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8"/>
  <workbookPr defaultThemeVersion="166925"/>
  <mc:AlternateContent xmlns:mc="http://schemas.openxmlformats.org/markup-compatibility/2006">
    <mc:Choice Requires="x15">
      <x15ac:absPath xmlns:x15ac="http://schemas.microsoft.com/office/spreadsheetml/2010/11/ac" url="Y:\01-ARRS\01-Organizacijske enote\Mednarodno sodelovanje in raziskovalna infrastruktura\RAZISKOVALNA INFRASTRUKTURA\RAZISKOVALNA OPREMA-EVIDENCA\september 2022\"/>
    </mc:Choice>
  </mc:AlternateContent>
  <xr:revisionPtr revIDLastSave="0" documentId="8_{E63150D4-1BF3-4A0A-980F-CFD1407F8D3A}" xr6:coauthVersionLast="36" xr6:coauthVersionMax="36" xr10:uidLastSave="{00000000-0000-0000-0000-000000000000}"/>
  <bookViews>
    <workbookView xWindow="0" yWindow="0" windowWidth="28937" windowHeight="13509" xr2:uid="{216E2196-39FC-4307-8E27-402C1B24E7ED}"/>
  </bookViews>
  <sheets>
    <sheet name="List1" sheetId="1" r:id="rId1"/>
  </sheets>
  <externalReferences>
    <externalReference r:id="rId2"/>
  </externalReferences>
  <definedNames>
    <definedName name="_xlnm._FilterDatabase" localSheetId="0" hidden="1">List1!$A$8:$HZ$1237</definedName>
    <definedName name="klasifikacija_meril">'[1]Klasifikacij MERIL'!$A$2:$A$72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23" i="1" l="1"/>
  <c r="Q123" i="1" s="1"/>
  <c r="U122" i="1"/>
  <c r="Q122" i="1" s="1"/>
  <c r="U121" i="1"/>
  <c r="Q121" i="1" s="1"/>
  <c r="AD120" i="1"/>
  <c r="U120" i="1"/>
  <c r="Q120" i="1"/>
  <c r="U113" i="1"/>
  <c r="Q113" i="1" s="1"/>
  <c r="U112" i="1"/>
  <c r="Q112" i="1" s="1"/>
  <c r="U111" i="1"/>
  <c r="Q111" i="1" s="1"/>
  <c r="U110" i="1"/>
  <c r="Q110" i="1" s="1"/>
  <c r="U109" i="1"/>
  <c r="Q109" i="1" s="1"/>
  <c r="U108" i="1"/>
  <c r="Q108" i="1" s="1"/>
  <c r="AD107" i="1"/>
  <c r="T107" i="1"/>
  <c r="U107" i="1" s="1"/>
  <c r="Q107" i="1" s="1"/>
  <c r="U106" i="1"/>
  <c r="Q106" i="1" s="1"/>
  <c r="U105" i="1"/>
  <c r="Q105" i="1" s="1"/>
  <c r="U104" i="1"/>
  <c r="Q104" i="1" s="1"/>
  <c r="U103" i="1"/>
  <c r="Q103" i="1" s="1"/>
  <c r="U102" i="1"/>
  <c r="Q102" i="1" s="1"/>
  <c r="U101" i="1"/>
  <c r="Q101" i="1" s="1"/>
  <c r="U100" i="1"/>
  <c r="Q100" i="1" s="1"/>
  <c r="U99" i="1"/>
  <c r="Q99" i="1" s="1"/>
  <c r="U98" i="1"/>
  <c r="Q98" i="1" s="1"/>
  <c r="U97" i="1"/>
  <c r="Q97" i="1" s="1"/>
  <c r="U96" i="1"/>
  <c r="Q96" i="1" s="1"/>
  <c r="U95" i="1"/>
  <c r="Q95" i="1" s="1"/>
  <c r="U94" i="1"/>
  <c r="Q94" i="1" s="1"/>
  <c r="U93" i="1"/>
  <c r="Q93" i="1" s="1"/>
  <c r="U92" i="1"/>
  <c r="Q92" i="1" s="1"/>
  <c r="U91" i="1"/>
  <c r="Q91" i="1" s="1"/>
  <c r="U89" i="1"/>
  <c r="Q89" i="1" s="1"/>
  <c r="U88" i="1"/>
  <c r="Q88" i="1" s="1"/>
  <c r="U87" i="1"/>
  <c r="Q87" i="1" s="1"/>
  <c r="U86" i="1"/>
  <c r="Q86" i="1" s="1"/>
  <c r="U85" i="1"/>
  <c r="Q85" i="1" s="1"/>
  <c r="U84" i="1"/>
  <c r="Q84" i="1" s="1"/>
  <c r="U83" i="1"/>
  <c r="Q83" i="1" s="1"/>
  <c r="U82" i="1"/>
  <c r="Q82" i="1" s="1"/>
  <c r="U81" i="1"/>
  <c r="Q81" i="1" s="1"/>
  <c r="U80" i="1"/>
  <c r="Q80" i="1" s="1"/>
  <c r="U79" i="1"/>
  <c r="Q79" i="1" s="1"/>
  <c r="U78" i="1"/>
  <c r="Q78" i="1" s="1"/>
  <c r="U76" i="1"/>
  <c r="Q76" i="1" s="1"/>
  <c r="U75" i="1"/>
  <c r="Q75" i="1" s="1"/>
  <c r="U74" i="1"/>
  <c r="Q74" i="1" s="1"/>
  <c r="U73" i="1"/>
  <c r="Q73" i="1" s="1"/>
  <c r="U72" i="1"/>
  <c r="Q72" i="1" s="1"/>
  <c r="U71" i="1"/>
  <c r="Q71" i="1" s="1"/>
  <c r="U70" i="1"/>
  <c r="Q70" i="1" s="1"/>
  <c r="U68" i="1"/>
  <c r="Q68" i="1"/>
  <c r="U67" i="1"/>
  <c r="Q67" i="1" s="1"/>
  <c r="U66" i="1"/>
  <c r="Q66" i="1" s="1"/>
  <c r="U65" i="1"/>
  <c r="Q65" i="1" s="1"/>
  <c r="U64" i="1"/>
  <c r="Q64" i="1" s="1"/>
  <c r="J64" i="1"/>
  <c r="U63" i="1"/>
  <c r="Q63" i="1" s="1"/>
  <c r="U62" i="1"/>
  <c r="Q62" i="1"/>
  <c r="U61" i="1"/>
  <c r="Q61" i="1" s="1"/>
  <c r="U60" i="1"/>
  <c r="Q60" i="1" s="1"/>
  <c r="U58" i="1"/>
  <c r="Q58" i="1" s="1"/>
  <c r="U57" i="1"/>
  <c r="Q57" i="1" s="1"/>
  <c r="U56" i="1"/>
  <c r="Q56" i="1" s="1"/>
  <c r="U55" i="1"/>
  <c r="U54" i="1"/>
  <c r="Q54" i="1"/>
  <c r="U53" i="1"/>
  <c r="Q53" i="1" s="1"/>
  <c r="U52" i="1"/>
  <c r="Q52" i="1" s="1"/>
  <c r="U51" i="1"/>
  <c r="Q51" i="1" s="1"/>
  <c r="U50" i="1"/>
  <c r="Q50" i="1"/>
  <c r="U49" i="1"/>
  <c r="Q49" i="1" s="1"/>
  <c r="U48" i="1"/>
  <c r="Q48" i="1" s="1"/>
  <c r="J48" i="1"/>
  <c r="U47" i="1"/>
  <c r="Q47" i="1" s="1"/>
  <c r="U46" i="1"/>
  <c r="Q46" i="1" s="1"/>
  <c r="U45" i="1"/>
  <c r="Q45" i="1" s="1"/>
  <c r="U44" i="1"/>
  <c r="Q44" i="1" s="1"/>
  <c r="U41" i="1"/>
  <c r="Q41" i="1" s="1"/>
  <c r="J1069" i="1" l="1"/>
  <c r="U960" i="1" l="1"/>
  <c r="U958" i="1"/>
  <c r="U956" i="1"/>
  <c r="U955" i="1"/>
  <c r="U954" i="1"/>
  <c r="U953" i="1"/>
  <c r="U950" i="1"/>
  <c r="U941" i="1"/>
  <c r="AF693" i="1"/>
  <c r="U693" i="1"/>
  <c r="Q693" i="1"/>
  <c r="AF692" i="1"/>
  <c r="U692" i="1"/>
  <c r="Q692" i="1"/>
  <c r="AF691" i="1"/>
  <c r="U691" i="1"/>
  <c r="Q691" i="1"/>
  <c r="AF690" i="1"/>
  <c r="U690" i="1"/>
  <c r="Q690" i="1"/>
  <c r="AF689" i="1"/>
  <c r="U689" i="1"/>
  <c r="Q689" i="1"/>
  <c r="AF688" i="1"/>
  <c r="U688" i="1"/>
  <c r="Q688" i="1"/>
  <c r="AF687" i="1"/>
  <c r="U687" i="1"/>
  <c r="Q687" i="1"/>
  <c r="AF686" i="1"/>
  <c r="U686" i="1"/>
  <c r="Q686" i="1"/>
  <c r="AF685" i="1"/>
  <c r="U685" i="1"/>
  <c r="Q685" i="1"/>
  <c r="AF684" i="1"/>
  <c r="U684" i="1"/>
  <c r="Q684" i="1"/>
  <c r="AF683" i="1"/>
  <c r="U683" i="1"/>
  <c r="Q683" i="1"/>
  <c r="AF682" i="1"/>
  <c r="U682" i="1"/>
  <c r="Q682" i="1"/>
  <c r="AF681" i="1"/>
  <c r="U681" i="1"/>
  <c r="Q681" i="1"/>
  <c r="AF680" i="1"/>
  <c r="U680" i="1"/>
  <c r="Q680" i="1"/>
  <c r="U768" i="1" l="1"/>
  <c r="U767" i="1"/>
  <c r="U766" i="1"/>
  <c r="U765" i="1"/>
  <c r="U764" i="1"/>
  <c r="U763" i="1"/>
  <c r="U762" i="1"/>
  <c r="U761" i="1"/>
  <c r="U760" i="1"/>
  <c r="U759" i="1"/>
  <c r="U758" i="1"/>
  <c r="U757" i="1"/>
  <c r="U756" i="1"/>
  <c r="U755" i="1"/>
  <c r="U754" i="1"/>
  <c r="Q754" i="1"/>
  <c r="U753" i="1"/>
  <c r="Q753" i="1" s="1"/>
  <c r="U752" i="1"/>
  <c r="Q752" i="1" s="1"/>
  <c r="U751" i="1"/>
  <c r="Q751" i="1" s="1"/>
  <c r="U750" i="1"/>
  <c r="Q750" i="1"/>
  <c r="U749" i="1"/>
  <c r="Q749" i="1" s="1"/>
  <c r="U748" i="1"/>
  <c r="Q748" i="1" s="1"/>
  <c r="U747" i="1"/>
  <c r="Q747" i="1" s="1"/>
  <c r="U746" i="1"/>
  <c r="Q746" i="1" s="1"/>
  <c r="U745" i="1"/>
  <c r="Q745" i="1" s="1"/>
  <c r="U744" i="1"/>
  <c r="Q744" i="1" s="1"/>
  <c r="U743" i="1"/>
  <c r="Q743" i="1" s="1"/>
  <c r="U742" i="1"/>
  <c r="Q742" i="1" s="1"/>
  <c r="U741" i="1"/>
  <c r="Q741" i="1" s="1"/>
  <c r="U740" i="1"/>
  <c r="Q740" i="1" s="1"/>
  <c r="U739" i="1"/>
  <c r="Q739" i="1" s="1"/>
  <c r="U738" i="1"/>
  <c r="Q738" i="1" s="1"/>
  <c r="U737" i="1"/>
  <c r="Q737" i="1" s="1"/>
  <c r="U736" i="1"/>
  <c r="Q736" i="1" s="1"/>
  <c r="U735" i="1"/>
  <c r="Q735" i="1"/>
  <c r="U734" i="1"/>
  <c r="Q734" i="1" s="1"/>
  <c r="U733" i="1"/>
  <c r="Q733" i="1"/>
  <c r="J733" i="1"/>
  <c r="U732" i="1"/>
  <c r="Q732" i="1" s="1"/>
  <c r="U731" i="1"/>
  <c r="Q731" i="1" s="1"/>
  <c r="U730" i="1"/>
  <c r="Q730" i="1" s="1"/>
  <c r="U729" i="1"/>
  <c r="Q729" i="1" s="1"/>
  <c r="U721" i="1"/>
  <c r="U720" i="1"/>
  <c r="Q720" i="1" s="1"/>
  <c r="U719" i="1"/>
  <c r="J718" i="1"/>
  <c r="U717" i="1"/>
  <c r="J717" i="1"/>
  <c r="U716" i="1"/>
  <c r="Q716" i="1" s="1"/>
  <c r="J716" i="1"/>
  <c r="U715" i="1"/>
  <c r="Q715" i="1" s="1"/>
  <c r="U714" i="1"/>
  <c r="Q714" i="1" s="1"/>
  <c r="W713" i="1"/>
  <c r="U713" i="1"/>
  <c r="Q713" i="1" s="1"/>
  <c r="W712" i="1"/>
  <c r="U712" i="1"/>
  <c r="Q712" i="1" s="1"/>
  <c r="U711" i="1"/>
  <c r="Q711" i="1" s="1"/>
  <c r="U710" i="1"/>
  <c r="Q710" i="1" s="1"/>
  <c r="U709" i="1"/>
  <c r="Q709" i="1" s="1"/>
  <c r="U708" i="1"/>
  <c r="Q708" i="1" s="1"/>
  <c r="U707" i="1"/>
  <c r="Q707" i="1" s="1"/>
  <c r="U706" i="1"/>
  <c r="Q706" i="1" s="1"/>
  <c r="U705" i="1"/>
  <c r="Q705" i="1" s="1"/>
  <c r="U704" i="1"/>
  <c r="Q704" i="1" s="1"/>
  <c r="U703" i="1"/>
  <c r="Q703" i="1" s="1"/>
  <c r="U702" i="1"/>
  <c r="Q702" i="1" s="1"/>
  <c r="U701" i="1"/>
  <c r="Q701" i="1" s="1"/>
  <c r="U700" i="1"/>
  <c r="Q700" i="1" s="1"/>
  <c r="U699" i="1"/>
  <c r="Q699" i="1" s="1"/>
  <c r="U698" i="1"/>
  <c r="Q698" i="1" s="1"/>
  <c r="U697" i="1"/>
  <c r="Q697" i="1" s="1"/>
  <c r="U696" i="1"/>
  <c r="Q696" i="1" s="1"/>
  <c r="U695" i="1"/>
  <c r="Q695" i="1" s="1"/>
  <c r="U694" i="1"/>
  <c r="Q694" i="1" s="1"/>
  <c r="U590" i="1" l="1"/>
  <c r="U589" i="1"/>
  <c r="U588" i="1"/>
  <c r="U587" i="1"/>
  <c r="U586" i="1"/>
  <c r="U585" i="1"/>
  <c r="U584" i="1"/>
  <c r="U583" i="1"/>
  <c r="U582" i="1"/>
  <c r="U581" i="1"/>
  <c r="U527" i="1"/>
  <c r="U526" i="1"/>
  <c r="U525" i="1"/>
  <c r="AD524" i="1"/>
  <c r="U524" i="1"/>
  <c r="Q524" i="1" s="1"/>
  <c r="AD523" i="1"/>
  <c r="U523" i="1"/>
  <c r="Q523" i="1" s="1"/>
  <c r="U522" i="1"/>
  <c r="U521" i="1"/>
  <c r="U520" i="1"/>
  <c r="AD519" i="1"/>
  <c r="U519" i="1"/>
  <c r="Q519" i="1" s="1"/>
  <c r="AD518" i="1"/>
  <c r="U518" i="1"/>
  <c r="Q518" i="1" s="1"/>
  <c r="AD517" i="1"/>
  <c r="U517" i="1"/>
  <c r="Q517" i="1" s="1"/>
  <c r="AD516" i="1"/>
  <c r="U516" i="1"/>
  <c r="Q516" i="1" s="1"/>
  <c r="AD515" i="1"/>
  <c r="U515" i="1"/>
  <c r="Q515" i="1" s="1"/>
  <c r="AD514" i="1"/>
  <c r="U514" i="1"/>
  <c r="Q514" i="1" s="1"/>
  <c r="AD513" i="1"/>
  <c r="U513" i="1"/>
  <c r="Q513" i="1" s="1"/>
  <c r="AD512" i="1"/>
  <c r="U512" i="1"/>
  <c r="Q512" i="1" s="1"/>
  <c r="AD511" i="1"/>
  <c r="U511" i="1"/>
  <c r="Q511" i="1" s="1"/>
  <c r="AD510" i="1"/>
  <c r="U510" i="1"/>
  <c r="Q510" i="1" s="1"/>
  <c r="AD509" i="1"/>
  <c r="U509" i="1"/>
  <c r="Q509" i="1" s="1"/>
  <c r="AD508" i="1"/>
  <c r="U508" i="1"/>
  <c r="Q508" i="1" s="1"/>
  <c r="U407" i="1"/>
  <c r="B407" i="1"/>
  <c r="B408" i="1" s="1"/>
  <c r="B409" i="1" s="1"/>
  <c r="B410" i="1" s="1"/>
  <c r="B411" i="1" s="1"/>
  <c r="R406" i="1"/>
  <c r="U406" i="1" s="1"/>
  <c r="Q406" i="1" s="1"/>
  <c r="U462" i="1" l="1"/>
  <c r="U1234" i="1" l="1"/>
  <c r="T1234" i="1"/>
  <c r="S1234" i="1"/>
  <c r="R1234" i="1"/>
  <c r="Q1234" i="1"/>
  <c r="U1233" i="1"/>
  <c r="T1233" i="1"/>
  <c r="S1233" i="1"/>
  <c r="R1233" i="1"/>
  <c r="Q1233" i="1"/>
  <c r="U1225" i="1"/>
  <c r="Q1225" i="1" s="1"/>
  <c r="U1224" i="1"/>
  <c r="Q1224" i="1" s="1"/>
  <c r="U1223" i="1"/>
  <c r="Q1223" i="1" s="1"/>
  <c r="U1222" i="1"/>
  <c r="Q1222" i="1" s="1"/>
  <c r="U1221" i="1"/>
  <c r="Q1221" i="1" s="1"/>
  <c r="U1220" i="1"/>
  <c r="Q1220" i="1" s="1"/>
  <c r="U1219" i="1"/>
  <c r="Q1219" i="1" s="1"/>
  <c r="U1218" i="1"/>
  <c r="Q1218" i="1" s="1"/>
  <c r="U1217" i="1"/>
  <c r="Q1217" i="1" s="1"/>
  <c r="U1216" i="1"/>
  <c r="Q1216" i="1" s="1"/>
  <c r="U1215" i="1"/>
  <c r="Q1215" i="1" s="1"/>
  <c r="U1214" i="1"/>
  <c r="Q1214" i="1" s="1"/>
  <c r="U1213" i="1"/>
  <c r="Q1213" i="1" s="1"/>
  <c r="U1212" i="1"/>
  <c r="Q1212" i="1" s="1"/>
  <c r="U1211" i="1"/>
  <c r="Q1211" i="1" s="1"/>
  <c r="U1210" i="1"/>
  <c r="Q1210" i="1" s="1"/>
  <c r="U1209" i="1"/>
  <c r="Q1209" i="1" s="1"/>
  <c r="U1208" i="1"/>
  <c r="Q1208" i="1" s="1"/>
  <c r="U1207" i="1"/>
  <c r="Q1207" i="1" s="1"/>
  <c r="U1206" i="1"/>
  <c r="Q1206" i="1" s="1"/>
  <c r="U1205" i="1"/>
  <c r="Q1205" i="1" s="1"/>
  <c r="U1204" i="1"/>
  <c r="Q1204" i="1" s="1"/>
  <c r="U1203" i="1"/>
  <c r="Q1203" i="1" s="1"/>
  <c r="U1202" i="1"/>
  <c r="Q1202" i="1" s="1"/>
  <c r="U1201" i="1"/>
  <c r="Q1201" i="1" s="1"/>
  <c r="U1200" i="1"/>
  <c r="Q1200" i="1" s="1"/>
  <c r="U1199" i="1"/>
  <c r="Q1199" i="1" s="1"/>
  <c r="U1198" i="1"/>
  <c r="Q1198" i="1" s="1"/>
  <c r="U1197" i="1"/>
  <c r="Q1197" i="1" s="1"/>
  <c r="U1196" i="1"/>
  <c r="Q1196" i="1" s="1"/>
  <c r="U1195" i="1"/>
  <c r="Q1195" i="1" s="1"/>
  <c r="U1194" i="1"/>
  <c r="U1193" i="1"/>
  <c r="U1192" i="1"/>
  <c r="U1191" i="1"/>
  <c r="U1190" i="1"/>
  <c r="U1189" i="1"/>
  <c r="U1188" i="1"/>
  <c r="U1187" i="1"/>
  <c r="U1186" i="1"/>
  <c r="U1185" i="1"/>
  <c r="U1184" i="1"/>
  <c r="U1183" i="1"/>
  <c r="S1141" i="1"/>
  <c r="U1141" i="1" s="1"/>
  <c r="W1140" i="1"/>
  <c r="S1140" i="1"/>
  <c r="U1140" i="1" s="1"/>
  <c r="W1139" i="1"/>
  <c r="S1139" i="1"/>
  <c r="U1139" i="1" s="1"/>
  <c r="W1138" i="1"/>
  <c r="S1138" i="1"/>
  <c r="U1138" i="1" s="1"/>
  <c r="S1137" i="1"/>
  <c r="U1137" i="1" s="1"/>
  <c r="W1136" i="1"/>
  <c r="S1136" i="1"/>
  <c r="U1136" i="1" s="1"/>
  <c r="S1135" i="1"/>
  <c r="U1135" i="1" s="1"/>
  <c r="S1134" i="1"/>
  <c r="U1134" i="1" s="1"/>
  <c r="S1133" i="1"/>
  <c r="U1133" i="1" s="1"/>
  <c r="S1132" i="1"/>
  <c r="U1132" i="1" s="1"/>
  <c r="S1131" i="1"/>
  <c r="U1131" i="1" s="1"/>
  <c r="W1130" i="1"/>
  <c r="S1130" i="1"/>
  <c r="U1130" i="1" s="1"/>
  <c r="S1129" i="1"/>
  <c r="U1129" i="1" s="1"/>
  <c r="S1128" i="1"/>
  <c r="U1128" i="1" s="1"/>
  <c r="W1127" i="1"/>
  <c r="S1127" i="1"/>
  <c r="U1127" i="1" s="1"/>
  <c r="S1126" i="1"/>
  <c r="U1126" i="1" s="1"/>
  <c r="W1125" i="1"/>
  <c r="S1125" i="1"/>
  <c r="U1125" i="1" s="1"/>
  <c r="W1124" i="1"/>
  <c r="S1124" i="1"/>
  <c r="U1124" i="1" s="1"/>
  <c r="S1123" i="1"/>
  <c r="U1123" i="1" s="1"/>
  <c r="W1122" i="1"/>
  <c r="S1122" i="1"/>
  <c r="U1122" i="1" s="1"/>
  <c r="W1121" i="1"/>
  <c r="S1121" i="1"/>
  <c r="U1121" i="1" s="1"/>
  <c r="W1120" i="1"/>
  <c r="S1120" i="1"/>
  <c r="U1120" i="1" s="1"/>
  <c r="S1119" i="1"/>
  <c r="U1119" i="1" s="1"/>
  <c r="S1118" i="1"/>
  <c r="U1118" i="1" s="1"/>
  <c r="W1117" i="1"/>
  <c r="S1117" i="1"/>
  <c r="U1117" i="1" s="1"/>
  <c r="W1116" i="1"/>
  <c r="S1116" i="1"/>
  <c r="U1116" i="1" s="1"/>
  <c r="W1115" i="1"/>
  <c r="S1115" i="1"/>
  <c r="U1115" i="1" s="1"/>
  <c r="W1114" i="1"/>
  <c r="S1114" i="1"/>
  <c r="U1114" i="1" s="1"/>
  <c r="W1113" i="1"/>
  <c r="S1113" i="1"/>
  <c r="U1113" i="1" s="1"/>
  <c r="W1112" i="1"/>
  <c r="S1112" i="1"/>
  <c r="U1112" i="1" s="1"/>
  <c r="W1111" i="1"/>
  <c r="S1111" i="1"/>
  <c r="U1111" i="1" s="1"/>
  <c r="W1110" i="1"/>
  <c r="S1110" i="1"/>
  <c r="U1110" i="1" s="1"/>
  <c r="W1109" i="1"/>
  <c r="S1109" i="1"/>
  <c r="U1109" i="1" s="1"/>
  <c r="W1108" i="1"/>
  <c r="T1108" i="1"/>
  <c r="S1108" i="1"/>
  <c r="W1107" i="1"/>
  <c r="T1107" i="1"/>
  <c r="S1107" i="1"/>
  <c r="W1106" i="1"/>
  <c r="S1106" i="1"/>
  <c r="U1106" i="1" s="1"/>
  <c r="W1105" i="1"/>
  <c r="S1105" i="1"/>
  <c r="U1105" i="1" s="1"/>
  <c r="W1104" i="1"/>
  <c r="S1104" i="1"/>
  <c r="U1104" i="1" s="1"/>
  <c r="W1103" i="1"/>
  <c r="S1103" i="1"/>
  <c r="U1103" i="1" s="1"/>
  <c r="W1102" i="1"/>
  <c r="S1102" i="1"/>
  <c r="U1102" i="1" s="1"/>
  <c r="W1101" i="1"/>
  <c r="S1101" i="1"/>
  <c r="U1101" i="1" s="1"/>
  <c r="W1100" i="1"/>
  <c r="S1100" i="1"/>
  <c r="U1100" i="1" s="1"/>
  <c r="W1099" i="1"/>
  <c r="S1099" i="1"/>
  <c r="U1099" i="1" s="1"/>
  <c r="W1098" i="1"/>
  <c r="S1098" i="1"/>
  <c r="U1098" i="1" s="1"/>
  <c r="W1097" i="1"/>
  <c r="S1097" i="1"/>
  <c r="U1097" i="1" s="1"/>
  <c r="W1096" i="1"/>
  <c r="S1096" i="1"/>
  <c r="U1096" i="1" s="1"/>
  <c r="W1095" i="1"/>
  <c r="S1095" i="1"/>
  <c r="U1095" i="1" s="1"/>
  <c r="U1091" i="1"/>
  <c r="U1090" i="1"/>
  <c r="U1089" i="1"/>
  <c r="Q1089" i="1" s="1"/>
  <c r="U1086" i="1"/>
  <c r="U1085" i="1"/>
  <c r="U1077" i="1"/>
  <c r="U1076" i="1"/>
  <c r="U1075" i="1"/>
  <c r="U1074" i="1"/>
  <c r="U1073" i="1"/>
  <c r="U1072" i="1"/>
  <c r="U1071" i="1"/>
  <c r="U1070" i="1"/>
  <c r="S1018" i="1"/>
  <c r="R1018" i="1"/>
  <c r="U1008" i="1"/>
  <c r="U1007" i="1"/>
  <c r="U1006" i="1"/>
  <c r="U1005" i="1"/>
  <c r="U1004" i="1"/>
  <c r="U1003" i="1"/>
  <c r="U1002" i="1"/>
  <c r="AD940" i="1"/>
  <c r="S940" i="1"/>
  <c r="U940" i="1" s="1"/>
  <c r="Q940" i="1" s="1"/>
  <c r="AD939" i="1"/>
  <c r="U939" i="1"/>
  <c r="Q939" i="1" s="1"/>
  <c r="AD938" i="1"/>
  <c r="U938" i="1"/>
  <c r="Q938" i="1" s="1"/>
  <c r="AD937" i="1"/>
  <c r="S937" i="1"/>
  <c r="U937" i="1" s="1"/>
  <c r="Q937" i="1" s="1"/>
  <c r="AD936" i="1"/>
  <c r="S936" i="1"/>
  <c r="U936" i="1" s="1"/>
  <c r="Q936" i="1" s="1"/>
  <c r="AD935" i="1"/>
  <c r="U935" i="1"/>
  <c r="Q935" i="1" s="1"/>
  <c r="AD934" i="1"/>
  <c r="U934" i="1"/>
  <c r="Q934" i="1" s="1"/>
  <c r="U933" i="1"/>
  <c r="Q933" i="1" s="1"/>
  <c r="U932" i="1"/>
  <c r="Q932" i="1" s="1"/>
  <c r="U931" i="1"/>
  <c r="Q931" i="1" s="1"/>
  <c r="AD930" i="1"/>
  <c r="U930" i="1"/>
  <c r="Q930" i="1" s="1"/>
  <c r="U929" i="1"/>
  <c r="Q929" i="1" s="1"/>
  <c r="U928" i="1"/>
  <c r="Q928" i="1" s="1"/>
  <c r="AD927" i="1"/>
  <c r="U927" i="1"/>
  <c r="Q927" i="1" s="1"/>
  <c r="U926" i="1"/>
  <c r="Q926" i="1" s="1"/>
  <c r="U925" i="1"/>
  <c r="Q925" i="1" s="1"/>
  <c r="U924" i="1"/>
  <c r="Q924" i="1" s="1"/>
  <c r="U923" i="1"/>
  <c r="Q923" i="1" s="1"/>
  <c r="U922" i="1"/>
  <c r="Q922" i="1" s="1"/>
  <c r="U921" i="1"/>
  <c r="Q921" i="1" s="1"/>
  <c r="U920" i="1"/>
  <c r="Q920" i="1" s="1"/>
  <c r="U919" i="1"/>
  <c r="Q919" i="1" s="1"/>
  <c r="U918" i="1"/>
  <c r="Q918" i="1" s="1"/>
  <c r="U917" i="1"/>
  <c r="Q917" i="1" s="1"/>
  <c r="U916" i="1"/>
  <c r="Q916" i="1" s="1"/>
  <c r="U915" i="1"/>
  <c r="Q915" i="1" s="1"/>
  <c r="U914" i="1"/>
  <c r="Q914" i="1" s="1"/>
  <c r="U913" i="1"/>
  <c r="Q913" i="1" s="1"/>
  <c r="U912" i="1"/>
  <c r="Q912" i="1" s="1"/>
  <c r="U911" i="1"/>
  <c r="Q911" i="1" s="1"/>
  <c r="U910" i="1"/>
  <c r="Q910" i="1" s="1"/>
  <c r="U909" i="1"/>
  <c r="Q909" i="1" s="1"/>
  <c r="U908" i="1"/>
  <c r="Q908" i="1" s="1"/>
  <c r="U907" i="1"/>
  <c r="Q907" i="1" s="1"/>
  <c r="U906" i="1"/>
  <c r="Q906" i="1" s="1"/>
  <c r="U905" i="1"/>
  <c r="Q905" i="1" s="1"/>
  <c r="U904" i="1"/>
  <c r="Q904" i="1" s="1"/>
  <c r="U903" i="1"/>
  <c r="Q903" i="1" s="1"/>
  <c r="U902" i="1"/>
  <c r="Q902" i="1" s="1"/>
  <c r="U901" i="1"/>
  <c r="Q901" i="1" s="1"/>
  <c r="U900" i="1"/>
  <c r="Q900" i="1" s="1"/>
  <c r="U899" i="1"/>
  <c r="Q899" i="1" s="1"/>
  <c r="U898" i="1"/>
  <c r="Q898" i="1" s="1"/>
  <c r="U897" i="1"/>
  <c r="Q897" i="1" s="1"/>
  <c r="U896" i="1"/>
  <c r="Q896" i="1" s="1"/>
  <c r="U895" i="1"/>
  <c r="Q895" i="1" s="1"/>
  <c r="U894" i="1"/>
  <c r="Q894" i="1" s="1"/>
  <c r="U893" i="1"/>
  <c r="Q893" i="1" s="1"/>
  <c r="U892" i="1"/>
  <c r="Q892" i="1" s="1"/>
  <c r="U891" i="1"/>
  <c r="Q891" i="1" s="1"/>
  <c r="U890" i="1"/>
  <c r="Q890" i="1" s="1"/>
  <c r="R794" i="1"/>
  <c r="U794" i="1" s="1"/>
  <c r="U793" i="1"/>
  <c r="U792" i="1"/>
  <c r="U791" i="1"/>
  <c r="U790" i="1"/>
  <c r="R789" i="1"/>
  <c r="U789" i="1" s="1"/>
  <c r="U788" i="1"/>
  <c r="R787" i="1"/>
  <c r="U787" i="1" s="1"/>
  <c r="U786" i="1"/>
  <c r="U785" i="1"/>
  <c r="U784" i="1"/>
  <c r="U783" i="1"/>
  <c r="U782" i="1"/>
  <c r="U781" i="1"/>
  <c r="U779" i="1"/>
  <c r="U778" i="1"/>
  <c r="U777" i="1"/>
  <c r="U776" i="1"/>
  <c r="U775" i="1"/>
  <c r="U774" i="1"/>
  <c r="U773" i="1"/>
  <c r="U772" i="1"/>
  <c r="U770" i="1"/>
  <c r="U769" i="1"/>
  <c r="Q672" i="1"/>
  <c r="U668" i="1"/>
  <c r="U667" i="1"/>
  <c r="R665" i="1"/>
  <c r="U665" i="1" s="1"/>
  <c r="R661" i="1"/>
  <c r="U661" i="1" s="1"/>
  <c r="U640" i="1"/>
  <c r="U636" i="1"/>
  <c r="U630" i="1"/>
  <c r="R629" i="1"/>
  <c r="U629" i="1" s="1"/>
  <c r="R627" i="1"/>
  <c r="U627" i="1" s="1"/>
  <c r="R626" i="1"/>
  <c r="U626" i="1" s="1"/>
  <c r="R625" i="1"/>
  <c r="U625" i="1" s="1"/>
  <c r="R623" i="1"/>
  <c r="R621" i="1"/>
  <c r="U621" i="1" s="1"/>
  <c r="R619" i="1"/>
  <c r="U619" i="1" s="1"/>
  <c r="R618" i="1"/>
  <c r="U618" i="1" s="1"/>
  <c r="U617" i="1"/>
  <c r="R614" i="1"/>
  <c r="U614" i="1" s="1"/>
  <c r="R613" i="1"/>
  <c r="U613" i="1" s="1"/>
  <c r="R612" i="1"/>
  <c r="U612" i="1" s="1"/>
  <c r="J611" i="1"/>
  <c r="R611" i="1" s="1"/>
  <c r="U611" i="1" s="1"/>
  <c r="R610" i="1"/>
  <c r="U610" i="1" s="1"/>
  <c r="Q598" i="1"/>
  <c r="Q597" i="1"/>
  <c r="U597" i="1" s="1"/>
  <c r="U565" i="1"/>
  <c r="Q565" i="1"/>
  <c r="W564" i="1"/>
  <c r="W563" i="1"/>
  <c r="U556" i="1"/>
  <c r="Q556" i="1"/>
  <c r="AD546" i="1"/>
  <c r="U489" i="1"/>
  <c r="U488" i="1"/>
  <c r="U487" i="1"/>
  <c r="J485" i="1"/>
  <c r="U484" i="1"/>
  <c r="U483" i="1"/>
  <c r="J483" i="1"/>
  <c r="U482" i="1"/>
  <c r="J482" i="1"/>
  <c r="U480" i="1"/>
  <c r="U479" i="1"/>
  <c r="U478" i="1"/>
  <c r="J478" i="1"/>
  <c r="U477" i="1"/>
  <c r="Q477" i="1" s="1"/>
  <c r="U476" i="1"/>
  <c r="U475" i="1"/>
  <c r="Q475" i="1" s="1"/>
  <c r="U473" i="1"/>
  <c r="U472" i="1"/>
  <c r="U471" i="1"/>
  <c r="Q471" i="1" s="1"/>
  <c r="U470" i="1"/>
  <c r="Q470" i="1" s="1"/>
  <c r="U469" i="1"/>
  <c r="U467" i="1"/>
  <c r="Q467" i="1" s="1"/>
  <c r="U466" i="1"/>
  <c r="Q466" i="1" s="1"/>
  <c r="U465" i="1"/>
  <c r="U464" i="1"/>
  <c r="U463" i="1"/>
  <c r="Q463" i="1" s="1"/>
  <c r="U458" i="1"/>
  <c r="U453" i="1"/>
  <c r="U449" i="1"/>
  <c r="U448" i="1"/>
  <c r="U447" i="1"/>
  <c r="U444" i="1"/>
  <c r="U443" i="1"/>
  <c r="Q443" i="1" s="1"/>
  <c r="U442" i="1"/>
  <c r="U441" i="1"/>
  <c r="U440" i="1"/>
  <c r="U437" i="1"/>
  <c r="U434" i="1"/>
  <c r="U432" i="1"/>
  <c r="U431" i="1"/>
  <c r="U430" i="1"/>
  <c r="U429" i="1"/>
  <c r="U427" i="1"/>
  <c r="U421" i="1"/>
  <c r="Q421" i="1" s="1"/>
  <c r="U419" i="1"/>
  <c r="U417" i="1"/>
  <c r="U381" i="1"/>
  <c r="Q381" i="1" s="1"/>
  <c r="U380" i="1"/>
  <c r="Q380" i="1" s="1"/>
  <c r="U379" i="1"/>
  <c r="Q379" i="1" s="1"/>
  <c r="U378" i="1"/>
  <c r="Q378" i="1" s="1"/>
  <c r="U377" i="1"/>
  <c r="Q377" i="1" s="1"/>
  <c r="U376" i="1"/>
  <c r="Q376" i="1" s="1"/>
  <c r="U375" i="1"/>
  <c r="Q375" i="1" s="1"/>
  <c r="U374" i="1"/>
  <c r="Q374" i="1" s="1"/>
  <c r="U373" i="1"/>
  <c r="Q373" i="1" s="1"/>
  <c r="Q372" i="1"/>
  <c r="U371" i="1"/>
  <c r="Q371" i="1" s="1"/>
  <c r="U370" i="1"/>
  <c r="Q370" i="1" s="1"/>
  <c r="U369" i="1"/>
  <c r="Q369" i="1" s="1"/>
  <c r="U368" i="1"/>
  <c r="Q368" i="1" s="1"/>
  <c r="U367" i="1"/>
  <c r="Q367" i="1" s="1"/>
  <c r="U366" i="1"/>
  <c r="Q366" i="1" s="1"/>
  <c r="U365" i="1"/>
  <c r="Q365" i="1" s="1"/>
  <c r="U364" i="1"/>
  <c r="Q364" i="1" s="1"/>
  <c r="U363" i="1"/>
  <c r="Q363" i="1" s="1"/>
  <c r="U362" i="1"/>
  <c r="Q362" i="1" s="1"/>
  <c r="U361" i="1"/>
  <c r="Q361" i="1" s="1"/>
  <c r="U360" i="1"/>
  <c r="Q360" i="1" s="1"/>
  <c r="U359" i="1"/>
  <c r="Q359" i="1" s="1"/>
  <c r="U358" i="1"/>
  <c r="Q358" i="1" s="1"/>
  <c r="U357" i="1"/>
  <c r="Q357" i="1" s="1"/>
  <c r="U356" i="1"/>
  <c r="Q356" i="1" s="1"/>
  <c r="U355" i="1"/>
  <c r="Q355" i="1" s="1"/>
  <c r="U354" i="1"/>
  <c r="Q354" i="1" s="1"/>
  <c r="U353" i="1"/>
  <c r="Q353" i="1" s="1"/>
  <c r="U352" i="1"/>
  <c r="Q352" i="1" s="1"/>
  <c r="U351" i="1"/>
  <c r="Q351" i="1" s="1"/>
  <c r="U350" i="1"/>
  <c r="Q350" i="1" s="1"/>
  <c r="U349" i="1"/>
  <c r="Q349" i="1" s="1"/>
  <c r="U348" i="1"/>
  <c r="Q348" i="1" s="1"/>
  <c r="U347" i="1"/>
  <c r="Q347" i="1" s="1"/>
  <c r="U346" i="1"/>
  <c r="Q346" i="1" s="1"/>
  <c r="U345" i="1"/>
  <c r="Q345" i="1" s="1"/>
  <c r="U344" i="1"/>
  <c r="Q344" i="1" s="1"/>
  <c r="U343" i="1"/>
  <c r="Q343" i="1" s="1"/>
  <c r="U342" i="1"/>
  <c r="Q342" i="1" s="1"/>
  <c r="U341" i="1"/>
  <c r="Q341" i="1" s="1"/>
  <c r="U340" i="1"/>
  <c r="Q340" i="1" s="1"/>
  <c r="U339" i="1"/>
  <c r="Q339" i="1" s="1"/>
  <c r="U338" i="1"/>
  <c r="Q338" i="1" s="1"/>
  <c r="U337" i="1"/>
  <c r="Q337" i="1" s="1"/>
  <c r="U336" i="1"/>
  <c r="Q336" i="1" s="1"/>
  <c r="AF335" i="1"/>
  <c r="U335" i="1"/>
  <c r="R335" i="1"/>
  <c r="Q335" i="1"/>
  <c r="AF334" i="1"/>
  <c r="U334" i="1"/>
  <c r="R334" i="1"/>
  <c r="Q334" i="1"/>
  <c r="AF333" i="1"/>
  <c r="U333" i="1"/>
  <c r="R333" i="1"/>
  <c r="Q333" i="1"/>
  <c r="AF332" i="1"/>
  <c r="U332" i="1"/>
  <c r="R332" i="1"/>
  <c r="Q332" i="1"/>
  <c r="AF331" i="1"/>
  <c r="U331" i="1"/>
  <c r="R331" i="1"/>
  <c r="AF330" i="1"/>
  <c r="U330" i="1"/>
  <c r="R330" i="1"/>
  <c r="Q330" i="1"/>
  <c r="AF329" i="1"/>
  <c r="U329" i="1"/>
  <c r="R329" i="1"/>
  <c r="AF328" i="1"/>
  <c r="U328" i="1"/>
  <c r="Q328" i="1"/>
  <c r="AF327" i="1"/>
  <c r="U327" i="1"/>
  <c r="Q327" i="1"/>
  <c r="AF326" i="1"/>
  <c r="U326" i="1"/>
  <c r="R326" i="1"/>
  <c r="AF325" i="1"/>
  <c r="U325" i="1"/>
  <c r="R325" i="1"/>
  <c r="AF324" i="1"/>
  <c r="U324" i="1"/>
  <c r="R324" i="1"/>
  <c r="AF323" i="1"/>
  <c r="U323" i="1"/>
  <c r="R323" i="1"/>
  <c r="AF322" i="1"/>
  <c r="U322" i="1"/>
  <c r="R322" i="1"/>
  <c r="Q322" i="1"/>
  <c r="AF321" i="1"/>
  <c r="U321" i="1"/>
  <c r="R321" i="1"/>
  <c r="Q321" i="1"/>
  <c r="AF320" i="1"/>
  <c r="U320" i="1"/>
  <c r="R320" i="1"/>
  <c r="AF319" i="1"/>
  <c r="U319" i="1"/>
  <c r="AF318" i="1"/>
  <c r="U318" i="1"/>
  <c r="R318" i="1"/>
  <c r="AF317" i="1"/>
  <c r="U317" i="1"/>
  <c r="R317" i="1"/>
  <c r="Q317" i="1"/>
  <c r="AF316" i="1"/>
  <c r="U316" i="1"/>
  <c r="R316" i="1"/>
  <c r="Q316" i="1"/>
  <c r="AF315" i="1"/>
  <c r="U315" i="1"/>
  <c r="R315" i="1"/>
  <c r="AF314" i="1"/>
  <c r="U314" i="1"/>
  <c r="R314" i="1"/>
  <c r="AF313" i="1"/>
  <c r="U313" i="1"/>
  <c r="R313" i="1"/>
  <c r="Q313" i="1"/>
  <c r="AF312" i="1"/>
  <c r="U312" i="1"/>
  <c r="R312" i="1"/>
  <c r="AF311" i="1"/>
  <c r="U311" i="1"/>
  <c r="R311" i="1"/>
  <c r="AF310" i="1"/>
  <c r="U310" i="1"/>
  <c r="R310" i="1"/>
  <c r="Q310" i="1"/>
  <c r="AF309" i="1"/>
  <c r="U309" i="1"/>
  <c r="R309" i="1"/>
  <c r="AF308" i="1"/>
  <c r="U308" i="1"/>
  <c r="R308" i="1"/>
  <c r="Q308" i="1"/>
  <c r="AF307" i="1"/>
  <c r="U307" i="1"/>
  <c r="R307" i="1"/>
  <c r="AF306" i="1"/>
  <c r="U306" i="1"/>
  <c r="R306" i="1"/>
  <c r="AF305" i="1"/>
  <c r="U305" i="1"/>
  <c r="R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U151" i="1"/>
  <c r="U150" i="1"/>
  <c r="U149" i="1"/>
  <c r="U148" i="1"/>
  <c r="U147" i="1"/>
  <c r="U146" i="1"/>
  <c r="U145" i="1"/>
  <c r="U144" i="1"/>
  <c r="U143" i="1"/>
  <c r="U142" i="1"/>
  <c r="U141" i="1"/>
  <c r="U140" i="1"/>
  <c r="U139" i="1"/>
  <c r="U137" i="1"/>
  <c r="U133" i="1"/>
  <c r="U132" i="1"/>
  <c r="U129" i="1"/>
  <c r="U125"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12" i="1"/>
  <c r="U11" i="1"/>
  <c r="U1108" i="1" l="1"/>
  <c r="U1107" i="1"/>
  <c r="U1018" i="1"/>
  <c r="Q10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Irena Bertoncelj</author>
    <author>Martin</author>
    <author>tc={CAA566BC-EB59-4CAC-AAF1-65870D89087C}</author>
    <author>Terčič, Mateja</author>
    <author>Šebjan Pušenjak, Marija</author>
    <author>Kolenko, Aleš</author>
    <author>Anja Urh</author>
  </authors>
  <commentList>
    <comment ref="T519" authorId="0" shapeId="0" xr:uid="{ABA0EE58-B9D2-4014-97AD-974C74752F45}">
      <text>
        <r>
          <rPr>
            <b/>
            <sz val="9"/>
            <color indexed="81"/>
            <rFont val="Segoe UI"/>
            <family val="2"/>
            <charset val="238"/>
          </rPr>
          <t>Irena Bertoncelj:</t>
        </r>
        <r>
          <rPr>
            <sz val="9"/>
            <color indexed="81"/>
            <rFont val="Segoe UI"/>
            <family val="2"/>
            <charset val="238"/>
          </rPr>
          <t xml:space="preserve">
IRENA BERTONCELJ, JURKA LESJAK, BORUT VRŠČAJ, ANŽE ROVANŠEK</t>
        </r>
      </text>
    </comment>
    <comment ref="T524" authorId="1" shapeId="0" xr:uid="{B6854900-9490-4539-9C7B-EEDBEFF6AABC}">
      <text>
        <r>
          <rPr>
            <b/>
            <sz val="9"/>
            <color indexed="81"/>
            <rFont val="Tahoma"/>
            <family val="2"/>
            <charset val="238"/>
          </rPr>
          <t>Martin:</t>
        </r>
        <r>
          <rPr>
            <sz val="9"/>
            <color indexed="81"/>
            <rFont val="Tahoma"/>
            <family val="2"/>
            <charset val="238"/>
          </rPr>
          <t xml:space="preserve">
Klavdija Poklukar, Martin Škrlep, Urška Tomažin, Nina Batorek Lukač</t>
        </r>
      </text>
    </comment>
    <comment ref="J566" authorId="2" shapeId="0" xr:uid="{6DAC6D25-CD84-44DC-95E1-1980DFD9A50A}">
      <text>
        <r>
          <rPr>
            <sz val="10"/>
            <rFont val="Arial"/>
            <family val="2"/>
            <charset val="238"/>
          </rPr>
          <t>[Threaded comment]
Your version of Excel allows you to read this threaded comment; however, any edits to it will get removed if the file is opened in a newer version of Excel. Learn more: https://go.microsoft.com/fwlink/?linkid=870924
Comment:
    vrednost brez DDV (z DDv = 33.257,20)</t>
        </r>
      </text>
    </comment>
    <comment ref="L771" authorId="3" shapeId="0" xr:uid="{5388B96A-3070-42AB-9368-C28244659C5B}">
      <text>
        <r>
          <rPr>
            <b/>
            <sz val="9"/>
            <color indexed="81"/>
            <rFont val="Tahoma"/>
            <family val="2"/>
            <charset val="238"/>
          </rPr>
          <t>Terčič, Mateja:</t>
        </r>
        <r>
          <rPr>
            <sz val="9"/>
            <color indexed="81"/>
            <rFont val="Tahoma"/>
            <family val="2"/>
            <charset val="238"/>
          </rPr>
          <t xml:space="preserve">
Aparat od leta 2021 ni več v uporabi</t>
        </r>
      </text>
    </comment>
    <comment ref="AF771" authorId="3" shapeId="0" xr:uid="{4816D99F-08EA-416B-A9E3-FC006F3FF5DE}">
      <text>
        <r>
          <rPr>
            <b/>
            <sz val="9"/>
            <color indexed="81"/>
            <rFont val="Tahoma"/>
            <family val="2"/>
            <charset val="238"/>
          </rPr>
          <t>Terčič, Mateja:</t>
        </r>
        <r>
          <rPr>
            <sz val="9"/>
            <color indexed="81"/>
            <rFont val="Tahoma"/>
            <family val="2"/>
            <charset val="238"/>
          </rPr>
          <t xml:space="preserve">
Aparat ni več v uporabi</t>
        </r>
      </text>
    </comment>
    <comment ref="AF776" authorId="4" shapeId="0" xr:uid="{86E0F939-C2CB-4325-AED2-F06D397A05E9}">
      <text>
        <r>
          <rPr>
            <b/>
            <sz val="9"/>
            <color indexed="81"/>
            <rFont val="Tahoma"/>
            <family val="2"/>
            <charset val="238"/>
          </rPr>
          <t>Šebjan Pušenjak, Marija:</t>
        </r>
        <r>
          <rPr>
            <sz val="9"/>
            <color indexed="81"/>
            <rFont val="Tahoma"/>
            <family val="2"/>
            <charset val="238"/>
          </rPr>
          <t xml:space="preserve">
</t>
        </r>
        <r>
          <rPr>
            <sz val="11"/>
            <color indexed="81"/>
            <rFont val="Tahoma"/>
            <family val="2"/>
          </rPr>
          <t>Zasedenost opreme v tekočem mesecu je 0% (posledica epidemije).</t>
        </r>
      </text>
    </comment>
    <comment ref="AF786" authorId="4" shapeId="0" xr:uid="{A71A3758-8437-44B2-926C-8E78095F15BD}">
      <text>
        <r>
          <rPr>
            <b/>
            <sz val="9"/>
            <color indexed="81"/>
            <rFont val="Tahoma"/>
            <family val="2"/>
          </rPr>
          <t>Šebjan Pušenjak, Marija:</t>
        </r>
        <r>
          <rPr>
            <sz val="9"/>
            <color indexed="81"/>
            <rFont val="Tahoma"/>
            <family val="2"/>
          </rPr>
          <t xml:space="preserve">
</t>
        </r>
        <r>
          <rPr>
            <sz val="11"/>
            <color indexed="81"/>
            <rFont val="Tahoma"/>
            <family val="2"/>
          </rPr>
          <t>Izkoriščenost opreme v tekočem mesecu je 50% (posledica epidemije).</t>
        </r>
      </text>
    </comment>
    <comment ref="AF787" authorId="4" shapeId="0" xr:uid="{84B70D19-DE6E-44BE-A838-199A1E401890}">
      <text>
        <r>
          <rPr>
            <b/>
            <sz val="9"/>
            <color indexed="81"/>
            <rFont val="Tahoma"/>
            <family val="2"/>
          </rPr>
          <t>Šebjan Pušenjak, Marija:</t>
        </r>
        <r>
          <rPr>
            <sz val="9"/>
            <color indexed="81"/>
            <rFont val="Tahoma"/>
            <family val="2"/>
          </rPr>
          <t xml:space="preserve">
</t>
        </r>
        <r>
          <rPr>
            <sz val="11"/>
            <color indexed="81"/>
            <rFont val="Tahoma"/>
            <family val="2"/>
          </rPr>
          <t>Zasedenos opreme v tekočem mesecu je 0% (posledica epidemije).</t>
        </r>
      </text>
    </comment>
    <comment ref="Q788" authorId="5" shapeId="0" xr:uid="{147342A2-0A38-4633-A3A9-6481715417E3}">
      <text>
        <r>
          <rPr>
            <b/>
            <sz val="8"/>
            <color indexed="81"/>
            <rFont val="Tahoma"/>
            <family val="2"/>
            <charset val="238"/>
          </rPr>
          <t>Kolenko, Aleš:</t>
        </r>
        <r>
          <rPr>
            <sz val="8"/>
            <color indexed="81"/>
            <rFont val="Tahoma"/>
            <family val="2"/>
            <charset val="238"/>
          </rPr>
          <t xml:space="preserve">
Glede na to, da je vsa oprema kupljena iz javnih sredstev in da se del kupljen iz EATRIS.TRI.SI naj ne bi uporabljal za tržne namene, je v ceno vračunan le strošek materiala, vzdrževanja in dela. Amortizacija ni del cene storitve. </t>
        </r>
      </text>
    </comment>
    <comment ref="S791" authorId="4" shapeId="0" xr:uid="{EA4EAE53-438A-4A03-81AC-13EF6F4D0FBF}">
      <text>
        <r>
          <rPr>
            <b/>
            <sz val="9"/>
            <color indexed="81"/>
            <rFont val="Tahoma"/>
            <family val="2"/>
          </rPr>
          <t>Šebjan Pušenjak, Marija:</t>
        </r>
        <r>
          <rPr>
            <sz val="9"/>
            <color indexed="81"/>
            <rFont val="Tahoma"/>
            <family val="2"/>
          </rPr>
          <t xml:space="preserve">
Prosim, če preveriš, če je podatek pravilen.</t>
        </r>
      </text>
    </comment>
    <comment ref="T791" authorId="4" shapeId="0" xr:uid="{A2066150-37BB-46AF-A415-858641F9D5B4}">
      <text>
        <r>
          <rPr>
            <b/>
            <sz val="9"/>
            <color indexed="81"/>
            <rFont val="Tahoma"/>
            <family val="2"/>
          </rPr>
          <t>Šebjan Pušenjak, Marija:</t>
        </r>
        <r>
          <rPr>
            <sz val="9"/>
            <color indexed="81"/>
            <rFont val="Tahoma"/>
            <family val="2"/>
          </rPr>
          <t xml:space="preserve">
Prosim, če preveriš, če je podatek pravilen.</t>
        </r>
      </text>
    </comment>
    <comment ref="AF791" authorId="4" shapeId="0" xr:uid="{66BDC3E9-4EDA-4075-97A4-81296812CD58}">
      <text>
        <r>
          <rPr>
            <b/>
            <sz val="9"/>
            <color indexed="81"/>
            <rFont val="Tahoma"/>
            <family val="2"/>
          </rPr>
          <t>Šebjan Pušenjak, Marija:</t>
        </r>
        <r>
          <rPr>
            <sz val="9"/>
            <color indexed="81"/>
            <rFont val="Tahoma"/>
            <family val="2"/>
          </rPr>
          <t xml:space="preserve">
</t>
        </r>
        <r>
          <rPr>
            <sz val="11"/>
            <color indexed="81"/>
            <rFont val="Tahoma"/>
            <family val="2"/>
          </rPr>
          <t>Zasedenos opreme v tekočem mesecu je 0% (posledica epidemije).</t>
        </r>
      </text>
    </comment>
    <comment ref="AF794" authorId="4" shapeId="0" xr:uid="{73E5114D-CFDE-4A0D-B72D-2DBFDA098739}">
      <text>
        <r>
          <rPr>
            <b/>
            <sz val="9"/>
            <color indexed="81"/>
            <rFont val="Tahoma"/>
            <family val="2"/>
          </rPr>
          <t>Šebjan Pušenjak, Marija:</t>
        </r>
        <r>
          <rPr>
            <sz val="9"/>
            <color indexed="81"/>
            <rFont val="Tahoma"/>
            <family val="2"/>
          </rPr>
          <t xml:space="preserve">
</t>
        </r>
        <r>
          <rPr>
            <sz val="11"/>
            <color indexed="81"/>
            <rFont val="Tahoma"/>
            <family val="2"/>
          </rPr>
          <t>Zasedenos opreme v tekočem mesecu je 0% (posledica epidemije).</t>
        </r>
      </text>
    </comment>
    <comment ref="A909" authorId="6" shapeId="0" xr:uid="{23C901D9-B649-4E63-B606-F2748507DA28}">
      <text>
        <r>
          <rPr>
            <b/>
            <sz val="9"/>
            <color indexed="81"/>
            <rFont val="Tahoma"/>
            <family val="2"/>
            <charset val="238"/>
          </rPr>
          <t>Anja Urh:</t>
        </r>
        <r>
          <rPr>
            <sz val="9"/>
            <color indexed="81"/>
            <rFont val="Tahoma"/>
            <family val="2"/>
            <charset val="238"/>
          </rPr>
          <t xml:space="preserve">
% po mesecih se razlikujejo; kaj v tem primeru</t>
        </r>
      </text>
    </comment>
  </commentList>
</comments>
</file>

<file path=xl/sharedStrings.xml><?xml version="1.0" encoding="utf-8"?>
<sst xmlns="http://schemas.openxmlformats.org/spreadsheetml/2006/main" count="22871" uniqueCount="9975">
  <si>
    <t>EVIDENCA RAZISKOVALNE OPREME S PODATKI O MESEČNI UPORABI</t>
  </si>
  <si>
    <t>Polja z zelenim ozadjem so lahko objavljena na portalu SICRIS</t>
  </si>
  <si>
    <t>Struktura lastne cene za uporabo raziskovalne opreme  (v EUR/uro)</t>
  </si>
  <si>
    <t>Številka RO</t>
  </si>
  <si>
    <t>Naziv RO</t>
  </si>
  <si>
    <t>Številka RS</t>
  </si>
  <si>
    <t xml:space="preserve">Šifra
PS / IS
(za P-14 in 
naprej) </t>
  </si>
  <si>
    <t xml:space="preserve"> Skrbnik opreme</t>
  </si>
  <si>
    <t>Številka skrbnika</t>
  </si>
  <si>
    <t>Naziv opreme</t>
  </si>
  <si>
    <t>Leto nabave</t>
  </si>
  <si>
    <t>Naziv opreme v angleškem jeziku</t>
  </si>
  <si>
    <t>Nabavna vrednost (EUR)</t>
  </si>
  <si>
    <t>Vir sofinanciranja iz javnih sredstev
(Paket ARRS, drugi javni viri)</t>
  </si>
  <si>
    <t>Opis postopka dostopa do opreme - (čas, največ 5 stavkov)</t>
  </si>
  <si>
    <t>Opis postopka dostopa do opreme v angleškem jeziku</t>
  </si>
  <si>
    <t>Namembnost opreme in dodatne informacije (največ 5 stavkov)</t>
  </si>
  <si>
    <t>Namembnost opreme in dodatne informacije v angleškem jeziku</t>
  </si>
  <si>
    <t>Inventarna številka v knjigovodski evidenci</t>
  </si>
  <si>
    <t>Cena za uporabo raziskovalne opreme za izučenega uporabnika
(v EUR/uro)</t>
  </si>
  <si>
    <t>Stroški amortizacije</t>
  </si>
  <si>
    <t>Stroški materiala in storitev za vzdrževanje opeme</t>
  </si>
  <si>
    <t>Stroški dela</t>
  </si>
  <si>
    <t>Skupaj lastna cena/uro</t>
  </si>
  <si>
    <t>Letna stopnja izkoriščenosti v % v pretek. koled. letu</t>
  </si>
  <si>
    <t>Stopnja odpisanosti v % konec pret. koled. leta</t>
  </si>
  <si>
    <t>Spletna stran RO (predstavitev opreme, pogoj dostopa,cenik)</t>
  </si>
  <si>
    <t>Klasifikacija
Univ. v Leedsu</t>
  </si>
  <si>
    <t>Klasif. MERIL</t>
  </si>
  <si>
    <t>Zap.št. nakupa
(če je vir sofinanciranja
Paket ARRS)</t>
  </si>
  <si>
    <t>Stroški dela za operaterja (se prištejejo ceni za uporabo za neizučene uporabnike)</t>
  </si>
  <si>
    <t>Doba amortiziranja</t>
  </si>
  <si>
    <t>Mesečna stopnja izkoriščenosti (v %) v navednem mesecu</t>
  </si>
  <si>
    <t>Projekt oz. program 1</t>
  </si>
  <si>
    <t>Projekt oz. program 2</t>
  </si>
  <si>
    <t>Projekt oz. program 3</t>
  </si>
  <si>
    <t>Projekt oz. program 4</t>
  </si>
  <si>
    <t>Drug namen</t>
  </si>
  <si>
    <t>#C</t>
  </si>
  <si>
    <t>#O</t>
  </si>
  <si>
    <t>#G</t>
  </si>
  <si>
    <t>Šifra programa oz. projekta</t>
  </si>
  <si>
    <t>Uporabnik</t>
  </si>
  <si>
    <t>% upor.</t>
  </si>
  <si>
    <t>Namen</t>
  </si>
  <si>
    <t>Inštitut za matematiko, fiziko in mehaniko</t>
  </si>
  <si>
    <t>101-3</t>
  </si>
  <si>
    <t>I0-0002</t>
  </si>
  <si>
    <t>Vojko Jazbinšek</t>
  </si>
  <si>
    <t>Merilnik magnetnih lastnosti  (QD-MPMS-XL5) s SQUID magnetometrom</t>
  </si>
  <si>
    <t>Magnetic properties measuring system  (QD MPMS-XL-5) with SQUID magnetometer</t>
  </si>
  <si>
    <t>Paket 10</t>
  </si>
  <si>
    <t>Oprema je dostopna v Centru za magnetne meritve (Cmag). Meritve izvajamo  predvsem za člane skupine CMag. Za zunanje uprabnike so meritve možne v dogovoru s prof. dr. Zvonkom Jagličićem (email: zvonko.jaglicic@imfm.si)</t>
  </si>
  <si>
    <t>Agreement with prof. dr. Zvonko Jagličić (email: zvonko.jaglicic@imfm.si)</t>
  </si>
  <si>
    <t>Natančno merjenje magnetnih lastnosti snovi v temperaturnem območju od 1.9 K do 400 K.</t>
  </si>
  <si>
    <t>Precise measurements of magnetic properties of substances in the temperature interval from 1.9 K to 400 K</t>
  </si>
  <si>
    <t>fizika.imfm.si/IP</t>
  </si>
  <si>
    <t>P2-0348</t>
  </si>
  <si>
    <t>Zvonko Jagličić</t>
  </si>
  <si>
    <t>P1-0125</t>
  </si>
  <si>
    <t>Janez Dolinšek</t>
  </si>
  <si>
    <t>P2-0089</t>
  </si>
  <si>
    <t>Darko Makovec</t>
  </si>
  <si>
    <t>P1-0040</t>
  </si>
  <si>
    <t>Dragan Mihailović</t>
  </si>
  <si>
    <t>P1-0045</t>
  </si>
  <si>
    <t>Zoran Mazej</t>
  </si>
  <si>
    <t>Feroelektrični analizator z magnetnim modulom</t>
  </si>
  <si>
    <t>Ferroelectric analyzator with magnetic module</t>
  </si>
  <si>
    <t>Paket 17</t>
  </si>
  <si>
    <t>Oprema ja dostopna na Jadranski 19, soba 308. Za zunanje uporabnike je dostopna v dogovoru z Vojkom Jazbinškom (email: vojko.jazbinsek@imfm.si)</t>
  </si>
  <si>
    <t>Agreement with dr. Vojko Jazbinšek  (email: vojko.jazbinsek@imfm.si)</t>
  </si>
  <si>
    <t>Merjenje električnih  lastnosti snovi (dielektriki, feroelektriki, multiferoiki)</t>
  </si>
  <si>
    <t>Measurements of electric properties (dielektrics, ferroelectrics, multiferroics)</t>
  </si>
  <si>
    <t>510-103</t>
  </si>
  <si>
    <t>Univerza v Ljubljani, Fakulteta za kemijo in kemijsko tehnologijo</t>
  </si>
  <si>
    <t>001</t>
  </si>
  <si>
    <t>I0-0022</t>
  </si>
  <si>
    <t>Janez Košmrlj</t>
  </si>
  <si>
    <t>Bruker AVANCE 500 MHz NMR spektrometer</t>
  </si>
  <si>
    <t xml:space="preserve"> Bruker AVANCE 500 MHz NMR spectrometer</t>
  </si>
  <si>
    <t>Paket 14</t>
  </si>
  <si>
    <t>Načela za uporabo inštrumentalnega časa so objavljena na spletni strani IC UL FKKT (http://www.fkkt.uni-lj.si/sl/raziskovalna-infrastruktura/enota-za-analizo-organskih-molekul/nmr-500/)</t>
  </si>
  <si>
    <t>Services are available to all subject to previous notice. Details can be found at https://www.fkkt.uni-lj.si/en/research-infrastructure/</t>
  </si>
  <si>
    <t>Oprema je namenjena raziskovalcem za določanje strukture, konformacij in dinamike molekul v raztopini</t>
  </si>
  <si>
    <t>The equipment enables the determination of structure, conforamtion, and dynamics of molecules in solution</t>
  </si>
  <si>
    <t>013767</t>
  </si>
  <si>
    <t>http://www.fkkt.uni-lj.si/sl/storitve/#c397</t>
  </si>
  <si>
    <t>P1-0230</t>
  </si>
  <si>
    <t>Člani programske skupine P1-0230</t>
  </si>
  <si>
    <t>P1-0179</t>
  </si>
  <si>
    <t>Člani programske skupine P-0179</t>
  </si>
  <si>
    <t>P1-0175</t>
  </si>
  <si>
    <t>Člani programske skupine P-0175</t>
  </si>
  <si>
    <t>P1-0134</t>
  </si>
  <si>
    <t>Člani programske skupine P1-0134</t>
  </si>
  <si>
    <t>Vzdrževanje, pedagoško delo, ostali programi in projekti, zunanji</t>
  </si>
  <si>
    <t>006</t>
  </si>
  <si>
    <t>P1-0201</t>
  </si>
  <si>
    <t>Ksenija Kogej</t>
  </si>
  <si>
    <t>04614</t>
  </si>
  <si>
    <t>"3D-DLS Research Lab" raziskovalni inštrument za merjenje (3D) dinamičnega in statičnega sipanja laserske svetlobe</t>
  </si>
  <si>
    <t>3D DLS Spectrometer, LS Instruments GmbH</t>
  </si>
  <si>
    <t>Paket 13</t>
  </si>
  <si>
    <t>Oprema je dostopna le po predhodnem dogovoru in pod vodstvom strokovno usposobljene osebe. Cena določitve hidrodinamskega radija  in molske mase je odvisna od zahtevnosti meritve in računskih postopkov ter interpretacije rezultatov. Določi se s skrbnikom inštrumenta oziroma operaterjem.</t>
  </si>
  <si>
    <t>The qeuipment is available on the basis of a previous agreement and with a supervision of authorized personel. The price  for the determination of molar mass and/or size depends on the pretentiousness of measurements, on the complexity of data treatment (if required) and on the used time.</t>
  </si>
  <si>
    <t>012577</t>
  </si>
  <si>
    <t>Vojeslav Vlachy</t>
  </si>
  <si>
    <t>J3-3066</t>
  </si>
  <si>
    <t>Pedagoško delo, ostali programi in projekti na FKKT</t>
  </si>
  <si>
    <t>002</t>
  </si>
  <si>
    <t>P2-0191</t>
  </si>
  <si>
    <t>Matjaž Krajnc</t>
  </si>
  <si>
    <t>Avtomatiziran laboratorijski reaktor Labmax Automatic LAB</t>
  </si>
  <si>
    <t>Mettler Tolledo LabMax Automatic Lab Reactor</t>
  </si>
  <si>
    <t>Po dogovoru</t>
  </si>
  <si>
    <t>Agreement with operator/institution</t>
  </si>
  <si>
    <t>Oprema omogoča avtomatsko kontrolo parametrov in obratovalnih pogojev v reaktorju, kot so temperatura, pH vrednost, mešalni pogoji in doziranje reaktantov.</t>
  </si>
  <si>
    <t>012983</t>
  </si>
  <si>
    <t>008</t>
  </si>
  <si>
    <t>Andrej Pevec</t>
  </si>
  <si>
    <t>Avtomtski rentgenski difraktometer s CCD detektorjem za monokristale</t>
  </si>
  <si>
    <t>Automatic X-ray diffractometer with CCD detector for monocrystals</t>
  </si>
  <si>
    <t>Aparatura je dostopna vsem ob predhodni najavi</t>
  </si>
  <si>
    <t xml:space="preserve">Services are available to all subject to previous notice. </t>
  </si>
  <si>
    <t>Zbiranje rentgenskih difrakcijskih podatkov za monokristale (male molekule)</t>
  </si>
  <si>
    <t>X-ray data collection for monocrystals (small molecules)</t>
  </si>
  <si>
    <t>007219</t>
  </si>
  <si>
    <t>Anton Meden</t>
  </si>
  <si>
    <t>Matija Tomšič</t>
  </si>
  <si>
    <t xml:space="preserve">Detektor v Sistemu za merjenje ozkokotnega rentgenskega sipanja (Mythen 1K) - SAXS </t>
  </si>
  <si>
    <t xml:space="preserve">(Mythen 1K) - SAXS </t>
  </si>
  <si>
    <t>Zainteresirani uporabnik se obrne na skrbnika opreme, ki organizira izvedbo eksperimentov. Cena meritev je odvisna od zahtevnosti eksperimentov in interpretacije podakov. Informacijo o ceni dobite od skrbnika ob dogovoru za izvedbo eksperimentov.</t>
  </si>
  <si>
    <t>Interested customer contacts the caretaker of the instrument, who organizes the data collection. The price depends on the complexity of the data collection needed. The information about the price is obtained from the caretaker before the agreement for data collection.</t>
  </si>
  <si>
    <t>Strukturne raziskave vzorcev z metodo SAXS.</t>
  </si>
  <si>
    <t>Structural studies of the samples utilizint the SAXS technique.</t>
  </si>
  <si>
    <t>014591</t>
  </si>
  <si>
    <t>Miha Lukšič</t>
  </si>
  <si>
    <t>N1-0139</t>
  </si>
  <si>
    <t>Jurij Lah</t>
  </si>
  <si>
    <t>Diferenčni dinamični kalorimeter-NANO II DSC</t>
  </si>
  <si>
    <t>NANO II DSC Calorimeter</t>
  </si>
  <si>
    <t>Zainteresirani uporabnik se obrne na skrbnika opreme, ki organizira izvedbo eksperimentov in po potrebi poskrbi za interpretacijo dobljenih podatkov. Cena celotnega postopka eksperimentalne analize je zelo odvisna od zahtevnosti eksperimentov in interpretacije podakov. Informacijo o ceni dobite od skrbnika ob dogovoru za izvedbo eksperimentov.</t>
  </si>
  <si>
    <t>Interested customer contacts the caretaker of the instrument, who organizes the data collection and, if needed, their interpretation. The price of the whole procedure of experimental analysis is strongly dependent on the difficulty of data collection and their interpretation. The information about the price is obtained from the caretaker before the agreement for data collection.</t>
  </si>
  <si>
    <t>Stabilnost biološko pomembnih molekul v raztopinah. Termodinamika strukturnih prehodov bioloških makromolekul.</t>
  </si>
  <si>
    <t>Stability of biologically important molecules in solutions. Thermodynamics of structural transitions  of biopolymers.</t>
  </si>
  <si>
    <t>007109</t>
  </si>
  <si>
    <t>DMA/SDTA861e Dinamični mehanski analizator - komplet</t>
  </si>
  <si>
    <t>Mettler Tolledo DMA/SDTA 861e Dynamic Mechanical Analyzer (complete)</t>
  </si>
  <si>
    <t>Paket 12</t>
  </si>
  <si>
    <t>Oprema je namenjena testiranju mehanskih lastnosti trdnih in visoko-viskoznih materialov v odvisnosti od temperature in uporabljene frekvence. Omogoča obremenjevanje vzorcev na nateg, kompresijo, upogib in strig.</t>
  </si>
  <si>
    <t>determination of dynamic mechanical properties of materials</t>
  </si>
  <si>
    <t>011702</t>
  </si>
  <si>
    <t>TRG</t>
  </si>
  <si>
    <t>FTIR "in-situ" reakcijski sistem ReactIR iC10</t>
  </si>
  <si>
    <t>Mettler Toledo reactIR iC10, an FTIR-based in situ reaction analysis system</t>
  </si>
  <si>
    <t>Paket 11</t>
  </si>
  <si>
    <t>Oprema je namenjena spremljanju kemijskih reakcij in nekaterih faznih sprememb med procesom s pomočjo "in-line" beleženja FTIR spektrov.</t>
  </si>
  <si>
    <t>in-line FTIR data collection</t>
  </si>
  <si>
    <t>010292</t>
  </si>
  <si>
    <t>009</t>
  </si>
  <si>
    <t>P1-0153</t>
  </si>
  <si>
    <t>Matevž Pompe</t>
  </si>
  <si>
    <t>Ionski kromatograf Dionex</t>
  </si>
  <si>
    <t>The cost of the service depends on the duration of the experiment and the time needed for data evaluation.</t>
  </si>
  <si>
    <t>Določanje organskin in anorganskih ionov</t>
  </si>
  <si>
    <t>Determination of organic and inorganic ions</t>
  </si>
  <si>
    <t>013896</t>
  </si>
  <si>
    <t>Matevž Pompe Gregor Marolt</t>
  </si>
  <si>
    <t xml:space="preserve">Izotermni filtracijski mikrokalorimeter </t>
  </si>
  <si>
    <t>Nano ITC isothermal titration calorimeter</t>
  </si>
  <si>
    <t>Termodinamika vezanja molekul v raztopinah.</t>
  </si>
  <si>
    <t>Thermodynamics of molecular binding in solutions.</t>
  </si>
  <si>
    <t>014710</t>
  </si>
  <si>
    <t>Izotermni titracijski (ITC) mikrokalorimeter</t>
  </si>
  <si>
    <t>VP-ITC Isothermal Titration Calorimeter</t>
  </si>
  <si>
    <t>011247</t>
  </si>
  <si>
    <t xml:space="preserve"> </t>
  </si>
  <si>
    <t>010</t>
  </si>
  <si>
    <t xml:space="preserve"> P2-0346</t>
  </si>
  <si>
    <t>Barbara Novosel</t>
  </si>
  <si>
    <t>07027</t>
  </si>
  <si>
    <t>Komora eksplozijska 20l</t>
  </si>
  <si>
    <t>Kuhner</t>
  </si>
  <si>
    <t>Po dogovoru, več informacij zainteresirane osebe dobijo pri doc. dr. Barbari Novosel, barbara.novosel@fkkt.uni-lj.si.</t>
  </si>
  <si>
    <t>The equipment is avalable for pedagogical and research work and interested customer.</t>
  </si>
  <si>
    <t>Določitev eksplozijskih parametrov prašnih, plinskih in hibridnih eksplozij. Določitev maksimalnega tlaka, maksimalne hitrosti porasta tlaka in izračun Kst. Določitev Minimalne eksplozijske koncentracije in mejne koncentracije kisika.</t>
  </si>
  <si>
    <t>Determination of explosion parameters of dust, gas and hybrid explosions. Determination of the maximum pressure, maximum pressure rate and calculation of Kst. Determination of Minimum Explosion Concentrations and Limit Oxygen Concentrations.</t>
  </si>
  <si>
    <t>014582</t>
  </si>
  <si>
    <t>pedagoško delo</t>
  </si>
  <si>
    <t>diplomanti 1. in 2. stopnje</t>
  </si>
  <si>
    <t>Katedra KPPPV</t>
  </si>
  <si>
    <t>Barbara Novosel, vzdrževanje</t>
  </si>
  <si>
    <t>trg</t>
  </si>
  <si>
    <t>vzdrževanje, servis</t>
  </si>
  <si>
    <t>Romana Cerc Korošec</t>
  </si>
  <si>
    <t>Masni spektrometer GSD</t>
  </si>
  <si>
    <t xml:space="preserve">Thermostar Gas GSD </t>
  </si>
  <si>
    <t>Oprema  se uporablja sklopljeno s termično analizo, kadar je potrebna analiza plinov pri termični razgradnji snovi.</t>
  </si>
  <si>
    <t>The instrument is used for coupled thermogravimetry-mass spectrometry analysis, when analysis of evolved gases during thermal decomposition is required.</t>
  </si>
  <si>
    <t>013883</t>
  </si>
  <si>
    <t>Programska skupina P1-0134, Katedra za anorgansko kemijo, ostali uporabniki FKKT</t>
  </si>
  <si>
    <t xml:space="preserve">zunanji sofinancerji </t>
  </si>
  <si>
    <t>Melamin, Fenolit</t>
  </si>
  <si>
    <t>zunanji naročniki</t>
  </si>
  <si>
    <t>Helena Prosen</t>
  </si>
  <si>
    <t>Plinski kromatograf z MS detektorjem in TD ter pirolizno enoto (Agilent GC-7890A, MS-5975C)</t>
  </si>
  <si>
    <t>GC-MS System with TD and Pyrolysis units (Agilent GC-7890A, MS-5975C)</t>
  </si>
  <si>
    <t>GC-MS sistem za analizo organskih hlapnih komponent</t>
  </si>
  <si>
    <t>GC-MS system for analysis of volatile organic compounds</t>
  </si>
  <si>
    <t>012564</t>
  </si>
  <si>
    <t>003</t>
  </si>
  <si>
    <t>Reometer</t>
  </si>
  <si>
    <t>Physica MCR 301</t>
  </si>
  <si>
    <t>Agreement with operator/Institution</t>
  </si>
  <si>
    <t>Celica za določanje reoloških lastnosti polimerov do 400 °C. Modul za določanje nizkoviskoznih tekočin.</t>
  </si>
  <si>
    <t>Rheological characterisation of non-newtionian materials in wide range of shear deformations: highly viscous materials in temp. range -20°C to 200°C and low viscosity fluids in tem pange -20 to 100°C.</t>
  </si>
  <si>
    <t>012692</t>
  </si>
  <si>
    <t>005</t>
  </si>
  <si>
    <t>P1-0207</t>
  </si>
  <si>
    <t>Gregor Gunčar</t>
  </si>
  <si>
    <t>Robot za proteinsko kristalizacijo DUNN</t>
  </si>
  <si>
    <t>Crystal Gryphon mit Laptop</t>
  </si>
  <si>
    <t>Oprema je dostopna po predhodnem dogovoru in jo lahko uporablja uporabnik sam, če je za to usposobljen. Drugače je na voljo strokovna pomoč.</t>
  </si>
  <si>
    <t>Equipment is available to all qualified users upon request. For other users we will provide on-site support.</t>
  </si>
  <si>
    <t>Priprava kristalizacijskih nastavkov proteinov z različnimi pufri v nanokapljicah (100nL) na mikrotiterskih ploščah s 96-vdolbinicami.</t>
  </si>
  <si>
    <t>Nanoliter pipetting of 96-well plate protein crystalization screens and protein samples.</t>
  </si>
  <si>
    <t>013842</t>
  </si>
  <si>
    <t>Katedra za Biokemijo,FKKT</t>
  </si>
  <si>
    <t>Katedra za Fizikalno kemijo, FKKT</t>
  </si>
  <si>
    <t>diplomanti 1. in 2. stopnje, vzdrževanje</t>
  </si>
  <si>
    <t>13822</t>
  </si>
  <si>
    <t>Tekočinski kromatograf z masnim detektorjem na čas preleta (TOF)</t>
  </si>
  <si>
    <t>Agilent 6224 Accurate Mass TOF LC/MS system</t>
  </si>
  <si>
    <t>Načela za uporabo inštrumentalnega časa so objavljena na spletni strani IC UL FKKT (http://www.fkkt.uni-lj.si/sl/raziskovalna-infrastruktura/enota-za-analizo-organskih-molekul/hrms/)</t>
  </si>
  <si>
    <t>Services are available to all subject to previous notice. Details can be found at (http://www.fkkt.uni-lj.si/sl/raziskovalna-infrastruktura/enota-za-analizo-organskih-molekul/hrms/)</t>
  </si>
  <si>
    <t>Oprema je namenjena raziskovalcem za določanje čitoče in natančne molekulske mase spojin.</t>
  </si>
  <si>
    <t>The equipmnet is intended for the determination of purity and exact molecular mass of compounds</t>
  </si>
  <si>
    <t>013835</t>
  </si>
  <si>
    <t>P-0179</t>
  </si>
  <si>
    <t>Jurij Svete</t>
  </si>
  <si>
    <t>Urška Lavrenčič Štangar</t>
  </si>
  <si>
    <t>Vzdrževanje, drugi uporabniki, pedagoško delo</t>
  </si>
  <si>
    <t xml:space="preserve">Tekočinski kromatograf z masno spektrometričnim detektorjem (HPLC-MS/MS, Perkin Elmer Series 2000, Applied Biosystems 3200 Q Trap) </t>
  </si>
  <si>
    <t>HPLC-MS/MS System (Perkin Elmer Series 2000, Applied Biosystems 3200 Q Trap)</t>
  </si>
  <si>
    <t>Določanje in identifikacija organskih komponent</t>
  </si>
  <si>
    <t>Determination and identification of organic constituents</t>
  </si>
  <si>
    <t>011914</t>
  </si>
  <si>
    <t>Matevž Pompe Jernej Markelj</t>
  </si>
  <si>
    <t xml:space="preserve">Visokoločljivi rentgenski praškovni difraktometer </t>
  </si>
  <si>
    <t>High resolution X-ray powder diffractometer</t>
  </si>
  <si>
    <t>Zainteresirani uporabnik se obrne na skrbnika opreme, ki organizira snemanje vzorcev in po potrebi poskrbi za interpretacijo. Za uporabnike z UL FKKT je storitev brezplačna, drugi uporabniki plačajo stroške snemanja in interpretacije. Cena je zelo odvisna od načina senamnja in zahtevnosti interpretacije, informacijo o ceni dobite od skrbnika pred dogovorom za snemanje, okvirna vrednost je 100 EUR na uro snemanja.</t>
  </si>
  <si>
    <t>Interested customer contacts the caretaker of the instrument, who then organizes the data collection and, if needed, interpretation of the patterns. For the customers from UL FKKT, the service is free of charge, other customers pay the expenses of the data collection and interpretation. The price is strongly dependent on the data collection parameters and the difficulty of the interpretation, the information on the price is obtained fom the caretaker before the agreement for data collection, informational price is 100 EUR per hour of data collection.</t>
  </si>
  <si>
    <t>Osnovna uporaba je kvalitativna in kvantitativna fazna anliza polikristaliničnih snovi (trdnih ali uprašenih). V določenih primerih je možno  tudi natančno merjenje parametrov osnovne celice, indeksiranje, Rietveldova analiza in reševanje kristalne strukture.</t>
  </si>
  <si>
    <t>The basic application is qualitative and quantitative phase analysis of polycrystalline samples (solid or powdered). Precise measurement of the unit cell parameters, indexing, Rietveld refinement and crystal structure determination are also possible in certain cases.</t>
  </si>
  <si>
    <t>011405</t>
  </si>
  <si>
    <t>007</t>
  </si>
  <si>
    <t>Marjan Marinšek</t>
  </si>
  <si>
    <t>Visokoločljivi vrstični električni mikroskop na poljsko emisijo (FE-SEM)</t>
  </si>
  <si>
    <t>High resolution electron microscope Zeiss FE-SEM ULTRA plus</t>
  </si>
  <si>
    <t>Načela za uporabo inštrumentalnega časa so objavljena na spletni strani IC UL FKKT (http://www.fkkt.uni-lj.si/sl/raziskovalna-infrastruktura/enota-za-analizo-malih-molekul/sem-ultra/)</t>
  </si>
  <si>
    <t>Services are available to all subject to previous notice. Details can be found at (http://www.fkkt.uni-lj.si/sl/raziskovalna-infrastruktura/enota-za-analizo-malih-molekul/sem-ultra/)</t>
  </si>
  <si>
    <t>Oprema je namenjena raziskovalcem za opazovanje površine vzorcev (SE, BSE, EDX) na mikro in nano nivoju</t>
  </si>
  <si>
    <t>The equipment enables the determination of samples' microstructure (SE, BSE, EDX) on micro- and nano-level</t>
  </si>
  <si>
    <t>013635</t>
  </si>
  <si>
    <t>http://www.fkkt.uni-lj.si/sl/raziskovalna-infrastruktura/enota-za-analizo-malih-molekul/zeiss-ultra-plus/</t>
  </si>
  <si>
    <t>zunanji</t>
  </si>
  <si>
    <t>KI, Zavod za gradbeništvo, Calcit, IJS</t>
  </si>
  <si>
    <t>Ručigaj Aleš</t>
  </si>
  <si>
    <t xml:space="preserve">Multi-detektorski GPC sistem;
Tekočinski kromatograf s kombinacijo detektorjev za UV, refrakcijski indeks, sipanje svetlobe in viskoznost
</t>
  </si>
  <si>
    <t xml:space="preserve">Multi-detector GPC system; 
Liquid chromatography with the combination of UV, refractive index, light scattering and viscosity detectors.
</t>
  </si>
  <si>
    <t>Paket 16</t>
  </si>
  <si>
    <t>Po dogovoru z odgovorno osebo. Načela za uporabo inštrumentalnega časa so objavljena na spletni strani IC UL FKKT (http://www.fkkt.uni-lj.si/sl/raziskovalna-infrastruktura/enota-za-analizo-makromolekul/gpc/)</t>
  </si>
  <si>
    <t>Agreement with operator. Details can be found at http://www.fkkt.uni-lj.si/sl/raziskovalna-infrastruktura/enota-za-analizo-makromolekul/gpc/</t>
  </si>
  <si>
    <t>Analizni sistem za določanje molekulski mas, porazdelitve molekulskih mas, velikosti molekul, razvejenosti in konformacije</t>
  </si>
  <si>
    <t xml:space="preserve">Analytic system for molecular weights determination, molecular weight distribution, molecule size, conformation and branching. </t>
  </si>
  <si>
    <t>015269</t>
  </si>
  <si>
    <t>Lah Jurij</t>
  </si>
  <si>
    <t>Absorpcijski in emisijski spektropolarimeter - JASCO J-1500</t>
  </si>
  <si>
    <t>Absorption and emission CD spectrophotometer - JASCO J-1500</t>
  </si>
  <si>
    <t xml:space="preserve">Spremljanje (strukturnih) lastnosti (bio)molekul v raztopinah preko njihove interakcije s polarizirano svetlobo </t>
  </si>
  <si>
    <t>Monitoring (structural) characteristics of (bio)molecules in solution based on their interaction with polarized light</t>
  </si>
  <si>
    <t>015270</t>
  </si>
  <si>
    <t>Župunski Vera</t>
  </si>
  <si>
    <t>Visoko zmogljivi fluorescenčni mikroskop za bio.anal.kem.spojin</t>
  </si>
  <si>
    <t>High performance fluorescence microscope for biological analysis of chemical compounds</t>
  </si>
  <si>
    <t>Vizualizacija fluorescenčnih makromolekul ali molekul, označenih s fluorescenčnimi barvili, njihove lokalizacije in kolokalizacije v celicah. Vizualizacija neobarvanih vzorcev z metodo DIC (Differential Interference Contrast).</t>
  </si>
  <si>
    <t>Visualisation of fluorescent macromolecules or fluorescently labelled molecules, their localisation and co-localisation in the cells. Visualisation of unstained samples using DIC (Differential Interference Contrast).</t>
  </si>
  <si>
    <t>015271</t>
  </si>
  <si>
    <t>P1-0140</t>
  </si>
  <si>
    <t>diplomanti 2. stopnje</t>
  </si>
  <si>
    <t>J1-2465</t>
  </si>
  <si>
    <t>Vera Župunski</t>
  </si>
  <si>
    <t>08284</t>
  </si>
  <si>
    <t>Elementni analizator CHNS/O Analyser 2400 Series II.</t>
  </si>
  <si>
    <t>2400 Series II CHNS/O Elemental Analyzer</t>
  </si>
  <si>
    <t>Po dogovoru s prof.dr. Jurijem Svetetom. Aparatura za mikroanalizo C, H, N, S v organskih spojinah je dostopna vsem potencialnim uporabnikom, glede na njihovo povpraševanje.</t>
  </si>
  <si>
    <t>Agreement with operator Prof.Dr. Jurij Svete:Phone No. +386 479 8562; E-mail: jurij.svete@fkkt.uni-lj.si</t>
  </si>
  <si>
    <t>Mikroanalize CHNS</t>
  </si>
  <si>
    <t>Elemental microanalyses</t>
  </si>
  <si>
    <t>015278</t>
  </si>
  <si>
    <t>http://www.fkkt.uni-lj.si/sl/raziskovalna-infrastruktura/enota-za-analizo-organskih-molekul/chnso/</t>
  </si>
  <si>
    <t>za pedagoško delo - 10</t>
  </si>
  <si>
    <t>Pavšič Miha</t>
  </si>
  <si>
    <t>Sistem za kromatografijo bioloških makromolekul, sklopljen z naprednim karakterizacijskim sistemom</t>
  </si>
  <si>
    <t>Chromatographic system for biological macromolecules coupled to an advanced characterization system</t>
  </si>
  <si>
    <t>Kromatografija bioloških makromolekul v analitičnem in preparativnem merilu in njihova karakterizacija.</t>
  </si>
  <si>
    <t>Chromatography of biological macromolecules at analytical and semipreparative scale and their characterization.</t>
  </si>
  <si>
    <t>015855, 015856</t>
  </si>
  <si>
    <t>http://www.fkkt.uni-lj.si/sl/raziskovalna-infrastruktura/enota-za-analizo-makromolekul/sistem-za-kromatografijo-bioloskih-makromolekul-sklopljen-z-naprednim-karakterizacijskim-sistemom/</t>
  </si>
  <si>
    <t>N1-0191</t>
  </si>
  <si>
    <t>Brigita Lenarčič, Kristina Djinović-Carugo, Miha Pavšič, Jošt Hočevar</t>
  </si>
  <si>
    <t>Gregor Gunčar, Vera Župunski, Miha Pavšič</t>
  </si>
  <si>
    <t>Brigita Lenarčič, Marko Novinec, Aljaž Gaber</t>
  </si>
  <si>
    <t>vzdrževanje, ostali projekti</t>
  </si>
  <si>
    <t>Sistem LitesizerTM 500 omogoča določanje 6 različnih eksperimentalnih parametrov: velikosti, elektroforetske mobilnosti, zeta-potenciala in molekulske mase koloidnih delcev ter prepustnosti in lomnega količnika preiskovane raztopine.</t>
  </si>
  <si>
    <t>System LitesizerTM 500 can be used to experimentally determine 6 parameters: size, electrophoretic mobility, zeta potential and molecular mass of the colloidal particles and the transmittance and refractive index of the sample solution.</t>
  </si>
  <si>
    <t>015738</t>
  </si>
  <si>
    <t>http://www.fkkt.uni-lj.si/sl/raziskovalna-infrastruktura/enota-za-analizo-makromolekul/laserski-sistem-za-karakterizacijo-nanodelcev-v-raztopinah-in-suspenzijah-litesizertm-500/</t>
  </si>
  <si>
    <t>Sklopljen sistem za termično analizo: termogravimetrija ‒ vmesnik za shranjevanje plinskih komponent ‒ plinska kromatografija/masna spektrometrija</t>
  </si>
  <si>
    <t>Coupled system for thermal analysis: thermogravimetry ‒ gas storage interface ‒ gas chromatography/mass spectrometry</t>
  </si>
  <si>
    <t>Sklopljen sistem omogoča analizo kompleksnejših termičnih razpadov, vzorčevanje sproščenih plinov pri določeni stopnji razpada in njihovo nadaljnjo analizo s plinsko kromatografijo/masno spektrometrijo.</t>
  </si>
  <si>
    <t xml:space="preserve">Coupled system enables analysis of complex thermal decompositions, collection of the evolved gasses during different stages of thermal decomposition and their further analysis using gas chromatography/mass spectrometer. </t>
  </si>
  <si>
    <t>http://www.fkkt.uni-lj.si/sl/raziskovalna-infrastruktura/enota-za-analizo-malih-molekul/sklopljen-sistem-za-termicno-analizo/#c1228</t>
  </si>
  <si>
    <t>FKKT - Oddelek za tehnično varnost</t>
  </si>
  <si>
    <t>Mitja Kožuh</t>
  </si>
  <si>
    <t>Ultra visokoločljivostni tekočinski kromatograf s tandemsko masno spektrometrijo</t>
  </si>
  <si>
    <t>Ultra high resolution liquid chromatograph with tandem mass spectrometry</t>
  </si>
  <si>
    <t>Paket 18</t>
  </si>
  <si>
    <t>https://www.fkkt.uni-lj.si/sl/raziskovalna-infrastruktura/enota-za-analizo-makromolekul/ultra-visokolocljivostni-tekocinski-kromatograf-s-tandemsko-masno-spektrometrijo/</t>
  </si>
  <si>
    <t>Bruker Avance NEO 600 MHz NMR spektrometer</t>
  </si>
  <si>
    <t>Bruker Avance NEO 600 MHz NMR spectrometer</t>
  </si>
  <si>
    <t>Paket 19</t>
  </si>
  <si>
    <t>Načela za uporabo inštrumentalnega časa so objavljena na spletni strani IC UL FKKT (https://www.fkkt.uni-lj.si/sl/raziskovalna-infrastruktura/enota-za-analizo-organskih-molekul/nmr-600/)</t>
  </si>
  <si>
    <t>https://www.fkkt.uni-lj.si/sl/raziskovalna-infrastruktura/enota-za-analizo-organskih-molekul/nmr-600/</t>
  </si>
  <si>
    <t>Matija Strlič</t>
  </si>
  <si>
    <t>Komore za pospešeno razgradnjo (sklop opreme)</t>
  </si>
  <si>
    <t>Accelerated degradation chamber set</t>
  </si>
  <si>
    <t>Zainteresirani uporabnik se obrne na skrbnika opreme, ki organizira izvedbo eksperimentov. Cena je odvisna od zahtevnosti eksperimentov in interpretacije podakov. Informacijo o ceni dobite od skrbnika ob dogovoru za izvedbo eksperimentov</t>
  </si>
  <si>
    <t>Interested researchers should contact the person responsible for the instrument, to agree on sample exposure and data collection and, if needed, their interpretation. The cost of use depends on the type and length of experiment and on data interpretation. Information about the cost can be obtained from the person in charge of the instrument.</t>
  </si>
  <si>
    <t>Pospešena razgradnja in testiranje materialov pod vplivom povišane temperature in/ali vlage ter svetlobe.</t>
  </si>
  <si>
    <t>Accelerated degradation and testing of materials at conditions of elevated T and RH and/or light.</t>
  </si>
  <si>
    <t>016733, 016734, 016735</t>
  </si>
  <si>
    <t>https://www.fkkt.uni-lj.si/index.php?id=785</t>
  </si>
  <si>
    <t>Tjasa Rijavec</t>
  </si>
  <si>
    <t xml:space="preserve">Kemijski inštitut </t>
  </si>
  <si>
    <t>P1-0005</t>
  </si>
  <si>
    <t>Naumoska Katerina</t>
  </si>
  <si>
    <t>34548</t>
  </si>
  <si>
    <t>Tekočinski kromatograf HPLC</t>
  </si>
  <si>
    <t>Liquid chromatograph HPLC</t>
  </si>
  <si>
    <t>Usposobljeni uporabniki sistema dostopajo do le-tega po predhodnem medsebojnem dogovoru in z dovoljenjem skrbnika sistema.</t>
  </si>
  <si>
    <t>Qualified users access to the system by a previous mutual agreement and with the permission of the system manager.</t>
  </si>
  <si>
    <t>Analitika organskih analitov, sistem je prednostno namenjen separacijam na osnovi reverzne faze.</t>
  </si>
  <si>
    <t xml:space="preserve">Analytics of organic analytes. The primary system purpose are reversed-phase separations. </t>
  </si>
  <si>
    <t>/</t>
  </si>
  <si>
    <t/>
  </si>
  <si>
    <t>P4-0176</t>
  </si>
  <si>
    <t xml:space="preserve">Mohorčič Martina </t>
  </si>
  <si>
    <t>Kromatografski sistem za čiščenje peptidov in proteinov</t>
  </si>
  <si>
    <t>Chromatographic system for purification of peptides and proteins</t>
  </si>
  <si>
    <t>Programi,  projekti ARRS</t>
  </si>
  <si>
    <t>Opremo lahko uporabljajo usposobljeni operaterji ali pa separacijo izvede tehnik odseka D-12. Prednost uporabe inštrumenta imajo člani programske skupine P4-176 ter raziskovalci Kemijskega inštituta. Za zunanje uporabnike bo pripravljen cenik, ko se bo pojavil večji interes za uporabo inštrumenta. Doslej smo omogočili uporabo inštrumenta za manjše analize brezplačno.</t>
  </si>
  <si>
    <t>Collaborative research</t>
  </si>
  <si>
    <t xml:space="preserve">Naprava je namenjana za separacijo proteinov in peptidov iz bioloških vzorcev. Doslej so bili to večinoma rekombinantni proteini ter peptidi označeni z različnimi reagenti. Naprava ima UV detektor in je računalniško krmiljena. </t>
  </si>
  <si>
    <t>Äkta - chromatographic system for protein purification with programmable injector and fraction collector</t>
  </si>
  <si>
    <t>https://www.ki.si/odseki/d12-odsek-za-sintezno-biologijo-in-imunologijo/oprema/</t>
  </si>
  <si>
    <t>Roman Jerala</t>
  </si>
  <si>
    <t>J1-2481</t>
  </si>
  <si>
    <t>Helena Gradišar</t>
  </si>
  <si>
    <t>Mohorčič Martina</t>
  </si>
  <si>
    <t>23939</t>
  </si>
  <si>
    <t xml:space="preserve">Laboratorijski SAXS sistem - difraktometer za sipanje rentgenske svetlobe pod nizkimi koti </t>
  </si>
  <si>
    <t>SAXS - small-angle X-ray scattering system</t>
  </si>
  <si>
    <t xml:space="preserve">Analiza velikosti in oblike delcev na nanometrski skali v trdnem ali tekočem agregatnem stanju bioloških in nebioloških vzorcev. Pri preučevanju bioloških makromolekul omogoča študij strukture in njene konformacijske dinamike pod fiziološko relevantnimi pogoji. </t>
  </si>
  <si>
    <t>Analysis of particle size and shape on a nanometer scale in the solid or liquid state of biological and non-biological samples. In the study of biological macromolecules, it enables the study of structure and its conformational dynamics under physiologically relevant conditions.</t>
  </si>
  <si>
    <t>KI 17018</t>
  </si>
  <si>
    <t>2019/149</t>
  </si>
  <si>
    <t>Ajasja Ljubetič</t>
  </si>
  <si>
    <t>MaCChines (ERC)</t>
  </si>
  <si>
    <t>P1-0242</t>
  </si>
  <si>
    <t>Janez Plavec</t>
  </si>
  <si>
    <t>Križman Mitja</t>
  </si>
  <si>
    <t>HPLC sistem 
(HPLC-PDA-FL-CAD-ECD)</t>
  </si>
  <si>
    <t>HPLC system 
(HPLC-PDA-FL-CAD-ECD)</t>
  </si>
  <si>
    <t>KI 15340</t>
  </si>
  <si>
    <t>2015/138</t>
  </si>
  <si>
    <t>P2-0393</t>
  </si>
  <si>
    <t>Bele Marjan</t>
  </si>
  <si>
    <t>Mikroskop na atomsko silo / vrstični tunelski mikroskop z elektrokemijsko celico</t>
  </si>
  <si>
    <t>MultiMode V Scanning Probe Microscope (Veeco Instruments Inc.)</t>
  </si>
  <si>
    <t>Trenutno je oprema na voljo zgolj partnerjem pri nakupu opreme, ki obsegajo raziskovalce na KI ter zunanje solastnike iz FKKT, FFA, IJS in FS MB.</t>
  </si>
  <si>
    <t>Access to the machine is limited to partners, which claim a share. These are employes of different laboratories of NIC, Faculty of chemistry and chemical technology, Faculty of pharmacy and Faculty of mechanical engineering MB.</t>
  </si>
  <si>
    <t>Karakterizacija vse vrste materialov na molekularnem nivoju. Možnost meritev v sistemih med njihovim delovanjem ter uporaba v bioloških sistemih pri pogojih, ki so prisotni v njihovih naravnih okoljih.</t>
  </si>
  <si>
    <t>Characterisation of different materials at the molecular level. Possiblity of in situ measurements and use to analyse biological systems in their living environment.</t>
  </si>
  <si>
    <t>https://www.ki.si/odseki/d10-odsek-za-kemijo-materialov/elektronska-mikroskopija-in-katalizatorji/elektronska-mikroskopija/</t>
  </si>
  <si>
    <t>KI</t>
  </si>
  <si>
    <t>KI - D10</t>
  </si>
  <si>
    <t>Angelja Kjara Surca</t>
  </si>
  <si>
    <t>KI - D12</t>
  </si>
  <si>
    <t>Iva Hafner Bratkovič</t>
  </si>
  <si>
    <t>Zunanji naročnik: Univerza v Mariboru</t>
  </si>
  <si>
    <t>Uroš Maver</t>
  </si>
  <si>
    <t>Benčina Mojca</t>
  </si>
  <si>
    <t>Večnamenski kinetični optični čitalec mikrotiterskih plošč</t>
  </si>
  <si>
    <t>Plater reader</t>
  </si>
  <si>
    <t>dostop ni omejen za raziskovalce s ARRS financiranjem</t>
  </si>
  <si>
    <t>acces is not limited for researchers with ARRS projects</t>
  </si>
  <si>
    <t>Detekcija sprememb luminiscence, fluorescence ali absorbance večjega števila vzorcev .</t>
  </si>
  <si>
    <t>Detection of changes in luminiscence, fluorescence or absorbance of a larger number of samples.</t>
  </si>
  <si>
    <t>KI 7526, KI 7526/1</t>
  </si>
  <si>
    <t>Mojca Benčina</t>
  </si>
  <si>
    <t xml:space="preserve">Mikroskop za prostorsko in časovno upodabljanje sprememb v živih celicah </t>
  </si>
  <si>
    <t xml:space="preserve">Microscope for spatial and temporal imaging of life cells </t>
  </si>
  <si>
    <t>Časovno dostop ni omejen, če oprema ni zasedena. Zunanji uporabniki plačajo ceno ure z ali brez tehnične pomoči. Vrednost je izračunana iz vrednosti opreme, tekočih stroškov in stroškov servisiranja ter ure tehnične pomoči.</t>
  </si>
  <si>
    <t>If the machine is not occupaied, the time is available for external users. The external users pay the price per hour with or without technical assistance. The value is calculated from the value of the machine, running costs and servicing costs, and hours of technical assistance.</t>
  </si>
  <si>
    <t>Upodabljanje prostorskih in časovnih sprememb fluorescenčno označenih molekul v fiksiranih ali živih celičnih preparatih.</t>
  </si>
  <si>
    <t>Imaging of spatial and temporal changes in fluorescence-labeled molecules in live or fixed cell preparations.</t>
  </si>
  <si>
    <t>KI 8391, KI 8391/1, KI 8391/2,KI 8391/3,KI 8391/4,KI 8391/5</t>
  </si>
  <si>
    <t>Sistem za gojenje živali za delo s patogeni drugega varnostnega razreda: Modul opreme za anestezijo, Lumi-Box, 1.sklop</t>
  </si>
  <si>
    <t xml:space="preserve">The laboratory for exerimental animals for work with pathogens second security class: anesthesia, Lumi-Box, 1. part
 </t>
  </si>
  <si>
    <t>Uporaba opreme je omejena in je možna samo po dogovoru.</t>
  </si>
  <si>
    <t>Use of equipment is limited and is only possible by appointment.</t>
  </si>
  <si>
    <t>Gojenje eksperimentalnih živali.</t>
  </si>
  <si>
    <t xml:space="preserve">Hausing of experimental animals.
Growing experimental animals.
</t>
  </si>
  <si>
    <t>KI 10530, KI 10276, KI 9998</t>
  </si>
  <si>
    <t>P1-0391</t>
  </si>
  <si>
    <t>Caserman Simon</t>
  </si>
  <si>
    <t>Kriobanka elementi in postavitev</t>
  </si>
  <si>
    <t>Cryobank</t>
  </si>
  <si>
    <t>Zaradi nevarnosti okužb hranjenih kultur, opreme ni možno uporabljati za zunanje interesente.</t>
  </si>
  <si>
    <t>Due to the risk of infection of stored cell cultures, equipment can not be used for any external clients.</t>
  </si>
  <si>
    <t xml:space="preserve">Oprema je namenjena za shranjevanje celičnih kultur, ki se uporabljajo na oddelku L-11. </t>
  </si>
  <si>
    <t>The equipment is used for storage of cell cultures, which are used in Labooratory L-11.</t>
  </si>
  <si>
    <t>KI 9359</t>
  </si>
  <si>
    <t>https://www.ki.si/index.php?id=704</t>
  </si>
  <si>
    <t>-</t>
  </si>
  <si>
    <t>dr. Simon Caserman</t>
  </si>
  <si>
    <t>Industrija</t>
  </si>
  <si>
    <t>Jamnik Maja</t>
  </si>
  <si>
    <t>39711</t>
  </si>
  <si>
    <t>Sistem za tekočinsko kromatografijo ultra visoke ločljivosti (UPLC) Waters Acquitiy H-Class Bio</t>
  </si>
  <si>
    <t xml:space="preserve">Waters Acquity H-Class Bio UPLC System </t>
  </si>
  <si>
    <t>Oprema se uporablja za analize na oddelku L-11. Uporaba za zunanje partnerje je možna ob dogovoru, kjer analize izvedejo zaposleni na L-11, ki so ustrezno izobraženi za uporabo aparature.</t>
  </si>
  <si>
    <t>Equipment is used for analytics in Laboratory L-11. The use for external partners is possible, under the conditions, where our trained staff performs analysis.</t>
  </si>
  <si>
    <t>Oprema je namejnena za analitiko proteinov in peptidov.</t>
  </si>
  <si>
    <t>The equipment is used for protein and peptide analytics.</t>
  </si>
  <si>
    <t>KI 11756</t>
  </si>
  <si>
    <t>https://www.ki.si/odseki/d11-odsek-za-molekularno-biologijo-in-nanobiotehnologijo/podrocja-dejavnosti/</t>
  </si>
  <si>
    <t>Maja Jamnik</t>
  </si>
  <si>
    <t>Dražić Goran</t>
  </si>
  <si>
    <t>02556</t>
  </si>
  <si>
    <t>Supermikroskop HR TEM (Jeol)</t>
  </si>
  <si>
    <t xml:space="preserve">ARSTEM - Atomic resolution Cs corrected scanning transmission electron microscope </t>
  </si>
  <si>
    <t>Dostop je projekten. Na eni do dveh straneh potencialni uporabnik opiše problem, ki ga želi rešiti z napravo. Če je metoda ustrezna, se z odgovorno osebo dogovori za začetek in obseg dela. Možno je tudi izobraževanje operaterjev s predznanjem.</t>
  </si>
  <si>
    <t>Project type. Customer describes the problem on one to two pages and in the case that the equipment is suitable the customer and responsible person define the date of the start and the extent of the work.</t>
  </si>
  <si>
    <t>Preiskovanje mikrostrukture na atomskem nivoju. Določanje kristalne strukture, kemijske sestave, načina vezave in oksidacijskih stanj. Določanje morfologije in velikosti nanodelcev, tomografija.</t>
  </si>
  <si>
    <t xml:space="preserve">Study of microstructure at atomic level. Determination of crystal structure, chemical composition, bonding, valence state, morphology and size of the nanoparticles. Tomography. </t>
  </si>
  <si>
    <t>KI 13393</t>
  </si>
  <si>
    <t>P2-0084</t>
  </si>
  <si>
    <t>P2-0091</t>
  </si>
  <si>
    <t>Nina Daneu</t>
  </si>
  <si>
    <t>P2-0105</t>
  </si>
  <si>
    <t>Andreja Benčan Golob, Mojca Otoničar</t>
  </si>
  <si>
    <t>Ostali operaterji iz IJS</t>
  </si>
  <si>
    <t>Segrevalno-napetostni nosilec za vzorce</t>
  </si>
  <si>
    <t>Protochips Fusion in situ nosilec za vzorce</t>
  </si>
  <si>
    <t>In situ nosilec za vzorce je dodatek k ARSTEM mikroskopu (ga ni mogoče uporabljati ločeno), zato zanj veljajo enaka pravila kot za zgoraj opisano opremo.</t>
  </si>
  <si>
    <t>In situ sample holder is just an attachment to the ARSTEM microscope (can not be used alone), so all the rules for access to the equipment are the same.</t>
  </si>
  <si>
    <t>In situ 4 točkovne meritve električne prevodnosti, študij vpliva električnega polja (+/- 50V DC/AC) na spremembe v strukturi materialov, in situ segrevanje (v vakumu) do 1200 °C.</t>
  </si>
  <si>
    <t>In situ 4 probe electrical conductivity measurements, study of structural changes durigng electrical biasing (+/- 50V DC/AC), in situ heating experiments (in vacuum) up to 1200 °C.</t>
  </si>
  <si>
    <t>KI 15325</t>
  </si>
  <si>
    <t>Goran Dražić, Gorazd Koderman Podboršek</t>
  </si>
  <si>
    <t>Andraja Bencan Golob, Oana Condurach</t>
  </si>
  <si>
    <t>P2-0152</t>
  </si>
  <si>
    <t>Fele Žilnik Ljudmila</t>
  </si>
  <si>
    <t>06259</t>
  </si>
  <si>
    <t>HP ravnotežna celica</t>
  </si>
  <si>
    <t>HP equilibrium cell</t>
  </si>
  <si>
    <t xml:space="preserve">Meritve so mogoče po predhodnem dogovoru. </t>
  </si>
  <si>
    <t xml:space="preserve">Measurements available after prelimenary agreement. </t>
  </si>
  <si>
    <t xml:space="preserve">HP ravnotežna celica (visokotlačna ravnotežna celica) je prvenstveno namenjena določanju faznih ravnotežij pri visokih tlakih z uporabo različnih eksperimentalnih metod ter za določevanje kritičnih točk v večkomponentnih mešanicah. Meritve lahko izvajamo pri konstantnem ali spremenljivem volumnu celice, pri tlakih do 350 bar in temperaturi do 200˚C. Z novo aparaturo lahko študiramo in načrtujemo separacijske in reakcijske procese tudi v bližini ali pod superkritičnimi pogoji. </t>
  </si>
  <si>
    <t>HP equilibrium cell (high-pressure equilibrium cell) is primarily for the determination of phase equilibria at high pressures using a variety of experimental methods and the determination of critical points in multicomponent mixtures. Measurements can be carried out at a constant or a variable volume cell at pressures up to 350 bar and temperatures up to 200 ˚ C. The new apparatus can be studied and planned separation and reaction processes in the near or under supercritical conditions.</t>
  </si>
  <si>
    <t>KI 11159</t>
  </si>
  <si>
    <t>www.ki.si/odseki/d13-odsek-za-katalizo-in-reakcijsko-inzenirstvo/oprema/</t>
  </si>
  <si>
    <t>Glavnik Vesna</t>
  </si>
  <si>
    <t>“Flash”/preparativni kromatografski sistem</t>
  </si>
  <si>
    <t>“Flash”/preparativne chromatographic system</t>
  </si>
  <si>
    <t>Preparativna kromatografija organskih analitov.</t>
  </si>
  <si>
    <t>Preparative chromatography of organic analytes.</t>
  </si>
  <si>
    <t>KI 16823</t>
  </si>
  <si>
    <t>Jerman Ivan</t>
  </si>
  <si>
    <t>27945</t>
  </si>
  <si>
    <t>Visoko ločljivostni vakumski spektrometer</t>
  </si>
  <si>
    <t>High resolution vacuum spectrometer</t>
  </si>
  <si>
    <t xml:space="preserve">Usposobljeni uporabniki sistema dostopajo do le-tega po predhodnem medsebojnem dogovoru in z dovoljenjem skrbnika sistema.
</t>
  </si>
  <si>
    <t>Analitikaanorganskih in  organskih analitov.</t>
  </si>
  <si>
    <t xml:space="preserve">Analytics of inorganic and organic analytes.  </t>
  </si>
  <si>
    <t>KI 16195</t>
  </si>
  <si>
    <t>https://www.ki.si/odseki/d10-odsek-za-kemijo-materialov/razvoj-premazov/oprema/</t>
  </si>
  <si>
    <t>2018/114</t>
  </si>
  <si>
    <t>Nigel Van de Velde</t>
  </si>
  <si>
    <t>J2-1720</t>
  </si>
  <si>
    <t>Helena Spreizer</t>
  </si>
  <si>
    <t>Kapun Gregor</t>
  </si>
  <si>
    <t>Napraševalec PECS za pripr.vzorc.za mikroskopijo</t>
  </si>
  <si>
    <t>Sputer Coater PECS 682 (precision etching coating system</t>
  </si>
  <si>
    <t xml:space="preserve">Napraševalec PECS je pripomoček pri pripravi vzorcev za vrstično elektronsko mikroskopijo, transmisijsko elektronsko mikroskopijo, služi pa tudi kot tehnika oblaganja delcev. Pri elektronski mikroskopiji, še posebej pri kvantitativni elementni analizi, je pomembno, da je površina prevodna. Zaradi te omejitve imamo večkrat težave pri analizi organskih vzorcev, ki so večinoma neprevodni. Pri konkurenčnih aparatih, ki so dostopni na tržišču je največja pomanjkljivost, da pri nanosu prevodne obloge, posamezni delci v nanešeni oblogi, zaradi svoje velikosti, zakrijejo številne morfološke značilnosti in tako popačijo površino. Napraševalec PECS se ponaša z izjemno majhnimi delci v nanosu, s čemer preseže vso konkurenco. Omenjene lastnosti omogočajo vrhunsko pripravo vzorcev, ki je nepogrešljiva za vrhunske objave. </t>
  </si>
  <si>
    <t xml:space="preserve">Sputter Coater PECS is a tool in the preparation of samples for scanning electron microscopy, transmission electron microscopy, and also serves as a cladding technique particles. In electron microscopy, especially in quantitative elemental analysis, it is important that the surface is conductive. Because of this limitation, we have several problems in the analysis of organic samples, most of which are non-conductive. In case of competing appliances, which are available on the market is the biggest drawback to the application of conductive coatings, individual particles in the deposited coating, due to its size, many obscure morphological characteristics and thus distort the surface. Sputter Coater PECS offers exceptionally small particle size in the application, with which exceeds all competition. These features provide superior sample preparation, which is indispensable for the top post.
</t>
  </si>
  <si>
    <t>KI 9799, KI 9799/1</t>
  </si>
  <si>
    <t>https://www.ki.si/odseki/d10-odsek-za-kemijo-materialov/</t>
  </si>
  <si>
    <t>dr. Miran Gaberšček</t>
  </si>
  <si>
    <t>P1-0021</t>
  </si>
  <si>
    <t>dr. Nataša Zabukovec Logar</t>
  </si>
  <si>
    <t>Zuananji uporabniki</t>
  </si>
  <si>
    <t>dr. Blaž Likozar</t>
  </si>
  <si>
    <t>P1-0034</t>
  </si>
  <si>
    <t>dr. Samo Hočevar</t>
  </si>
  <si>
    <t>P2-0145</t>
  </si>
  <si>
    <t>dr. Ema Žagar</t>
  </si>
  <si>
    <t>Peric Tanja</t>
  </si>
  <si>
    <t>Sklop naprav za PCR in PCR v realnem času</t>
  </si>
  <si>
    <t>PCR Gradient Palm–Cycler (Corbett) (12) and Real time PCR Light Cycler 480 (Roche) (11)</t>
  </si>
  <si>
    <t>Druge raziskovalne organizacije imajo dostop ob predhodni rezervaciji. Dostop časovno ni omejen, v kolikor naprave niso zasedene. Ceno uporabe naprav izračunamo iz vrednosti aparature, tekočih stroškov, stroškov servisiranja, časa uporabe ter časa tehnične pomoči.</t>
  </si>
  <si>
    <t>Other research organizations  can use the equipment upon request. The costs  are estimated from the value of the apparatus, running and servicing costs,  time of usage, and hours of technical assistance.</t>
  </si>
  <si>
    <t xml:space="preserve">Z napravo PCR izvajamo verižno reakcijo s polimerazo (PCR). Naprava PCR v realnem času omogoča sprotno zasledovanje količine nastalega produkta in kvantitativno detekcijo nukleinskih kislin s pomočjo reakcije PCR. </t>
  </si>
  <si>
    <t>The polymerase chain reaction (PCR) is performed in a PCR thermal cycler. The LightCycler ® 480 Real-Time PCR System is a rapid high-throughput, plate-based real-time PCR amplification and detection instrument.</t>
  </si>
  <si>
    <t>KI 9326</t>
  </si>
  <si>
    <t>Gregor Anderluh</t>
  </si>
  <si>
    <t>P1-0010</t>
  </si>
  <si>
    <t>Franc Avbelj</t>
  </si>
  <si>
    <t>L19 ERC</t>
  </si>
  <si>
    <t>Jernej Ule</t>
  </si>
  <si>
    <t>Kisovec Matic</t>
  </si>
  <si>
    <t>Krio presevni elektronski mikroskop Glacios</t>
  </si>
  <si>
    <t>Cryogenic transmission electron microscope Glacios</t>
  </si>
  <si>
    <t xml:space="preserve">Oprema je na voljo notranjim in zunanjim uporabnikom. Uporabniki naj najprej kontaktirajo skrbnika naprave skupaj z osnovnimi podatki o vzorcu. Če je projekt izvedljiv potem lahko uporabnik_ca dobi vnaprej določen termin na mikroskopu za zajem podatkov. Samostojna uporaba opreme je mogoča le za zelo izkušene uporabnike_ce. V primeru neizkušenih uporabnikov_c bo eksperiment lahko izveden s sodelovanjem dokazano izkušenih uporabnikov_c in/ali skrbnika naprave. </t>
  </si>
  <si>
    <t>Equipment is accessible to internal and external users. Potential users should first contact the facility manager  (Matic Kisovec) and discuss the feasibility of the project. If the project is feasible the user may get a predetermined time slot to record data. Only advanced users, who have extensive experience with such equipment can do the experiment themselves. In the case of non-experienced users, the experiments will be done either in collaboration with certified experienced users and/or facility manager.</t>
  </si>
  <si>
    <t>Krioelektronski mikroskop Glacios nam omogoča izvajanje treh glavnih krio tehnik: analiza posameznega delca, kriotomografija in sipanje elektronov na mikro kristalih. S pomočjo teh pristopov lahko opazujemo biološke molekule v skoraj naravnem okolju. Opazovanje ne-bioloških vzorcev je mogoče. Priprava vzorcev za krio mikroskopijo je mogoče na Odseku kjer je oprema nameščena. Cene so okvirne in so lahko različne za različne projekte.</t>
  </si>
  <si>
    <t>CryoEM microscope Glacios enables: single-particle analysis, cryo-tomography and electron diffraction on microcrystals. In this way we can observe biological samples in near native environment. Observation of non-biological samples is also possible. Sample preparation is also possible at the Department where the equipment is located. The prices are approximate and may vary from project to project.</t>
  </si>
  <si>
    <t>2018/169</t>
  </si>
  <si>
    <t>P4-0407</t>
  </si>
  <si>
    <t>Žel Jana</t>
  </si>
  <si>
    <t>Servisi, redno vzdrževanje, redni cikli čiščenja, izobraževanje</t>
  </si>
  <si>
    <t>Matic Kisovec</t>
  </si>
  <si>
    <t>Plinski absorpcijski analizator s helijevim piknometrom</t>
  </si>
  <si>
    <t>Gas sorption apparatus and helium pycnometer</t>
  </si>
  <si>
    <t>Plinski adsorpcijski analizator se uporablja za določevanje teksturnih lastnosti poroznih materialov, kot sta velikost por od mikropor do mezopor in makropor (od 0.4 nm do več kot 330 nm), določanje  specifične površine in porazdelitev velikosti por. Za natančno določanje poroznosti je potrebna tudi določitev skeletne gostote materiala in v ta namen služi avtomatski plinski helijev piknometer.</t>
  </si>
  <si>
    <t>The gas sorption analyzer is used to determine the structural properties of porous materials, such as pore size from micropores to mesopores to macropores (0.4 nm to over 330 nm), determination of specific surface area, and pore size distribution. Accurate determination of porosity also requires determination of the skeletal density of the material. An automatic gas-helium pycnometer is used for this purpose.</t>
  </si>
  <si>
    <t>KI 17531</t>
  </si>
  <si>
    <t>2020-164</t>
  </si>
  <si>
    <t>LC-MS (Tekočinski kromatograf sklopljen z masnim spektrometrom)</t>
  </si>
  <si>
    <t>LC-MS (Liquid chromatograph hyphenated with mass spectrometer)</t>
  </si>
  <si>
    <t>Določanje analitev na osnovi MS po separaciji s tekočinsko kromatografijo visoke ločljivosti.</t>
  </si>
  <si>
    <t>Determination of analytes based on MS after separation by high-performance liqid chromatography.</t>
  </si>
  <si>
    <t>KI 11566, KI 11566/1</t>
  </si>
  <si>
    <t>64005</t>
  </si>
  <si>
    <t>Mateja Puklavec</t>
  </si>
  <si>
    <t>P1-0152</t>
  </si>
  <si>
    <t>Likozar Blaž</t>
  </si>
  <si>
    <t xml:space="preserve">Reaktorski/termogravimetrični sistem DynTHERM (TG) -&gt; Rubotherm TG-GC MS </t>
  </si>
  <si>
    <t xml:space="preserve">Reaction/thermogravimetric system DynTHERM (TG)   -&gt; Rubotherm TG-GC MS </t>
  </si>
  <si>
    <t>Oprema je dostopna vsak delavnik, najmanj med 8:00 in 16:00 uro, in sicer samo ob spremstvu izšolanega (laboratorijskega) operaterja. Za raziskovalce, ki so že predhodno ustrezno izšolani glede uporabe opreme, je dostop možen tudi izven običajnega delovnega časa.</t>
  </si>
  <si>
    <t>Equipment is accessible every work day, at least between 8 am and 4 pm that is only when accompanied by a trained (laboratory) operator. For the researchers, which have been suitably trained beforehand regarding equipment use, the access is possible also beyond the usual working hours.</t>
  </si>
  <si>
    <t>Oprema oziroma reaktor je namenjena za meritve s tehtnico, oziroma ponuja možnost termogravimetrične analize, pri čemer so njegove glavne značilnosti sorazmerno široko območje obratovalnih temperatur, tlakov in pretokov nosilnih plinov. Druga značilnost je možnost uvajanja tako ali drugače agresivnih (oksidativnih, reduktivnih, korozivnih…) plinov v reaktorski del brez poškodbe tehtnice.</t>
  </si>
  <si>
    <t>The equipment, that is the reactor, equipped with a scale or an alternate thermogravimetric analysis, is intended for reaction/process measurements within wide range of operating temperatures, pressures and carrier gas flow rates. The other essential characteristic is the possibility of dosing gases, which are aggressive in this way or the other (oxidative, reducing, corrosive, etc.), into the reaction partition without causing any permanent damage to the scale.</t>
  </si>
  <si>
    <t>KI 12128, KI 12128/1</t>
  </si>
  <si>
    <t>www.ki.sihttps://www.ki.si/odseki/d13-odsek-za-katalizo-in-reakcijsko-inzenirstvo/oprema/</t>
  </si>
  <si>
    <t>Urška Kavčič / Blaž Likozar</t>
  </si>
  <si>
    <t>Kromatograf plinski Shimadzu + detektor</t>
  </si>
  <si>
    <t>Oprema je namenjena za kvalitativno in kvantitavno analizo vzorcev, ki jih je moč upariti, na podlagi kromatografske ločbe posamičnih komponent.</t>
  </si>
  <si>
    <t>Equipment is intended for the qualitative and quantitative of samples, which can be evaporated, based on the chromatographic separation of individual components.</t>
  </si>
  <si>
    <t>KI 15074</t>
  </si>
  <si>
    <t>Urška Kavčič / Miha Grilc/Florian Harth</t>
  </si>
  <si>
    <t>Reaktorski sistem (6x Multiple Autoclave system)</t>
  </si>
  <si>
    <t>Reactor system (6x Multiple Autoclave system)</t>
  </si>
  <si>
    <t>Reaktorski sistem s šestimi paralelnimi mešalnimi reaktorji je namenjem hitrejšemu testiranju ter optimizaciji reakcijskih in separacijskih procesov pri povišanih temperaturah in tlakih (max: 350 °C , 200 bar). Volumen posameznega reaktorja je 250 mL.</t>
  </si>
  <si>
    <t>Reactor system with six parallel mixing reactors for  testing and optimization of reaction and separation processes at elevated temperatures and pressures (max: 350 ° C, 200 bar). The volume of each reactor is 250 mL.</t>
  </si>
  <si>
    <t>KI 15297</t>
  </si>
  <si>
    <t>Urška Kavčič / Miha Grilc</t>
  </si>
  <si>
    <t>Kromatograf tekočinski ultra visoke ločljivosti  (Thermo-Fisher Scinetific UltiMate™ 3000 UHPLC z DAD/RI)</t>
  </si>
  <si>
    <t xml:space="preserve">Thermo-Fisher Scientific UltiMate™ 3000 UHPLC with DAD/RI </t>
  </si>
  <si>
    <t xml:space="preserve">UHPLC is a chromatography technique normally used for separation, identification and quantification of compounds dissolved in liquid phase. Compounds are adsorbed at the stationary phase of the column, gradually eluted by the mobile phase and detected by the UV-VIS or RI detector. </t>
  </si>
  <si>
    <t>UHPLC je kromatografska tehnika, ki se uporablja za ločevanje, identifikacijo in kvantifikacijo spojin, raztopljenih v tekoči fazi. Spojine se adsorbirajo v stacionarno fazo kolone, ki se postopoma eluirajo z mobilno fazo in so detektirane s pomočjo detektorja UV-VIS ali RI.</t>
  </si>
  <si>
    <t>KI 15206, KI 15206/1</t>
  </si>
  <si>
    <t>Urška Kavčič / Uroš Novak / Ana Jakob</t>
  </si>
  <si>
    <t>P1-0017</t>
  </si>
  <si>
    <t>Mavri Janez</t>
  </si>
  <si>
    <t>08611</t>
  </si>
  <si>
    <t>Gruča računalnikov - Mlacom Supermicro</t>
  </si>
  <si>
    <t>Računalniška gruča z 20 vozlišči (Supermicro, Intel Xeon E5-2660v2x2, 32GB RAM, 1TB HDD, Mellanox ConnetX-2 VPI Infiniband) in Infiniband switch (Mellanox IS5030)</t>
  </si>
  <si>
    <t>Oddaljen dostop preko SSH protocola in Client-Server Integracijska shema</t>
  </si>
  <si>
    <t>SSH remote access and Client-Server Integration Scheme</t>
  </si>
  <si>
    <t>Modeliranje in simuliranje procesov na področju znanosti o življenju s poudarkom na optimizaciji procesov pri odkrivanju novih zdravilnih učinkovin (Accelrys Enterprise Platform (AEP)); Kvantno-kemijski izračuni grafenskih sistemov (Gaussian); Optimizacija umetnih nevronskih mrež z genetskim algoritmom (Fortran)</t>
  </si>
  <si>
    <t>Life science modeling and simulation focused on optimizing the drug discovery processes (Accelrys Enterprise Platform (AEP)); Quantum chemical calculations on graphenes (Gaussian); Optimization of Artificial Neural Networks by Genetic Algorithm (Fortran)</t>
  </si>
  <si>
    <t>KI 13418, KI 13418/1, KI 13418/2, KI 13418/3</t>
  </si>
  <si>
    <t>https://www.ki.si/odseki/d01-teoreticni-odsek/azmanov-racunski-center/</t>
  </si>
  <si>
    <t>D01 – L03 Novic</t>
  </si>
  <si>
    <t>P1-0012</t>
  </si>
  <si>
    <t>D01 - L01 Mavri</t>
  </si>
  <si>
    <t>D01 - L14  Merzel</t>
  </si>
  <si>
    <t>D11 - Anderluh</t>
  </si>
  <si>
    <t>D13 - Likozar</t>
  </si>
  <si>
    <t>Ristić Alenka</t>
  </si>
  <si>
    <t>Termogravimetrični analizator Q5000IR povezan z masnim spektrometrom ThermoStar GSD320</t>
  </si>
  <si>
    <t>Thermogravimetric Analyzer Q5000IR Coupled with a Mass Spectrometer ThermoStar GSD320</t>
  </si>
  <si>
    <t xml:space="preserve">Meritve na voljo vse delovne dni  po predhodnem dogovoru. </t>
  </si>
  <si>
    <t xml:space="preserve">Measurements available on all the working days after prelimenary agreement. </t>
  </si>
  <si>
    <t xml:space="preserve">TG analizator z masnim spektrometrom je nepogrešljivo orodje za karakterizacijo adsorbentov, nanoporoznhi katalizatorjev, ionskih imenjevalcev, polimerov, keramike, zdravil, in drugih materialov. Ti analizatorji služijo za določevanje lastnosti materialov, kot so termična stabilnost materialov, oksidativna stabilnost materialov, sestava večkomponentnih sistemov, kinetika razgradnje materialov, življenjska doba materialov, vplivi korozivne atmosfere na materiale, vsebnost vlage in hlapnih komponent v materialih. Q5000IR je vrhunska raziskovalna TGA aparatura s temperaturno-kontrolirano termotehtnico z visoko občutljivostjo (&lt; 0,1 mikrogram) in ločljivostjo (0,01 mikrogram) ter z dinamičnim odklonom bazne linije: &lt; 10 µg (od 50 do 1.000 °C) in je sklopljen z masnim spektrometrom ThermoStar GSD 320 (merilno območje od 1 do 200 AMU; inštrument ima visoko občutljivost in selektivnost), kar omogoča identifikacijo plinastih komponent, ki nastajajo ali se sproščajo med analizo, kar je še posebej pomembno pri analizi novih materialov. </t>
  </si>
  <si>
    <t xml:space="preserve">TG analyzer with mass spectrometry is an indispensable tool for the characterization of nanoporous catalysts, ion exchangersi, polymers, ceramics, medicine, and other materials. These analyzers are used for the determination of material properties such as thermal stability of materials, oxidative stability of materials, the composition of multicomponent systems, the kinetics of degradation of materials, materials life cycle, the effects of corrosive materials in the atmosphere, moisture and volatile components in materials. Q5000IR is a top research TGA apparatus with a temperature-controlled termotehtnico with high sensitivity (&lt;0.1 microgram) and resolution (0.01 microgram) and a dynamic baseline deviation: &lt;10 mg (50 to 1000 ° C) and is coupled with a mass spectrometer ThermoStar GSD 320 (measuring range from 1 to 200 AMU; instrument has high sensitivity and selectivity), enabling the identification of gaseous components produced or released during the analysis, which is especially important in the analysis of new materials. 
</t>
  </si>
  <si>
    <t>KI 11752, KI 11787</t>
  </si>
  <si>
    <t>Temperaturno moduliran diferenčno dinamični kalorineter (Q2000 MDSC)</t>
  </si>
  <si>
    <t>Differential scanning calorimeter (Q2000 MDSC)</t>
  </si>
  <si>
    <t>Diferenčni dinamični kalorimeter se uporablja za proučevanje fizikalno-kemijskih lastnosti trdnih vzorcev, kot je polimorfizem, kristaliničnost in amorfnost. Določamo tališče, temperaturno območje taljenja, temperaturo kristalizacije, entalpijo taljenja, toplotno kapaciteto in steklasti prehod. Q2000 Temperaturno moduliran diferenčno dinamični kalorineter (MDSC) ima avtomatski podajalec vzorcev, omogoča delovanje v temperaturnem območju od -90 ºC do 550 ºC ter kontrolo masnega pretoka plinov. Patentirana T-Zero tehnologija omogoča veliko občutljivost (&lt; 0,2 mW), ločljivost (&gt; 60) ter linearni potek bazne linije z majhnim odstopanjem (&lt; 10 mW),  in direktne meritve toplotne kapacitete preiskovanega vzorca.  Kontrolo, upravljanje ter prikaz trenutnega statusa inštrumenta omogoča programski paket Thermal Advantage preko menijev in programskih funkcij na barvnem ekranu, občutljivem na dotik.</t>
  </si>
  <si>
    <t xml:space="preserve">DSC provides rapid and precise determinations of transition temperatures using minimum amounts of a sample. Common temperature measurements include the following: melting, crystallization, glass transition, heat capacity, polymorphic transition, thermal stability,... Q2000 Modulated Differential Scanning Calorimeter with Autosampler and Mass Flow Control: An advanced research grade MDSC, whose patented Tzero technology provides best sensitivity (&lt; 0.2 uW), resolution (RRI &gt;60), baseline bow and baseline drift (&lt;10 uW) and provides direct heat capacity measurements. The operating temperature range is cooling system dependent with a maximum of 550 to -90 °C. The Q2000 includes  a full VGA color touch screen display for convenient control and monitoring of instrument status. </t>
  </si>
  <si>
    <t>KI 11786</t>
  </si>
  <si>
    <t>Alenka Ristić, Suzana Mal, Chiara Byrne, Aljaž Škrjanc</t>
  </si>
  <si>
    <t xml:space="preserve">Mazaj Matjaž </t>
  </si>
  <si>
    <t xml:space="preserve">Dinamični analizator za vodno paro IGAsorp-XT </t>
  </si>
  <si>
    <t xml:space="preserve">Dynamic analyzer for water vapour IGAsorp-XT </t>
  </si>
  <si>
    <t>Meritve na voljo vse delovne dni  po predhodnem dogovoru glede .</t>
  </si>
  <si>
    <t>Measurements available on all the working days after prelimenary agreement.</t>
  </si>
  <si>
    <t>Dinamični analizator za vodno paro je optimiziran za visokotemperaturne meritve sorpcijskih izoterm (do 300 °C) preko aktivne regulacije parcialnega vodnega tlaka. S tem popolnoma avtomatiziranim sistemom lahko izvajamo izotermalne, izobarne in temperaturno-programabilne eksperimente.</t>
  </si>
  <si>
    <t>The dynamic water vapor analyzer is optimized for high-temperature measurements of sorption isotherms (up to 300 ° C) via active partial water pressure regulation. A fully automated system can be used for isothermal, isobaric and temperature-program experiments.</t>
  </si>
  <si>
    <t>KI 16893</t>
  </si>
  <si>
    <t>https://www.ki.si/odseki/d09-odsek-za-anorgansko-kemijo-in-tehnologijo/oprema/</t>
  </si>
  <si>
    <t>2019/73</t>
  </si>
  <si>
    <t>Nataša Zabukovec Logar</t>
  </si>
  <si>
    <t>Matjaž Mazaj</t>
  </si>
  <si>
    <t>25023</t>
  </si>
  <si>
    <t>Gravimetrični sorpcijski analizator za plinske in parne faze</t>
  </si>
  <si>
    <t>Gravimetric sorption analyzer for gas and vapour phases</t>
  </si>
  <si>
    <t xml:space="preserve">Gravimetrični sorpcijski analizator omogoča vrednotenja učinkovitosti ločevanja plinskih in parnih komponent na preiskovanih adsorbentih, mehanizmov adsorpcije, adsorpcijskih kapacitet,kinetičnih študij kot tudi izračun energije vezave adsorbatov na preiskovane </t>
  </si>
  <si>
    <t xml:space="preserve">Gravimetric sorption analyzer for gas and vapor phases enables evaluation of separation abilities for gaseous and vapor componennts on the investigated materials, mechanisms of adsorption, adsorption capacities, kinetic studies and adsorbate-to-material binding energy calculations. </t>
  </si>
  <si>
    <t>KI 17282</t>
  </si>
  <si>
    <t>P-00221</t>
  </si>
  <si>
    <t>Merzel Franci</t>
  </si>
  <si>
    <t>Gruča računalnikov Supermicro sistem Quad</t>
  </si>
  <si>
    <t>Computer claster Supermicro system Quad</t>
  </si>
  <si>
    <t>Oddaljen dostop preko SSH protocola in Client-Server Integracijska shema. Dostop je mogoč po predhodnem dogovoru.</t>
  </si>
  <si>
    <t xml:space="preserve">SSH remote access and Client-Server Integration Scheme. Access is possible after prelimenary agreement. </t>
  </si>
  <si>
    <t>Sistem 50 32-jedrnih strežnikov (skupaj 1600 procesorskih jeder), nameščenih v strežniških omarah in povezanih z GigaBit Ethernet stikali. Za določeno število enot, predvidenih za najbolj zahtevne simulacije, je možna nadgradnja na InfiniBand komunikacijo. Računalniški sistem je primeren za široko paleto simulacijskih orodij (kvantne simulacije, QM/MM, klasična dinamika, zvitje proteinov, problemi strukture in reaktivnosti snovi, kemometrijske analize, podpora eksperimentalnim spektroskopskim tehnikam, difuzijski problem, dinamika fluidov). Kemijski inštitut razpolaga z vso potrebno programsko opremo.</t>
  </si>
  <si>
    <t>The computer system consists of 50 32-core servers (with total of 1600 processor cores) installed in server racks and connected by Gigabit Ethernet switches. For the most demanding simulations it is possible to upgrade to the InfiniBand communication. The computer system is suitable for a wide range of different simulations: quantum simulations, QM/MM, classical dynamics, protein folding, structure and reactivity problems, chemometric analysis, support to experimental spectroscopic techniques, diffusion problem, and fluid dynamics. Institute of Chemistry has all the necessary software.</t>
  </si>
  <si>
    <t>KI 11007, KI 11007/1, KI 11007/2, KI 11007/3</t>
  </si>
  <si>
    <t>D01 – L01 Mavri</t>
  </si>
  <si>
    <t>D01 - L14 Merzel</t>
  </si>
  <si>
    <t>D13-Likozar</t>
  </si>
  <si>
    <t xml:space="preserve">Računalniški sistem za Preglov računski center </t>
  </si>
  <si>
    <t>Računalniška gruča z 20 vozlišči (Supermicro, Intel Xeon E5-2660v3 @ 2.60 GHz 64GB RAM, 1TB HDD Toshiba, Infiniband)</t>
  </si>
  <si>
    <t xml:space="preserve">KI 15203,
KI 15204, KI 15204/1
</t>
  </si>
  <si>
    <t>D01 - L01  Mavri</t>
  </si>
  <si>
    <t>Sistem za gojenje živali za delo s patogeni drugega varnostnega razreda - 2. sklop, Centrifuga</t>
  </si>
  <si>
    <t xml:space="preserve">Animal facility for work with BSL2 pathogens, Centrifuge </t>
  </si>
  <si>
    <t>Dostop ni omejen za raziskovalce s financiranjem ARRS</t>
  </si>
  <si>
    <t>Access is not limited to researchers with ARRS projects</t>
  </si>
  <si>
    <t>Centrifugiranje</t>
  </si>
  <si>
    <t>Centrifugation</t>
  </si>
  <si>
    <t>K1 10275</t>
  </si>
  <si>
    <t>ERC AdG MaCChines ID 787115</t>
  </si>
  <si>
    <t>Tekočinski kromatograf visoke ločljivosti za hitro analitsko in preparativno separacijo proteinov in organskih spojin</t>
  </si>
  <si>
    <t>HPLC chromatograph</t>
  </si>
  <si>
    <t>Opremo lahko uporabljajo usposobljeni operaterji ali pa separacijo izvede tehnik laboratorija L-12. Prednost uporabe inštrumenta imajo člani programske skupine P4-176 ter raziskovalci Kemijskega inštituta. Za zunanje uporabnike bo pripravljen cenik ko se bo pojavil večji interes za uporabo inštrumenta. Doslej smo omogočili uporabo inštrumenta za manjše analize brezplačno.</t>
  </si>
  <si>
    <t>HPLC with manual injector and fraction collector</t>
  </si>
  <si>
    <t>KI 6777</t>
  </si>
  <si>
    <t>Z4-2657</t>
  </si>
  <si>
    <t>Tina Fink</t>
  </si>
  <si>
    <t>Kromatografski sistem 
za čiščenje proteinov</t>
  </si>
  <si>
    <t>Äkta chromatographic system for protein purification</t>
  </si>
  <si>
    <t>KI 15333</t>
  </si>
  <si>
    <t>MaCChines ERC AdG</t>
  </si>
  <si>
    <t>Sistem za gojenje živali za delo s patogeni drugega varnostnega razreda-3. sklop, Modul IVC</t>
  </si>
  <si>
    <t>The laboratory for exerimental animals for work with pathogens second security class - IVC</t>
  </si>
  <si>
    <t xml:space="preserve">Do opreme za vzrejo živali je dostop na dnevni bazi, za opremo menjave in čišlenja kletk na tedenski bazi. Do določenih kosov opreme namenjenih za izvajanje postopkov na živalih (aparat za anestezijo, laminar) se dosopta po potrebi gleden an vrsto poskusa </t>
  </si>
  <si>
    <t xml:space="preserve">Equipment for breeding animals is accessible on a daily basis, whereas equipement for cage washing and changing on a weekly basis. Some aparati are used on demand (anestesia aparatus, procedure laminar flow etc) whenever needed for certain experiments. </t>
  </si>
  <si>
    <t>Oprema je namenjena vzreji poskusinh živali ter izvedbi poskusov in vivo.</t>
  </si>
  <si>
    <t>Equipmetn is dedicated for animal breeding and performing in vivo experiments.</t>
  </si>
  <si>
    <t>K1 10532</t>
  </si>
  <si>
    <t>Sistem za gojenje živali za delo s patogeni drugega varnostnega razreda, Elektroporator</t>
  </si>
  <si>
    <t>Biorad Gene Pulser  Xcell</t>
  </si>
  <si>
    <t xml:space="preserve">Elektroporator se nahaja v laboratoriju za biotehnologijo (L12) v celičnem laboratoriju 106 (varnostni razred 2). </t>
  </si>
  <si>
    <t>Electroporator can be found in the department of biotecnology  L12 in the  cell culture  106 (safety level 2) laboratory</t>
  </si>
  <si>
    <t xml:space="preserve">Elektroporator se uporablja za vnos plazmidne DNA v prokariontske in evkariontkske celice. </t>
  </si>
  <si>
    <t xml:space="preserve">Electroporator is used to facilitate entry of plasmid DNA into pro and eu kariont cells. </t>
  </si>
  <si>
    <t>K1 10303</t>
  </si>
  <si>
    <t>Spektralni pretočni citometer</t>
  </si>
  <si>
    <t>Spectral flow cytometer</t>
  </si>
  <si>
    <t>Opremo lahko uporabljajo usposobljeni operaterji ali pa analizo izvede tehnik odseka D-12. Prednost uporabe inštrumenta imajo člani programske skupine P4-176 ter raziskovalci Kemijskega inštituta. Za zunanje uporabnike bo pripravljen cenik, ko se bo pojavil večji interes za uporabo inštrumenta.</t>
  </si>
  <si>
    <t>Pretočna citometrija je tehnika, s katero merimo in analiziramo lastnosti posameznih celic, ki v suspenziji ena za drugo potujejo skozi pretočni citometer in jih osvetljujemo z ozkim snopom laserske svetlobe. Spektralna pretočna citometrija uporablja difrakcijske rešetke za razpršitev oddane svetlobe markerja po detektorski mreži, kar omogoča merjenje celotnih spektrov vsakega delca.</t>
  </si>
  <si>
    <t>Flow cytometry is a technique used to detect and measure physical and chemical characteristics of a population of cells or particles. Spectral flow cytometry uses diffraction gratings to disperse the emitted light of a marker across a detector array, which allows for the full spectra from each particle to be measured.</t>
  </si>
  <si>
    <t>KI 16816</t>
  </si>
  <si>
    <t>2019/68</t>
  </si>
  <si>
    <t>Moškon Jože</t>
  </si>
  <si>
    <t>Potenciostat/Galvanostat 
50A</t>
  </si>
  <si>
    <t>The Arbin instrument (5V-50A) has a multi-channel configuration, whereby each of 8 channels are totally independent potentiostats/galvanostats. Software allows straightforward writing of test settings, real-time monitoring of the condition at each channel with multi-mode graphical displaying of the data and possibility of direct data transfer, processing, and plotting. Connection to cell(s) is with 4-point terminals; maximum current (per channel) is 50 A. Current ranges are: 50 A, 10 A, 1 A, 0.1 A; voltage range from 0 V to +5 V. Auxiliary module for recording of temperature is included.</t>
  </si>
  <si>
    <t xml:space="preserve">Vpenjanje (vezava) merilnih celic, kakor tudi nastavitve, sprožitev in spremljanje meritev se izvajajo ročno na mestu inštalacije opreme (PRC -1.18). Dostop na daljavo ni omogočen.  </t>
  </si>
  <si>
    <t>Mounting (connecting) of meassuring cells, as well as test settings, initiating and monitoring of the measurements progress are carried out manually on-site where the equipment is installed (PRC -1.18). Remote access is not enabled.</t>
  </si>
  <si>
    <t>Oprema se uporablja za izvajanje elektrokemijskih meritev na polindustrijskih in industrijskih (komercialnih) kondenzatorjih in baterijah s cilindrično geometrijo ohišja.</t>
  </si>
  <si>
    <t xml:space="preserve">The equipment is used to conduct electrochemical measurements of semi-industrial and industrial (commercial) capacitors and batteries with cylindric </t>
  </si>
  <si>
    <t>KI 15345</t>
  </si>
  <si>
    <t>https://www.ki.si/odseki/d10-odsek-za-kemijo-materialov/moderni-baterijski-sistemi/</t>
  </si>
  <si>
    <t>J2-2494</t>
  </si>
  <si>
    <t>HPLC–MS sistem z masnim analizatorjem na osnovi 3D ionske pasti</t>
  </si>
  <si>
    <t xml:space="preserve">HPLC–MS system with mass analyzer based on 3D ion trap </t>
  </si>
  <si>
    <t>KI 15885,     KI 15886</t>
  </si>
  <si>
    <t>2018/165</t>
  </si>
  <si>
    <t xml:space="preserve">Omersa Neža </t>
  </si>
  <si>
    <t>Izotermalni titracijski kalorimeter (VP-ITC, Microcal)</t>
  </si>
  <si>
    <t>Isothermal Titration Calorimeter (VP-ITC, Microcal)</t>
  </si>
  <si>
    <t>VP-ITC je instrument kupljen in uporabljen znotraj konzorcija treh laboratorijev s Kemijskega inštituta in enega iz Leka. Ocena (groba) cene ure za zunanje uporabnike temelji na njeni nabavni vrednosti (oziroma stroških amortizacije), stroških dela in materialov. Odstopanje od te cene je možno glede na različne dejavnike. Uporaba aparature - po dogovoru s skrbnico.</t>
  </si>
  <si>
    <t>VP-ITC is an instrument bought and used by the group of laboratories from the National Institute of Chemistry and by the company Lek.  We are offering a rough estimation of a service price  for external users. This includes the purchase price of the instrument (or amortization), costs of work and materials. The price may vary due to several factors. External users should contact the person responsible for the equipment.</t>
  </si>
  <si>
    <t>Izotermalna titracijska kalorimetrija (ITC) je zlati standard za merjenje biomolekularnih interakcij. Z ITC lahko določimo parametre vezave med molekulami (n, K, ∆H in ΔS) istočasno v enem eksperimentu, kar je velika prednost, saj nam tega ne nudi nobena druga metoda.</t>
  </si>
  <si>
    <t>Isothermal Titration Calorimetry (ITC) is the gold standard for measuring biomolecular interactions.  ITC simultaneously determines all binding parameters (n, K, ∆H and ΔS) in a single experiment – information that cannot be obtained from any other method.</t>
  </si>
  <si>
    <t>KI 8135, KI 8135/1, KI 8136, KI 8136/1</t>
  </si>
  <si>
    <t>http://www.ki.si/index.php?id=704</t>
  </si>
  <si>
    <t>Aparatura za merjenje molekulskih interakcij, Biacore X100</t>
  </si>
  <si>
    <t>Measurement of molecular interactions, Biacore X100</t>
  </si>
  <si>
    <t>Raziskovalci, ki želijo opremo uporabljati, lahko rezervirajo aparaturo preko aplikacije na spletni strani in jo nato uporabljajo po začetnem uvajanju samostojno.</t>
  </si>
  <si>
    <t>Researchers who want to use the equipment can reserve the appliance through the application on the web site and then use it after the initial introduction independently.</t>
  </si>
  <si>
    <t>Oprema je namenjena študiji molekulskih interakcij.  Opremo uporabljajo raziskovalci z D11 in drugih odsekov na KI, kot tudi zunanji uporabniki po predhodnem dogovoru.</t>
  </si>
  <si>
    <t>The eequipment is being used by the researchers from D11 and other deparments from NIC and other researchers from different institutes or University.</t>
  </si>
  <si>
    <t>KI 15130</t>
  </si>
  <si>
    <t>Neža Omersa</t>
  </si>
  <si>
    <t>Jovanovič Primož</t>
  </si>
  <si>
    <t>Sklopljeni sistem elektro. celice z masnim spektrometrom</t>
  </si>
  <si>
    <t>Electrochemistry - Mass Spectrometry (EC-MS)</t>
  </si>
  <si>
    <t xml:space="preserve">EC-MS sistem (Spectro Inlets) se uporablja za MS detekcijo hlapnih in plinskih komponent, ki nastanejo na delovni elektrodi med elektrokemijskim procesom v celici, krmiljeni s potenciostatom (BioLogic). Detektirati je mogoče fragmente z m/z od 1 do 200. Kot delovne elektrode se uporabljajo standardni diski (5 mm premer, 4 mm debeline, Pine), celica je primerna za vodne elektrolite. </t>
  </si>
  <si>
    <t xml:space="preserve">EC-MS (Spectro Inlets) is used to detect gaseous and volatile species evolving from the surface of the working electrode during an electrochemical experiment, as controlled with a potentiostat (BioLogic). Species with m/z 1 to 200 can be detected. The working electrode can be any disk of standard size (5 mm diameter, 4 mm thickness, Pine), the system is designed for aqueous electrolytes. </t>
  </si>
  <si>
    <t>KI 16872</t>
  </si>
  <si>
    <t>https://www.ki.si/odseki/d10-odsek-za-kemijo-materialov/elektrokataliza/oprema/</t>
  </si>
  <si>
    <t>2019/141</t>
  </si>
  <si>
    <t>ERC 123STABLE</t>
  </si>
  <si>
    <t>Nik Maselj</t>
  </si>
  <si>
    <t>NATO OFICeR</t>
  </si>
  <si>
    <t>ARRS Paket 18</t>
  </si>
  <si>
    <t>P2-0150</t>
  </si>
  <si>
    <t>Pintar Albin</t>
  </si>
  <si>
    <t>Sistem za avtomatsko karakterizacijo katalizatorjev in trdnih snovi (AutoChem 2910)</t>
  </si>
  <si>
    <t>Computer Controlled Device for Characterization of Catalysts and Solid Materials (Micromeritics, AutoChem II 2920)</t>
  </si>
  <si>
    <t>Trajanje izvedbe analiz: 5-7 dni.</t>
  </si>
  <si>
    <t>Sample turnaround time: 5-7 days.</t>
  </si>
  <si>
    <t>Instrument omogoča računalniško podprto karakterizacijo katalizatorjev z naslednjimi metodami: temperaturno-programirana redukcija (-100 - 1100 stopinj Celzija), temperaturno-programirana oksidacija, temperaturno-programirana desorpcija (med drugim določitev kislinsko-bazičnih lastnosti katalizatorjev, adsorbentov in drugih trdnih snovi, tj. koncentracije in porazdelitve jakosti kislinsko-bazičnih centrov na površini materiala, določitev toplote adsorpcije z uporabo različnih adsorbatov (npr. CO, CO2, H2, NH3, voda, ogljikovodiki (npr. benzen, toluen, piridin) na površini trdnih materialov), temperaturno-programirana reakcija, kemisorpcijska analiza (selektivno določitev specifične površine aktivnih faz in stopnje disperzije kovinskih skupkov na nosilcih (katalizatorjih) s kemisorpcijo ogljikovega monoksida, vodika, metana, dušikovih oksidov, amoniaka in drugih kemijsko aktivnih plinov z uporabo dinamične metode), enotočkovna določitev BET specifične površine.</t>
  </si>
  <si>
    <t>The instrument enables computer assisted characterization of catalysts by means of the following techniques: temperature-programmed reduction (-100 – 1100 deg. Centigrade), temperature-programmed oxidation, temperature-programmed desorption (determination of acidic/basic properties of catalysts and other solids, determination of heat of adsorption by using various adsorbates such as CO, CO2, H2, water vapour, saturated and unsaturated hydrocarbons (e.g., benzene, toluene, pyridine)), temperature-programmed reaction, chemisorption analysis (determination of active metal area, crystallite size, active metal dispersion by means of dynamic chemisorption method using various probe molecules such as carbon monoxide, hydrogen, methane, nitrogen oxides, ammonia etc.), single-point determination of BET surface area.</t>
  </si>
  <si>
    <t>KI 7019</t>
  </si>
  <si>
    <t>https://www.ki.si/o-institutu/raziskovalna-infrastruktura/</t>
  </si>
  <si>
    <t>Urška Kavčič</t>
  </si>
  <si>
    <t>Računalniško vodeni sistem za določevanje teksturalnih in adsorpcijskih lastnosti katalizatorjev in trdnih materialov (ASAP 2020)</t>
  </si>
  <si>
    <t>Computer Controlled Device for Determination of Textural and Adsorption Properties of Catalysts and Solid Materials (Micromeritics, ASAP 2020 MP/C)</t>
  </si>
  <si>
    <t xml:space="preserve">Trajanje izvedbe analiz: 5-7 dni. </t>
  </si>
  <si>
    <t>Instrument omogoča: eno- in večtočkovno določitev specifične površine prahov, katalizatorjev, adsorbentov, tabletk, filmov, gelov, kompozitov, polnil, rudnin itd. na osnovi B.E.T. adsorpcijske izoterme v območju od 0.001 do preko 3000 m2/g; določevanje Langmuirjeve površine; določevanje Freundlichovih in Temkinovih izoterm; določevanje volumna por in porazdelitve velikosti por v območju od 0.35 do 500 nm ter evaluacijo rezultatov meritev z uporabo različnih metod (mikropore: MP metoda, t-plot, alfa-S plot, Dubinin-Raduškevič metoda, Dubinin-Astakhov metoda, Horvath-Kawazoe metoda; mezo- in makropore: BJH metoda); analizo adsorpcijskih/desorpcijskih izoterm v celotnem območju mikro- in mezopor z uporabo DFT (Density Functional Theory) metode; določitev volumna in oblike por ter porazdelitve površine por in površinske energije v odvisnosti od velikosti por; določevanje adsorpcijskih/desorpcijskih izoterm in toplote adsorpcije z uporabo različnih adsorbatov (N2, Ar, Kr, CO, CO2, H2, He, voda, ogljikovodiki (benzen, toluen)), ciklično izvajanje adsorpcijskih/desorpcijskih izoterm v poljubno izbranem območju tlakov; določevanje hitrosti adsorpcije različnih adsorbatov na površino adsorbentov pri izbranem tlaku; določitev kislinsko-bazičnih lastnosti katalizatorjev, adsorbentov in drugih trdnih snovi, tj. koncentracije in porazdelitve jakosti kislinsko-bazičnih centrov na površini materiala z uporabo statične (volumetrične) metode; selektivno določitev specifične površine aktivnih faz in stopnje disperzije kovinskih skupkov na nosilcih (katalizatorjih) s kemisorpcijo ogljikovega monoksida, vodika, metana, dušikovih oksidov, amoniaka in drugih kemijsko aktivnih plinov z uporabo statične (volumetrične) metode; določitev jakosti in toplote kemisorpcije različnih adsorbatov na površino trdnih materialov.</t>
  </si>
  <si>
    <t>The device enables: determination of single- and multipoint BET surface area of solid materials in the range of 0.001-3000 m2/g; determination of Langmuir surface area; determination of Freundlich and Temkin isotherms; determination of pore volume and pore area distributions in the range 0.35-500 nm and the evaluation of results by means of various methods (such as MP method, t-plot, alpha-S plot, Dubinin-Radushkevich method, Dubinin-Astakhov method, Horvath-Kavazoe method, BJH method, etc.); analysis of adsorption/desorption isotherms by means of DFT (Density Functional Theory) method in the entire range of micro- and mesopores; determination of adsorption/desorption isotherms and heat of adsorption by using various adsorbates (N2, Ar, Kr, CO, CO2, H2, He, water vapour, saturated and unsaturated hydrocarbons); cyclic determination of adsorption/desorption isotherms in the selected pressure range; determination of rate of adsorption of various adsorbates on the surface of investigated solid at a selected pressure; determination of acidic/basic properties of catalysts and other solids by means of static (volumetric) method; determination of active metal area, crystallite size, active metal dispersion, heat of chemical adsorption, strong and weak chemisorption by means of static (volumetric) chemisorption method.</t>
  </si>
  <si>
    <t>11874</t>
  </si>
  <si>
    <t>Računalniško vodeni večfazni katalitski reaktor</t>
  </si>
  <si>
    <t xml:space="preserve">Computer Controlled Multiphase Catalytic Reactor </t>
  </si>
  <si>
    <t xml:space="preserve">Trajanje izvedbe poskusov: 5 do 15 delovnih dni. </t>
  </si>
  <si>
    <t xml:space="preserve">Duration of catalytic tests: 5 to 15 working days. </t>
  </si>
  <si>
    <t>Računalniško vodeni večfazni katalitski reaktor ima naslednje lastnosti: (i) omogoča računalniško podprto vodenje dvo- in trifaznih katalitskih reakcij pri temperaturah do 900 stopinj Celzija (z natančnostjo +/- 2 stopinji Celzija) in celokupnem tlaku do 100 bar (z natančnostjo +/- 0.2 bar) v kontinuirnem načinu obratovanja (kapalni LIR tokovni režim); (ii) opremljen je s šestimi elektronskimi regulatorji pretoka, s čimer omogoča kontrolirano in ločeno uvajanje več plinskih mešanic ter zagotavlja njihovo učinkovito mešanje pred vstopom plinaste faze v katalitski reaktor; (iii) reaktorski sistem je skonstruiran tako, da omogoča predgrevanje plinaste in kapljevinaste faze pred njunim vstopom v katalitski reaktor, v katerem se nahaja katalizator (do pet gramov); (iv) opremljen je s hladilnikom/kondenzatorjem kapljevinaste faze, ki deluje na Peltier-evem principu; (v) reaktorski sistem je opremljen z visokotlačnim separatorjem plinaste in kapljevinaste faze, pri čemer je zadrževani volumen kapljevinaste faze v separatorju manjši od 0.5 mililitra; (vi) reaktorski sistem je opremljen s HPLC črpalko, ki zagotavlja natančno uvajanje kapljevinaste faze v reaktorski sistem z volumskim pretokom od 0.01 do 5.0 ml/min; (vii) reaktorski sistem ima priključek za sklopitev z analiznim instrumentom (npr. s plinskim kromatografom) za analizo plinske faze ob izstopu iz katalitičnega sloja.</t>
  </si>
  <si>
    <t>Computer Controlled Multiphase Catalytic Reactor has the following properties: (i) the reactor unit enables to carry out computer-controlled two- or three-phase heterogeneously catalyzed reactions at temperatures up to 900 degrees Centigrade (precision +/- 2 deg. C) and pressures up to 100 bar (precision +/- 0.2 bar) in a continuous operating mode (LIR trickle-flow regime in the case of three-phase reactions); (ii) the reactor system is equipped with six electronic mass-flow controllers that enable controlled delivery of several gas mixtures to the top of the catalytic bed. The unit is equipped with a gas mixer that provides efficient mixing of fed gases before entering the catalytic reactor; (iii) the construction of reactor system enables preheating of both gas and liquid phase before entering the catalytic reactor; (iv) the unit enables testing of up to 5 grams of a solid catalyst in the catalytic reactor.; (v) the reactor is equipped with a high-pressure gas-liquid separator that is cooled by a Peltier-based cooler. Dead volume of the liquid phase in the separator is below 0.5 ml; (vi) the reactor system is equipped with a HPLC pump that enables accurate delivery of a feed liquid-phase in the volumetric range of 0.01-5.0 ml/min; (vii) the reactor system is designed in such a way that it enables to connect an analytical instrument (e.g. GC chromatograph) to the reactor outlet in order to perform representative analysis of gas phase discharged from the catalytic bed.</t>
  </si>
  <si>
    <t>KI 10208, KI 10208/1</t>
  </si>
  <si>
    <t>Albin Pintar</t>
  </si>
  <si>
    <t>Instrument za karakterizacijo heterogenih katalizatorjev (Micromeritics, model AutoChem II 2920)</t>
  </si>
  <si>
    <t>Computer Controlled Device for Characterization of Catalysts and Solid Materials (Micromeritics, model AutoChem II 2920)</t>
  </si>
  <si>
    <t>KI 13758</t>
  </si>
  <si>
    <t>Gregor Žerjav</t>
  </si>
  <si>
    <t>J7-3151</t>
  </si>
  <si>
    <t>Instrument za sklopitveno karakterizacijo heterogenih katalizatorjev (Pfeiffer Vacuum, model Thermostar)</t>
  </si>
  <si>
    <t>Instrument for hyphenated characterization of heterogeneous catalysts (Pfeiffer Vacuum, model Thermostar)</t>
  </si>
  <si>
    <t>Analizator za sklopitveno karakterizacijo heterogenih katalizatorjev (i) omogoča sklopitev z inštrumenti za karakterizacijo heterogenih katalizatorjev, in sicer za izvajanje temperaturno programiranih (TPR, TPO, TPD) in kemisorpcijskih analiz, kot tudi temperaturno programiranih reakcij; (ii) omogoča kvalitativno, semikvantitativno in kvantitativno selektivno spremljanje teh analiz, kakor tudi temperaturno programiranih reakcij, z različnimi testnimi specijami v masnem območju od 1 do 300 amu; (iii) opremljen je s cevno in neprestano odprto kvarčno kapilaro in končnim modulom za povezavo z inštrumentom za TPR/TPO/TPD in kemisorpcijske analize; (iv) opremljen je z dvema detektorjema (C-SEM detektor in Faradayev detektor), ki omogočata časovno selektivno in neprekinjeno spremljanje sestave plinske faze. Programska oprema aparata deluje v Windows okolju in omogoča računalniško vodeno obratovanje inštrumenta ter naknadno analizo izmerjenih podatkov.</t>
  </si>
  <si>
    <t>The instrument for hyphenated characterization of heterogeneous catalysts (i) enables hyphenation with instruments for characterization of heterogeneous catalysts that perform temperature-programmed (TPR, TPO, TPD) and chemisorption analyses, as well as temperature-programmed reactions; (ii) enables qualitative, semi-quantitative and quantitative as well as selective monitoring of these analyses and temperature-programmed reactions with a variety of test species in a mass range of 1-300 amu; (iii) it is equipped with a constantly open quartz capillary and a module for connection to the instrument for TPR/TPO/TPD and chemisorption analyses; (iv) it is equipped with two (C-SEM and Faraday) detectors, which allow selective and time-continuous monitoring of the composition of the gas phase. The software operates in a Windows environment and allows computerized operation of the instrument and subsequent analysis of the measured data.</t>
  </si>
  <si>
    <t>KI 15010</t>
  </si>
  <si>
    <t>Ionski kromatograf za analizo anionov</t>
  </si>
  <si>
    <t>Ion chromatograph for analysis of anions in liquid samples</t>
  </si>
  <si>
    <t>Ionski kromatograf s prevodniškim detektorjem omogoča analizo anionov v tekočih vzorcih. Kromatograf je sklopljen z avtomatskim vzorčnikom, ki omogoča analizo do 148 vzorcev. Analiza lahko poteka izokratično - pri konstantni sestavi eluenta ali gradientno - s spreminjajočo sestavo eluenta. Instrument ima vgrajen supresor, kar omogoča analizo sledov  v µg/l.</t>
  </si>
  <si>
    <t>Ion chromatograph equipped with the conductivity detector enables the analysis of anions in liquid samples. The chromatograph is hyphenated with an automatic sampler which is capable to analyse up to 148 samples. Two types of analysis are available: isocratic analyses with the constant eluent composition, and gradient analyses with the varying eluent composition. The instrument has a built in suppressor which enables the analysis of traces (µg/l).</t>
  </si>
  <si>
    <t>Špela Božič</t>
  </si>
  <si>
    <t>Sistem za določanje elektronskih lastnosti trdnih praškastih katalizatorjev (Metrohm Autolab, model PGSTAT 302N)</t>
  </si>
  <si>
    <t>System for determing electronic properties of solid powder catalysts - potentiostat (Metrohm Autolab, model PGSTAT 302N)</t>
  </si>
  <si>
    <t>Potenciostat/galvanostat (Metrohm Autolab, model PGSTAT 302N),opremljen z impedančnim modulom FRA32, omogoča določevanje elektronskih lastnosti katalizatorjev v različnih elektrolitih z naslednjimi metodami: ciklična voltametrija , impedančna spektroskopija in določanje gostote električnega toka na površini katalizatorja, pridobljenega z vzbujanjem katalizatorja z vidno ali UV svetlobo. Rezultati elektrokemičnih meritev nam omogočajo določiti hitrost migracije nosilcev nabojev  in gostot električnega toka na površini testiranih katalizatorjih, kar nam omogoča podrobnejši vpogled v  delovanje katalizatorjev, npr. v naprednih oksidacijskih procesih čiščenja voda s uporabo UV ali vidne svetlobe. Sistem za določanje elektronskih lastnosti je sestavljen iz potentiostata/galvanostata in tri-elektrodne elektrokemijske celice. Tri-elektrodna elektrokemijska celica je  sestavljene iz števne elektrode (Pt elektroda), referenčne elektrode (Ag/AgCl elektroda) in delovne elektrode (steklena ogljikova elektroda).</t>
  </si>
  <si>
    <t>The potentiostat/galvanostat (Metrohm Autolab, model PGSTAT 302N), equipped with the impedance module FRA32, allows us to determinate electronic properties of solid powder catalysts in different electrolytes with the following methods: cyclic voltammetry, impedance spectroscopy and determination of photocurrent density on the surface of catalysts obtained by exciting the catalyst with visible or UV light. The results of electrochemical measurements allow us to determine the migration rate of carrier charges and the current density on the surface of tested catalysts, which enables a more detailed insight into the operating  mechanism of catalysts, for example in advanced oxidation processes for cleaning water with the use of UV or visible light. The system for determining the electronic properties consists of the potentiostat/galvanostat and a three-electrode electrochemical cell. The three-electrode electrochemical cell is made of counter electrode (Pt electrode), reference electrode (Ag / AgCl electrode), and working electrode (glassy carbon electrode).</t>
  </si>
  <si>
    <t>KI 15336</t>
  </si>
  <si>
    <t>HPLC instrument</t>
  </si>
  <si>
    <t>HPLC kromatograf z UV DAD detektorjem omogoča analizo različnih analitov v kapljevinastih vzorcih. Kromatograf je opremljen z avtomatskim vzorčevalnikom, ki omogoča analizo do 288 vzorcev. Analiza lahko poteka pri tlakih do 700 bar izokratično - pri konstantni sestavi eluenta ali gradientno - s spreminjajočo sestavo eluenta.</t>
  </si>
  <si>
    <t>HPLC chromatograph equipped with the UV DAD detector enables the analysis of various analytes in liquid samples. The chromatograph is further equipped with an automatic sampler which is capable to analyse up to 288 samples. Two types of analysis are available at pressures up to 700 bar: isocratic analyses with the constant eluent composition, and gradient analyses with the varying eluent composition.</t>
  </si>
  <si>
    <t>KI 16611</t>
  </si>
  <si>
    <t>Matevž Roškarič</t>
  </si>
  <si>
    <t>Špela Slapničar</t>
  </si>
  <si>
    <t>Pirc Katja</t>
  </si>
  <si>
    <t>30762</t>
  </si>
  <si>
    <t>Aparatura za merjenje molekularnih interakcij, Microscale Thermophoresis MST MonoLith NT.115, NanoTemper Technologies</t>
  </si>
  <si>
    <t>Measurements of molecular interactions, Microscale Thermophoresis MST MonoLith NT.115, NanoTemper Technologies</t>
  </si>
  <si>
    <t>Oprema dostopna po predhoni rezervaciji. Rezervacija na spletni strani: http://www.molekulske-interakcije.si/en/reservations/6/mst-monolith-nt115</t>
  </si>
  <si>
    <t>Equipment available by prior reservation on website: http://www.molekulske-interakcije.si/en/reservations/6/mst-monolith-nt115</t>
  </si>
  <si>
    <t>Študije molekularnih interakcij.</t>
  </si>
  <si>
    <t>Analyses of molecular interactions.</t>
  </si>
  <si>
    <t>KI 13517, KI 13517/1</t>
  </si>
  <si>
    <t>http://www.molekulske-interakcije.si/en/equipment/6/mst-monolith-nt115</t>
  </si>
  <si>
    <t xml:space="preserve">114391: D11/L11 P1-0391 (Anderluh) 2021 </t>
  </si>
  <si>
    <t>Plavec Janez</t>
  </si>
  <si>
    <t xml:space="preserve">DAVID - VNMRS 800 MHz NMR spektrometer, hladna sonda </t>
  </si>
  <si>
    <t>2006, 2010,2014,2020</t>
  </si>
  <si>
    <t xml:space="preserve">DAVID - VNMRS 800 MHz NMR spectrometer, cold sonda </t>
  </si>
  <si>
    <t>Na spletni strani NMR centra je vzpostavljen pregleden in uporaben rezervacijski sistem, preko katerega si lahko uporabniki  rezervirajo termine za delo. Projekte, za katere bodo potekale NMR meritve, potrjuje Programski svet NMR centra. Največji uporabniki so raziskovalci s KI, IJS, UL FKKT, UL FFa, farmacevtskih podjetij Krka in Lek.</t>
  </si>
  <si>
    <t xml:space="preserve">We have established transperent reservation system on the NMR centre web page, where our users can make the reservation of the time period for their work. Projects of NMR measurments are confirmed by Programm Council of the NMR centre. The largest users of 800 MHz NMR spectrometer are researchers from NIC, IJS, UL FCCT, UL FFa and pharmaceutic companies Krka and Lek.   </t>
  </si>
  <si>
    <t xml:space="preserve">800 MHz NMR spektrometer služi študijam molekul in sistemov, ki zahtevajo visoko ločljivost in občutljivost. </t>
  </si>
  <si>
    <t>800 MHz NMR spectrometer is used for studies of molecules and systems that require high resolution and sensitivity.</t>
  </si>
  <si>
    <t>KI 7781, KI7781/1-7</t>
  </si>
  <si>
    <t>Delo poteka v skladu s programom dela NMR centra. NMR center sodeluje pri izvajanju več kot 70 domačih in tujih programov in projektov.</t>
  </si>
  <si>
    <t>www.slonmr.si in www.ki.si</t>
  </si>
  <si>
    <t xml:space="preserve">Delo poteka v skladu s programom dela NMR centra. NMR center sodeluje pri izvajanju 110 domačih in tujih programov in projektov. </t>
  </si>
  <si>
    <t>Vzdrževanje</t>
  </si>
  <si>
    <t>MAGIC - VNMRS 600 MHz NMR spektrometer</t>
  </si>
  <si>
    <t>2009/2018</t>
  </si>
  <si>
    <t>MAGIC - VNMRS 600 MHz NMR spectrometer</t>
  </si>
  <si>
    <t>Drugi javni viri</t>
  </si>
  <si>
    <t>600 MHz spektrometer omogoča merjenje trdnih vzorcev.</t>
  </si>
  <si>
    <t>600 MHz spectrometer allows measurement of samples in the solid state.</t>
  </si>
  <si>
    <t>KI 8484, KI 8484/1, KI 5279, KI5279/1,  KI 5279/2, KI 5279/4</t>
  </si>
  <si>
    <t>Delo poteka v skladu s programom dela NMR centra. NMR center sodeluje pri izvajanju 110 domačih in tujih programov in projektov.</t>
  </si>
  <si>
    <t>10082</t>
  </si>
  <si>
    <t>ASKA - AVANCE NEO 600 MHz NMR spektrometer</t>
  </si>
  <si>
    <t>ASKA - AVANCE NEO 600 MHz NMR spectrometer</t>
  </si>
  <si>
    <t>600 MHz NMR spektrometer služi študijam vzorcev v raztopini.</t>
  </si>
  <si>
    <t>600 MHz NMR spectrometer is used for studies of samples in solution state.</t>
  </si>
  <si>
    <t>KI 16309</t>
  </si>
  <si>
    <t xml:space="preserve">LARA - AVANCE NEO 600 MHz NMR spektrometer </t>
  </si>
  <si>
    <t>2019-2020</t>
  </si>
  <si>
    <t>LARA - AVANCE NEO 600 MHz NMR spectrometer</t>
  </si>
  <si>
    <t>KI 16398, KI 16398/1-2</t>
  </si>
  <si>
    <t>NIKA - AVANCE NEO 400 MHz NMR spektrometer</t>
  </si>
  <si>
    <t>NIKA - AVANCE NEO 400 MHz NMR spectrometer</t>
  </si>
  <si>
    <t>400 MHz NMR spektrometer služi spremljanju organske sinteze in analitiki v industriji.</t>
  </si>
  <si>
    <t>400 MHz NMR spectrometer is used for monitoring organic synthesis and analytics related to the industry.</t>
  </si>
  <si>
    <t>KI 16877, 16877/1</t>
  </si>
  <si>
    <t>ORO - AVANCE NEO 600 MHz NMR spektrometer</t>
  </si>
  <si>
    <t>ORO - AVANCE NEO 600 MHz NMR spectrometer</t>
  </si>
  <si>
    <t xml:space="preserve">600 MHz NMR spektrometer služi študijam vzorcev v raztopini. </t>
  </si>
  <si>
    <t>KI 16797, KI 16797/1-3</t>
  </si>
  <si>
    <t>P1-0002</t>
  </si>
  <si>
    <t>Praprotnik Matej</t>
  </si>
  <si>
    <t>Oprema je dostopna vsem sodelavcem Laboratorija za molekularno modeliranje. Dostopnost za ostale uporabnike je mogoča po predhodnem dogovoru.</t>
  </si>
  <si>
    <t>The equipment is available to all the coworkers from the Laboratory for Molecular Modeling. The accessibility of the equipment is also possible for other users with prior agreement.</t>
  </si>
  <si>
    <t xml:space="preserve">Računalniško gručo VRANA uporabljamo za izvajanje simulacij na področju ved o življenju in materialov, pri čemer uporabljamo pristope molekularnega modeliranja. Z opremo tako večskalno modeliramo in simuliramo mehke in biološke snovi, razvijamo simulacijske algoritme za molekularne sisteme z odprtimi mejami in študiramo strukture in funkcije proteinov ter njihove interakcije. </t>
  </si>
  <si>
    <t>The computer cluster VRANA is used for research in life and material sciences using molecular modeling approaches. With the equipment we perform multiscale modeling and simulation of soft and biological matter, we develop open boundary molecular simulation algorithms, and study  structure and function of proteins and protein interactions.</t>
  </si>
  <si>
    <t>http://www.cmm.ki.si/vrana/</t>
  </si>
  <si>
    <t xml:space="preserve">Visoko zmogljiva rač gruča </t>
  </si>
  <si>
    <t>Anžlovar Alojz</t>
  </si>
  <si>
    <t>Diferenčni dinamični kalorimeter</t>
  </si>
  <si>
    <t>Differential Scanning calorimeter</t>
  </si>
  <si>
    <t xml:space="preserve">Za merjenje na DSC je potrebno poklicati skrbnika instrumenta ali vodjo Laboratorija za polimerno kemijo in tehnologijo. Čas za izvedbo meritev običajno ni daljši od 1 tedna.  </t>
  </si>
  <si>
    <t xml:space="preserve">To perform measurements it is necessary to contact caretaker or head of Laboratory for Polymer Chemistry and Technology. Waiting time is usually not longer than one week. 
</t>
  </si>
  <si>
    <t>DSC je instrument s katerim določamo termične spremembe v materialu. Te so lahko fizikalne (temperatura in entalpija taljenja, temperatura steklastega prehoda, toplotna kapaciteta) ali kemijske (entalpija reakcije).</t>
  </si>
  <si>
    <t>DSC is instrument used to determine thermal changes in material. The changes can be physical (temperature and enthalpy of melting, glass transition temperature, heat capacity) or chemical (enthalpy of reaction).</t>
  </si>
  <si>
    <t>KI 13476</t>
  </si>
  <si>
    <t>https://www.ki.si/za-gospodarstvo/storitve/kemijska-analiza/termicna-analiza/termicna-karakterizacija-polimerov/</t>
  </si>
  <si>
    <t>paket 18</t>
  </si>
  <si>
    <t>J7-1814</t>
  </si>
  <si>
    <t>Zunanji naročnik</t>
  </si>
  <si>
    <t>8675</t>
  </si>
  <si>
    <t>High performance computer cluster (HPC)</t>
  </si>
  <si>
    <t>Oddaljen dostop preko SSH protokola in Client-Server integracijske sheme. Kontaktirati vodjo Ažmanovega računskega centra (marjana.novič@ki.si) ali skrbnika opreme (jernej.stare@ki.si). Dostop urejen v 15 dneh.</t>
  </si>
  <si>
    <t>SSH remote access and Client-Server Integration Scheme. Send request to head of Ažman Computing Center (marjana.novic@ki.si) or responsible researcher (jernej.stare@ki.si). Access can be arranged in 15 days.</t>
  </si>
  <si>
    <t>Izvajanje računalniških simulacij in numeričnih algoritmov v paralelnem okolju. Oprema je v prvi vrsti namenjena raziskavam s področja kemije in sorodnih ved, možna pa je tudi uporaba na drugih področjih znanosti ali v komercialne namene.</t>
  </si>
  <si>
    <t>Computer simulations and numerical techniques in a highly parallelized environment. The preferred use of equipment is research in the field of chemistry and related disciplines, but can be extended to other fields of science or commercial applications.</t>
  </si>
  <si>
    <t xml:space="preserve">KI 16292, KI 16292/1,  KI 16292/2, KI 16292/3 </t>
  </si>
  <si>
    <t>2018/72</t>
  </si>
  <si>
    <t>sodelavci programa D01/L01 (vodja J. Mavri)</t>
  </si>
  <si>
    <t>sodelavci programa D01/L03 (vodja M. Novič)</t>
  </si>
  <si>
    <t>sodelavci programa D01/L14 (vodja F. Merzel)</t>
  </si>
  <si>
    <t>sodelavci programa D13 (vodja B. Likozar)</t>
  </si>
  <si>
    <t>sodelavci programa D01/L17 (vodja M. Praprotnik)</t>
  </si>
  <si>
    <t>sodelavci programa D12 (vodja R. Jerala)</t>
  </si>
  <si>
    <t>Stare Jernej</t>
  </si>
  <si>
    <t>Supermicro strežnik 6049P-E1CR45L 4 U</t>
  </si>
  <si>
    <t>HPC data server</t>
  </si>
  <si>
    <t>Zagotovljen oddaljeni dostop prek SSH protokola in Client-Server integracijske sheme. Dostop je vezan na uporabo HPC računalniške gruče. ZA uporabo gruče In podatkovnega strežnika kontaktirati vodjo Ažmanovega računskega centra (marjana.novič@ki.si) ali skrbnika opreme (jernej.stare@ki.si). Dostop urejen v 15 dneh.</t>
  </si>
  <si>
    <t>SSH remote access and Client-Server Integration Scheme. Data server is used simulatneously with the HPC cluster. Send request to head of Ažman Computing Center (marjana.novic@ki.si) or responsible researcher (jernej.stare@ki.si). Access can be arranged in 15 days.</t>
  </si>
  <si>
    <t xml:space="preserve">Ustvarjanje, shranjevanje in upravljanje podatkov, pridobljenih na HPC gruči s simulacijskimi orodji. </t>
  </si>
  <si>
    <t>Data creation, storage and management associated with the usage of HPC cluster by using molecular simulation tools.</t>
  </si>
  <si>
    <t>KI 16906, KI 16907</t>
  </si>
  <si>
    <t>2019/119</t>
  </si>
  <si>
    <t>Šala Martin</t>
  </si>
  <si>
    <t>25442</t>
  </si>
  <si>
    <t>Sklopljeni analizni sistem ionska kromatografija - masna spektrometrija</t>
  </si>
  <si>
    <t>Hyphenated analytical system Ion chromatography - mass spectrometry</t>
  </si>
  <si>
    <t>Analitika anorganskih in organskih analitov, sistem je prednostno namenjen separacijam na osnovi ionske izmenjave.</t>
  </si>
  <si>
    <t xml:space="preserve">Analytics of inorganic and organic analytes. The primary system purpose are ion-exchange separations. </t>
  </si>
  <si>
    <t>KI 9787</t>
  </si>
  <si>
    <t>Martin Šala, Breda Novak, Ana Kroflič</t>
  </si>
  <si>
    <t xml:space="preserve">Elementni masni spektrometer z lasersko ablacijo </t>
  </si>
  <si>
    <t>Elemental Mass Spectrometer with Laser Ablation Unit (LA-ICP-MS)</t>
  </si>
  <si>
    <t>Sistem LA-ICP-MS je dostopen neomejeno, razen v času, ko je že zaseden. Zunanji naročniki plačajo ceno instrumentalne ure z ali brez operaterja. Cena instrumentalne ure je izračunana na podlagi cene sistema, tekočih stroškov, servisiranja in tekočih stroškov. Ura operaterja je izračunana po klasifikaciji ARRS. Nadaljne informacije so dostopne na lokaciji sistema.</t>
  </si>
  <si>
    <t xml:space="preserve">The hyphenated system LA-ICP-MS in accessible unlimited, except for the time, when it is already in use. The external users pay the price per hour, with or without the operator. Price (per hour) is based on the value of the system, running costs, service costs and consumable costs. The price of the operator is calculated according to the ARRS classification. Futher information available on site. </t>
  </si>
  <si>
    <t>Sklopljeni analizni sistem LA-ICP-MS je sestavljen iz dveh komponent in sicer iz enote za lasersko ablacijo (LA), namenjeno za direktno mikrovzorčenje trdnih materialov s pomočjo laserskega žarka, in masnega spektrometra z ionizacijo v sklopljeni plazmi (ICP-MS), ki služi za detekcijo praktično vseh elementov periodnega sistema. ICP-MS enoto se lahko uporablja tudi ločeno za elementno analitiko različnih raztopin. LA-ICP-MS je sodobna oprema namenjena za površinsko sondiranje (vzdolžno in globinsko
profiliranje) in hkratno določevanje elementov v sledovih in ultrasledovih ter je uporabna na mnogih področjih kot so razvoj novih materialov, farmacija, medicina, biologija, arheologija, forenzika, geologija itd.</t>
  </si>
  <si>
    <t>The hyphenated analytical LA-ICP-MS system consists of two components: a laser ablation unit (LA) for direct microsampling of solid materials, and an inductively coupled plasma mass spectrometer (ICP-MS) for the detection of practicaly all elements of the periodic table. The ICP-MS unit can also be separately used for elemental analysis of various solutions. LA-ICP-MS is an advanced instrument used for surface and depth microprofiling (mapping) of solid materials for trace and ultratrace element analysis and can be applied in different fields, such as material science R&amp;D, farmaceutics, medicine, biology, archeology, forensics, geology, etc.</t>
  </si>
  <si>
    <t>Elementni masni spektrometer z ionizacijo v induktivno sklopljeni plazmi (Agilent, ICP-MS 7900x) + Instrument za lasersko ablacijo (Photon Machines, Analyte G2)</t>
  </si>
  <si>
    <t>Inductively coupled plasma elemental mass spectrometer (Agilent ICP-MS 7900x) + Laser Ablation instrument (Photon Machines, Analyte G2)</t>
  </si>
  <si>
    <t>Po dogovoru s skrbnikom (Vid Simon Šelih)</t>
  </si>
  <si>
    <t xml:space="preserve">Upon agreement with a responsible person (Vid Simon Šelih) </t>
  </si>
  <si>
    <t>Analize sledov elementov, vzorčenje in analiza trdnih vzorcev, površinsko elementno oslikovanje</t>
  </si>
  <si>
    <t>Trace elemental analysis, solid sample analysis, elemental imaging</t>
  </si>
  <si>
    <t>KI 13514, KI 13514/1, KI 13515</t>
  </si>
  <si>
    <t>Odsek za analizno kemijo in FKKT (UL)</t>
  </si>
  <si>
    <t xml:space="preserve">Šala Martin </t>
  </si>
  <si>
    <t>3D interferenčni optični profilometer</t>
  </si>
  <si>
    <t xml:space="preserve">3D interference optical profilometer </t>
  </si>
  <si>
    <t>3D interferenčni optični profilometer je dostopen neomejeno, razen v času, ko je že zaseden. Zunanji naročniki plačajo ceno instrumentalne ure z ali brez operaterja. Cena instrumentalne ure je izračunana na podlagi cene sistema, tekočih stroškov, servisiranja in tekočih stroškov. Ura operaterja je izračunana po klasifikaciji ARRS. Nadaljne informacije so dostopne na lokaciji sistema.</t>
  </si>
  <si>
    <t xml:space="preserve">3D interference optical profilometer in accessible unlimited, except for the time, when it is already in use. The external users pay the price per hour, with or without the operator. Price (per hour) is based on the value of the system, running costs, service costs and consumable costs. The price of the operator is calculated according to the ARRS classification. Futher information available on site. </t>
  </si>
  <si>
    <t>Brezkontaktno merjenje topologije vzorcev.</t>
  </si>
  <si>
    <t>Contactless topological measurements.</t>
  </si>
  <si>
    <t>KI 16610</t>
  </si>
  <si>
    <t xml:space="preserve">Odsek za analizno kemijo in Odsek za kemijo materialov </t>
  </si>
  <si>
    <t>Švigelj Tomaž</t>
  </si>
  <si>
    <t>Naprava za elektrofiziološke meritve, Orbit mini, Nanion Technologies</t>
  </si>
  <si>
    <t>Instrument for electrophysiological measurements, Orbit mini, Nanion Technologies</t>
  </si>
  <si>
    <t>Kontakt za rezervacijo opreme: tomaz.svigelj@ki.si.  Minimalni cas rezervacije je en dan. Rezervacija naj bo sporocena nekaj dni vnaprej.</t>
  </si>
  <si>
    <t>Contact for reservation: tomaz.svigelj@ki.si. Minimum period for reservation is one day. Reservation should be reported couple of day in advance.</t>
  </si>
  <si>
    <t xml:space="preserve">Naprava je namenjena za merjenje karakteristike por. Naredimo umetni lipidni dvosloj in dodamo protein, ki tvori pore. Apliciramo napetost in merimo spremembe v toku. </t>
  </si>
  <si>
    <t>Purpose of this equipment is to measure pore characteristics.  We prepare an artificial lipid bilayer and add a pore forming protein. Than we apply voltage and measure changes in the current.</t>
  </si>
  <si>
    <t>KI 14346</t>
  </si>
  <si>
    <t>https://www.nanion.de/en/products/orbit-mini.html</t>
  </si>
  <si>
    <t>114391: L 11 P1-0391 (Anderluh) 2016 in 111248: L 11 J7-7248 (Ravnikar NIB Podobnik) 2016</t>
  </si>
  <si>
    <t>Marija Srnko</t>
  </si>
  <si>
    <t>38473</t>
  </si>
  <si>
    <t>Kromatografski sistem za čiščenje bioloških molekul</t>
  </si>
  <si>
    <t>Chromatographic system for protein purification ÄKTA pure 25 M1</t>
  </si>
  <si>
    <t>Drugi odseki na Kemijskem inštitutu ali druge raziskovalne organizacije imajo dostop ob predhodem povpraševanju. Opremo lahko uporabljajo usposobljeni operaterji ali pa separacijo izvede osebje odseka D-11. Ceno uporabe naprav izračunamo iz vrednosti aparature, tekočih stroškov, stroškov servisiranja, časa uporabe ter časa tehnične pomoči.</t>
  </si>
  <si>
    <t>Other research organizations  can use the equipment upon request. The equipment can be used by qualified users or in a collaboration with experienced users from D11. The costs  are estimated from the value of the apparatus, running and servicing costs,  time of usage, and hours of technical assistance.</t>
  </si>
  <si>
    <t xml:space="preserve">Naprava je namenjana separacijo in čiščenju proteinov in peptidov iz bioloških vzorcev. Doslej so bili to večinoma rekombinantni proteini. Naprava ima UV detektor in je računalniško krmiljena. </t>
  </si>
  <si>
    <t xml:space="preserve">Chromatographic system is used for protein separation and purification with programmable injector, fraction collector and UV sensor. </t>
  </si>
  <si>
    <t>KI 16883</t>
  </si>
  <si>
    <t>2019/147</t>
  </si>
  <si>
    <t>Zabukovec Logar Nataša</t>
  </si>
  <si>
    <t>Rentgenski praškovni difraktometer za visokotemperaturne meritve</t>
  </si>
  <si>
    <t>High-Temperature X-Ray Powder Diffractometer</t>
  </si>
  <si>
    <t xml:space="preserve">Meritve kadarkoli (24 ur na dan, 365 dni v letu) po predhodnem dogovoru. </t>
  </si>
  <si>
    <t xml:space="preserve">Measurements available during 24 hours, 365 days a year at any time, after prelimenary agreement. </t>
  </si>
  <si>
    <t>Meritve praškovnih difraktogramov pri temperaturah od sobne do 1200 st C (sledenje faznih sprememb in kristaliničnosti vzorcev v odvisnosti od temperature)</t>
  </si>
  <si>
    <t>Measurements of powder X-Ray diffractograms in the temperature interval from the room temperature up to 1200 degrees Celsius (to follow phase changes and crystallinity of samples as a function of temperature).</t>
  </si>
  <si>
    <t>KI 9664, KI 9664/1, KI 9664/2</t>
  </si>
  <si>
    <t>Miran Gaberšček</t>
  </si>
  <si>
    <t>Analizator za paro, gravimetrični, adsorpcijski</t>
  </si>
  <si>
    <t>Analyzer for steam, gravimetric, adsorption</t>
  </si>
  <si>
    <t xml:space="preserve">Gravimetrični sorpcijski analizator za vodo (IGA-100) je namenjen meritvam adsorpcije/desorpcije vode par v tlačnem območju od 10-7 do 1 bar z gravimetrično metodo. Meritve se lahko izvajajo v širokem temperaturnem območju (20 – 500 oC), možne pa so tudi meritve pri nižjih  temperaturah (77 K). Namen nakupa je bil pridobiti aparaturo za testiranje sorpcijskih kapacitet za vodo pri različnih pogojih v novih anorganskih in kovinsko-organskih poroznih materialih ter drugih nanostrukturnih materialih v okviru raziskovalnega projekta Napredni materiali za shranjevanje toplotne energije (2010-2013). Študije sorpcijskih kapacitet so nujno potrebne za oceno možnosti uporabe preiskovanih materialov za shranjevanje toplote za daljše obdobje brez izgub (npr. shranjevanje sončne toplote v sončnih kolektorjih pridobljene v toplejših mesecih za uporabo le-te v zimskem času). Nova aparatura nam omogoča efektivnejši  razvoj novih materialov z izboljšanimi sorpcijskimi lastnostmi v primerjavi z dosedaj znanimi adsorbenti, pri katerih je gostota shranjene energije premajhna za širšo uporabo. </t>
  </si>
  <si>
    <t>Gravimetric sorption analyzer for water (IGA-100) is designed to measure the adsorption / desorption of water in porous solids in the pressure range from 10-7 to 1 bar by the gravimetric method. Measurements can be made over a wide temperature range (20 - 500 oC), and also at low temperatures (77 K). The purpose of the purchase was to acquire the apparatus for testing sorption capacity for water at various conditions of new inorganic and metal-organic porous materials and other nanostructured materials in a research project Advanced materials for thermal energy storage (2010-2013). Sorption capacity studies are necessary to evaluate the use of test materials to store heat for long periods without loss (eg solar heat storage in solar thermal collectors produced in the warmer months to use it in the winter). The new apparatus allows the most effective development of new materials with improved sorption properties compared to previously known adsorbents, where the density of the stored energy is too low for wider use.</t>
  </si>
  <si>
    <t>KI 11660</t>
  </si>
  <si>
    <t>Plinski adsorpcijski analizator  Quantachrome IQ3</t>
  </si>
  <si>
    <t>Analyzer for gas adsorption Quantachrome</t>
  </si>
  <si>
    <t xml:space="preserve">Plinski adsorpcijski analizator je nepogrešljivo orodje za karakterizacijo in razvoj novih poroznih materialov. Analizator Quantachrome IQ3 je popolnoma avtomatizirana aparatura primerna za natančno določevanje teksturnih lastnosti materialov, kot sta velikost in oblika por v območju od ultramikropor (od 0.4 nm) do mezopor (do 330 nm), specifična površina in porazdelitev por. Naštete lastnosti so zelo pomembne, ker določajo in pogojujeo vrednost ter uporabnost različnih materialov, npr. keramike, pigmentov, premazov, heterogenih katalizatorjev, cementov, polimerov, adsorbentov in drugih trdnih materialov. Sistem omogoča hkratno analizo treh vzorcev z uporabo različnih adsorbatov (argon, dušik, ogljikov dioksid, kripon, kisik) z manometrično metodo v tlačnem območju od visokega vakuuma (od 1x10-7 torr) do sobnih pogojev (750 torr, oz. 1 bar) in temperaturnem območju od 77K do sobne temperature. Sistem je opremljen z integrirano enoto za hkratno degaziranje 4 vzorcev do 450 °C z namenom predhodne priprave. </t>
  </si>
  <si>
    <t xml:space="preserve">Gas sorption analyzer is basic tool for characterization and development of new porous materials. Analyzer Quantachrome IQ3 is fully automated system suitable for accurate determination of texturalproperties of materials, such as size and shape of the pores within the ultramicropore and wide mesopore region (0.4 - 330 nm), specific surface area and pore size distribution. These properties are very important, since they govern the application value of investigated materials, e.g. ceramics, dyes, coatings, heterogenous catalysts, cements, polymers, adsorbents, etc. System enables simultaneous analysis of three samples using different adsobates (argon, nitrogen, carbon dioxide, kripton, oxygen) with manometric method at pressure range from ultra-high vacuum (from 1.10-7 torr) up to ambient pressure (750 torr or 1 bar) and temperature rtange from 77K to room temperature. System is equipped with integrated unit for simultaneous degassing of four samples up to 450 °C for the purposes of pre-measuement sample preparation.   </t>
  </si>
  <si>
    <t>KI 16140</t>
  </si>
  <si>
    <t>2018/201</t>
  </si>
  <si>
    <t>Rentgenski praškovni difraktometer s tremi valovnimi dolžinami</t>
  </si>
  <si>
    <t>X-Ray Powder diffractometer with three wavelenghts</t>
  </si>
  <si>
    <t>Meritve praškovnih difraktogramoz različnimi valovnimi dolžinami (Cu, Mo, Ag), PDF, in-situ analiza)</t>
  </si>
  <si>
    <t>Measurements of powder X-ray diffractograms with Cu, Mo, Ag wave., PDF, in-situ analysis)</t>
  </si>
  <si>
    <t>KI 16469</t>
  </si>
  <si>
    <t>https://www.ki.si/odseki/d09-odsek-za-anorgansko-kemijo-in-tehnologijo/oprema-in-ekspertiza-za-industrijo/</t>
  </si>
  <si>
    <t>2018/192</t>
  </si>
  <si>
    <t>Žagar Ema</t>
  </si>
  <si>
    <t>kontaktna oseba: dr. Ema Žagar (tel. št.: 01-4760203);
cena analize: se obračunava po efektivnih delovnih urah</t>
  </si>
  <si>
    <t>Contact person: dr. Ema Žagar 
Price analysis: is charged at the actual working hours</t>
  </si>
  <si>
    <t>Ema Žagar</t>
  </si>
  <si>
    <t>Pretočni sistem za ločevanje makromolekul ali delcev po velikosti z uporabo asimetričnega prečnega pretoka kot zunanjega polja (Asimetric Flow - Field Flow Fractionation, AFFF)</t>
  </si>
  <si>
    <t>Asimetric Flow - Field Flow Fractionation, AFFFF</t>
  </si>
  <si>
    <t xml:space="preserve">Določanje:
absolutnih povprečij molskih mas polimerov
porazdelitvi molskih mas (polidisperznost) polimerov 
povprečno velikost makromolekul (povprečen radij sukanja)
</t>
  </si>
  <si>
    <t xml:space="preserve">Determination of:
Absolute molar mass averages of polymers
Molar mass distribution (polydispersity) of polymers
Average macromolecular size (average radius of gyration)
</t>
  </si>
  <si>
    <t>KI 10531, KI 10531/1</t>
  </si>
  <si>
    <t>Limnoplast</t>
  </si>
  <si>
    <t>Laserski fotometer</t>
  </si>
  <si>
    <t>Laser photometer</t>
  </si>
  <si>
    <t xml:space="preserve">Laserski fotometer je detektor, ki meri sipanje svetlobe raztopin makromolekul in omogoča določitev povprečij in porazdelitev molskih mas polimerov ter konformacije makromolekul v raztopini. Uporablja se v kombinaciji z AFFF pretočnim sistemom frakcioniranja. </t>
  </si>
  <si>
    <t>Laser photometer, a detector that measures the light scattering of solutions of macromolecules and to determine averages and molecular weight distribution of polymers and conformation of macromolecules in solution. Used in combination with AFFF flow fractionation system.</t>
  </si>
  <si>
    <t>Zetasizer</t>
  </si>
  <si>
    <t>KI 17419</t>
  </si>
  <si>
    <t>2020-0013</t>
  </si>
  <si>
    <t>28562</t>
  </si>
  <si>
    <t>Sistem za ekstrakcijo pod povišanim tlakom</t>
  </si>
  <si>
    <t>ASE 350 Accelerated Solvent Extractor</t>
  </si>
  <si>
    <t>Pospešeni ekstraktor topil Thermo Scientific Dionex ™ ASE ™ 350 je avtomatiziran sistem za ekstrakcijo organskih spojin iz različnih trdnih in poltrdnih vzorcev.
Dionex ASE 350 uporablja kombinacijo povišane temperature in tlaka
s skupnimi topili za povečanje učinkovitosti postopka ekstrakcije.</t>
  </si>
  <si>
    <t xml:space="preserve">The Thermo Scientific Dionex™ ASE™ 350 Accelerated Solvent Extractor is an automated system for extracting organic compounds from a variety of solid and semisolid samples. 
The Dionex ASE 350 uses a combination of elevated temperature and pressure
with common solvents to increase the efficiency of the extraction process.
</t>
  </si>
  <si>
    <t>KI 17405</t>
  </si>
  <si>
    <t>2020-0047</t>
  </si>
  <si>
    <t>25446</t>
  </si>
  <si>
    <t>Reaktorski sistem (6x +3x multi sistem)</t>
  </si>
  <si>
    <t>Reactor system (6x +3x multi system)</t>
  </si>
  <si>
    <t>Reaktorski sistem s šestimi in tremi manjšimi paralelnimi mešalnimi reaktorji je namenjem hitrejšemu testiranju ter optimizaciji reakcijskih in separacijskih procesov pri povišanih temperaturah in tlakih (max: 300 °C , 200 bar). Volumen posameznega reaktorja je 75 in 10 mL.</t>
  </si>
  <si>
    <t>Reactor system with six parallel mixing reactors for  testing and optimization of reaction and separation processes at elevated temperatures and pressures (max: 300 ° C, 200 bar). The volume of each reactor is 75 and 10 mL.</t>
  </si>
  <si>
    <t>KI 17496</t>
  </si>
  <si>
    <t>2020-0070</t>
  </si>
  <si>
    <t>Visokotlačni (kemi)sorpcijski pretočni (mikro)reaktor</t>
  </si>
  <si>
    <t>FR-200 flow reactor system in parallel configuration</t>
  </si>
  <si>
    <t>Dostop do opreme je omogočon po predhodnem dogovoru z vodjo odseka in uskladitvi z obstoječimi uporabniki.</t>
  </si>
  <si>
    <t>Access to the equipment is possible by prior approval by the head of the department who coordinates with designated users.</t>
  </si>
  <si>
    <t>Oprema je namenjena kemisorpcijski analizi materialov, prav tako pa se lahko uporablja kot visokotlačni pretočni (mikro)reaktor.</t>
  </si>
  <si>
    <t>The equipment is intended for chemisorption analysis of materials, and can also be used as a high-pressure flow (micro) reactor.</t>
  </si>
  <si>
    <t>KI 17510</t>
  </si>
  <si>
    <t>2019-187</t>
  </si>
  <si>
    <t xml:space="preserve">	P1-0152</t>
  </si>
  <si>
    <t>Tekočinski kromatograf UHPLC z detektorjema (DAD+CAD)</t>
  </si>
  <si>
    <t>Liquid chromatograph  UHPLC with detectors (DAD+CAD)</t>
  </si>
  <si>
    <t>UHPLC je kromatografska tehnika, ki se uporablja za ločevanje, identifikacijo in kvantifikacijo spojin, raztopljenih v tekoči fazi. Spojine se adsorbirajo v stacionarno fazo kolone, ki se postopoma eluirajo z mobilno fazo in so detektirane s pomočjo detektorja UV-VIS ali CAD.</t>
  </si>
  <si>
    <t xml:space="preserve">UHPLC is a chromatography technique normally used for separation, identification and quantification of compounds dissolved in liquid phase. Compounds are adsorbed at the stationary phase of the column, gradually eluted by the mobile phase and detected by the UV-VIS or CAD detector. </t>
  </si>
  <si>
    <t>Aparatura za merjenje molekulskih interakcij Biacore T200</t>
  </si>
  <si>
    <t>Instrument for measuring molecular interactions Biacore T200</t>
  </si>
  <si>
    <t>Raziskovalci lahko opremo rezervirajo preko spletne strani http://www.molekulske-interakcije.si/sl/rezervacije.html in se o izvedbi poskusa posvetujejo s skrbnico opreme (neza.omersa@ki.si).</t>
  </si>
  <si>
    <t>Researchers can reserve the equipment via the website http://www.molecular-interactions.si/en/reservations.html and consult with the equipment administrator (neza.omersa@ki.si) about the implementation of the experiment.</t>
  </si>
  <si>
    <t>Biacore T200 je avtomatski refraktometer, ki omogoča hitro analizo velikega števila interakcij. Za meritve interakcij označevanje molekul ni potrebno. S sistemom lahko pridobimo kvalitetne podatke o kinetiki, afiniteti, koncentraciji, specifičnosti in termodinamiki interakcij. Meritve potekajo na senzorskem čipu s štirimi pretočnimi celicami, kar omogoča hkratno merjenje interakcij s tremi različnimi ligandi.</t>
  </si>
  <si>
    <t>Biacore T200 is a versatile, label-free system for detailed studies of biomolecular interactions. The system delivers high quality kinetic, affinity, concentration, specificity, selectivity, comparability, and thermodynamic interaction data in real time with high sensitivity. It is fully automated and enables fast screening of many interactions. The chips are equipped eith four flow cells offering three ligands to be tested simultaneously.</t>
  </si>
  <si>
    <t>KI 17561</t>
  </si>
  <si>
    <t>6316-3/2020-164</t>
  </si>
  <si>
    <t>Nacionalni inštitut za biologijo</t>
  </si>
  <si>
    <t xml:space="preserve"> 0105-003</t>
  </si>
  <si>
    <t>Magda Tušek Žnidarič</t>
  </si>
  <si>
    <t>Presevni elektronski mikroskop (Philips CM100)</t>
  </si>
  <si>
    <t>Transmission electron microscope (Philips CM100)</t>
  </si>
  <si>
    <t>Oprema je vključena v IP NIB. Za uporabo opreme je potrebno kontaktirati vodjo IC Planta (http://www.nib.si/infrastruktura/infrastrukturni-center-planta). Čakalna doba za uporabo opreme je do 1 mesec.</t>
  </si>
  <si>
    <t>The equipment is a part of Infrastructural program NIB. For the access of the equipment contact the Head of IC Planta (http://www.nib.si/eng/index.php/infrastructure/infrastructural-centre-planta). Waiting time for the access of the equipment is up to 1 month.</t>
  </si>
  <si>
    <t>TEM Philips CM 100 se uporablja za analize celične ultrastrukture. Za raziskave bioloških vzorcev se uporabljata v glavnem dve metodi. Metoda negativnega kontrastiranja je primerna za opazovanje delcev v suspenziji, kot so virusi, bakterije, makromolekule (proteini, nukleinske kisline, liposomi). Druga metoda omogoča opazovanje rastlinskih, živalskih in človeških tkiv na nanometrskem nivoju, to je na nivoju ultrastrukture. S TEM Philips CM 100 se izvajajo analize strukture in imunolokalizacija v različnih bioloških vzorcih.</t>
  </si>
  <si>
    <t>TEM Philips CM 100 is used to observe samples on the ultrastructure level. Regarding biological samples two methods are used for sample preparation. The negative staining method is suitable for observing particles in a solution e. g. viruses, bacteria, macromolecules (proteins, nucleic acids, liposomes). A second method enables visualization of plant, animal and human tissues on the nanometre scale.  TEM Philips CM 100 is used for analyses of structure and immunolocalization in different biological samples.</t>
  </si>
  <si>
    <t>http://www.nib.si/infrastruktura/infrastrukturni-center-planta</t>
  </si>
  <si>
    <t>P4-0121</t>
  </si>
  <si>
    <t xml:space="preserve">
Biokemijska in biofizikalno-kemijska karakterizacija naravnih snovi</t>
  </si>
  <si>
    <t>MR Katja Kunčič</t>
  </si>
  <si>
    <t>Vaje pri predmetu Biologija celice na študiju Dvopredmetni učitelj smeri Biologija</t>
  </si>
  <si>
    <t>Presevni elektronski mikroskop (Talos L120C)</t>
  </si>
  <si>
    <t>Transmission electron microscope (Talos L120C)</t>
  </si>
  <si>
    <t>TEM Talos L120C se uporablja za analize celične ultrastrukture. Za raziskave bioloških vzorcev se uporabljata v glavnem dve metodi. Metoda negativnega kontrastiranja je primerna za opazovanje delcev v suspenziji, kot so virusi, bakterije, makromolekule (proteini, nukleinske kisline, liposomi). Druga metoda omogoča opazovanje rastlinskih, živalskih in človeških tkiv na nanometrskem nivoju, to je na nivoju ultrastrukture, in imunolokalizacijo. TEM Talos L120C poleg tega omogoča tudi raziskave tridimenzionalne zgradbe vzorcev z elektronsko tomografijo.</t>
  </si>
  <si>
    <t>TEM Talos L120C is used to observe samples on the ultrastructure level. Regarding biological samples two methods are used for sample preparation. The negative staining method is suitable for observing particles in a solution e. g. viruses, bacteria, macromolecules (proteins, nucleic acids, liposomes). A second method enables visualization of plant, animal and human tissues on the nanometre scale and immunolocalization. Besides, TEM Talos L120C enables also the research of three-dimensional structure if samples by electron tomography.</t>
  </si>
  <si>
    <t>P17-152</t>
  </si>
  <si>
    <t>Okoljska in aplikativna virologija: virusi, prijatelji in sovražniki</t>
  </si>
  <si>
    <t>J1-2467</t>
  </si>
  <si>
    <t>Odkrivanje dinamike omrežja v interakciji krompirjev virus Y-rastlinska celica</t>
  </si>
  <si>
    <t>J4-3088</t>
  </si>
  <si>
    <t>Med-bakterijska dinamika biofilma: vpliv na tvorbo in strukturo biofilma bakterij Campylobacter z namenom razvoja novih inovativnih strategij nadzora</t>
  </si>
  <si>
    <t>L2-2617</t>
  </si>
  <si>
    <t>Inovativna metoda za čiščenje odpadnih voda</t>
  </si>
  <si>
    <t xml:space="preserve">J4-2542 </t>
  </si>
  <si>
    <t>Mikrobne interakcije kot temelj biokontrole bakterij Campylobacter jejuni</t>
  </si>
  <si>
    <t>6 drugih uporabnikov</t>
  </si>
  <si>
    <t>David Dobnik</t>
  </si>
  <si>
    <t>Konfokalni stereomikroskop (Leica TCS LSI)</t>
  </si>
  <si>
    <t>Confocal stereomicroscope (Leica TCS LSI)</t>
  </si>
  <si>
    <t>Konfokalni stereomikroskop (Leica TCS LSI) omogoča neinvazivno opazovanje fluorescence v vzorcih. Posebnost tega mikroskopa je širok spekter povečav, saj omogoča povečave od 0,7x (vidno polje velikosti 16 mm) vse do 20x. Zaradi tako širokega obsega povečav je mogoče opazovanje tako večjih objektov kot tudi posameznih celic. Stereomikroskop omogoča tudi precejšnjo delovno razdaljo, kar pomeni da lahko pod objektiv postavimo tudi večje objekte (na primer rastline v lončkih).</t>
  </si>
  <si>
    <t xml:space="preserve">Confocal stereomicroscope (Leica TCS LSI) enables non-invasive observation of the fluorescence in the samples. The speciality of the Confocal stereomicroscope (Leica TCS LSI) is broad spectrum of magnifications from 0.7x (16 mm field of view) to 20x. Therefore larger object as well as single cells could be investigated. Stereomicroscope has long working distance what enables investigation of big objects (e.g. plants in pots). </t>
  </si>
  <si>
    <t>P4-0165</t>
  </si>
  <si>
    <t>Biotehnologija in sistemska biologija rastlin</t>
  </si>
  <si>
    <t>J4-1777</t>
  </si>
  <si>
    <t>Odkrivanje mehanizmov učinkovitosti in specifičnosti imunske signalizacije v krompirju z inovativnih pridobivanje podatkov in modeliranjem</t>
  </si>
  <si>
    <t>Dejan Štebih</t>
  </si>
  <si>
    <t>Aparatura za PCR v realnem času (ABI 7900) (Oprema za razvoj diagnostike in raziskave bakterij, virusov, gliv in gensko spremenjenih organizmov)</t>
  </si>
  <si>
    <t>Real-time PCR (ABI 7900)</t>
  </si>
  <si>
    <t>Oprema je odpisana in ni več v uporabi.</t>
  </si>
  <si>
    <t>The equipment is not in use any more.</t>
  </si>
  <si>
    <t>4, 35</t>
  </si>
  <si>
    <t>Aparatura za PCR v realnem času (ABI 7900HT Fast) (Sistem za pomnoževanje nukleinskih kislin)</t>
  </si>
  <si>
    <t>Real-time PCR (ABI 7900HT Fast)</t>
  </si>
  <si>
    <t>Z navedeno opremo je možno pomnoževanje nukleinskih kislin in njihova kvantifikacijia.</t>
  </si>
  <si>
    <t xml:space="preserve">The equipment is used for amplification and quantification of nucleic acids. </t>
  </si>
  <si>
    <t>J1-1703</t>
  </si>
  <si>
    <t>Razvoj delujočih protokolov za uporabo eDNA iz mrež pajkov</t>
  </si>
  <si>
    <t>GA 813542</t>
  </si>
  <si>
    <t>INEXTVIR - inovativna mreža za izobraževanje in raziskave na področju določanja viromov</t>
  </si>
  <si>
    <t>GP/EFSA/AFSCO/2017/04</t>
  </si>
  <si>
    <t>Nadzor prisotnosti glivnih spor v zraku: razvoj aerobiologije, molekularne diagnostike in oddaljenega vzorčenja za pomoč pri oceni tveganja zdravja rastlin v Evropi</t>
  </si>
  <si>
    <t>C2337-19-000017</t>
  </si>
  <si>
    <t>Pogodba o izvajanju in financiranju strokovnih nalog s področja zdravstvenega varstva rastlin</t>
  </si>
  <si>
    <t>Aparatura za PCR v realnem času (ABI QuantStudio7)</t>
  </si>
  <si>
    <t>Real-time PCR (ABI QuantStudio7)</t>
  </si>
  <si>
    <t>C2337-19-000013</t>
  </si>
  <si>
    <t>Pogodba o izvajanju dejavnosti analiz uradnih vzorcev živil rastlinskega izvora, krme in NRL</t>
  </si>
  <si>
    <t>2550-18-310008</t>
  </si>
  <si>
    <t>Analiziranje in testiranje odvzetih vzorcev, razvoj analitičnih in testnih metod ter druge naloge, povezane s kontrolo določanja gensko spremenjenih organizmov</t>
  </si>
  <si>
    <t>preverjanje</t>
  </si>
  <si>
    <t>Katja Stare</t>
  </si>
  <si>
    <t>Visoko pretočni sistem za izolacijo, detekcijo in kvantifikacijo nukleinskih kislin</t>
  </si>
  <si>
    <t>High throughput system for isolation, detection and quantification of nucleic acids</t>
  </si>
  <si>
    <t>Z navedeno opremo je možna izolacija, pomnoževanje nukleinskih kislin ter njihova detekcija in kvantifikacijia.</t>
  </si>
  <si>
    <t xml:space="preserve">The equipment is used for isolation, amplification, detection and quantification of nucleic acids. </t>
  </si>
  <si>
    <t>L4-3179</t>
  </si>
  <si>
    <t>Odkrivanje in z vodo povezana epidemiologija porajajočih se tobamovirusov, ki okužujejo kmetijske rastline</t>
  </si>
  <si>
    <t>Aparatura za PCR v realnem času (Roche Light Cycler 480)</t>
  </si>
  <si>
    <t>Real-time PCR instrument (Roche Light Cycler 480)</t>
  </si>
  <si>
    <t>Prenosna aparatura za PCR v realnem času (Cepheid Smart Cycler) (Sistem za pomnoževanje nukleinskih kislin)</t>
  </si>
  <si>
    <t>Portable real-time PCR (Cepheid Smart Cycler)</t>
  </si>
  <si>
    <t>Oprema ni v uporabi.</t>
  </si>
  <si>
    <t>The equipment is not in use.</t>
  </si>
  <si>
    <t>Avtomatizirana aparatura za kapljični digitalni PCR (Biorad QX200) (Sistem za avtomatizirano pripravo in analizo kapljične digitalne verižne reakcije s polimerazo)</t>
  </si>
  <si>
    <t>Automated droplet digital PCR instrument (Biorad QX200)</t>
  </si>
  <si>
    <t>Navedena oprema omogoča avtomatizirano pripravo in analizo nukleinskih kislin v različnih vzorcih s kapljično digitalno verižno reakcijo s polimerazo (ddPCR).</t>
  </si>
  <si>
    <t>The equipment enables droplet digital PCR (ddPCR). It enables also absolute quantification of nucleic acids.</t>
  </si>
  <si>
    <t>Aparatura za kapljični digitalni PCR (Biorad QXOne) (Avtomatiziran sistem za pripravo, izvedbo in analizo večtarčne kapljične digitalne verižne reakcije s polimerazo)</t>
  </si>
  <si>
    <t>Droplet digital PCR instrument (Biorad QXOne)</t>
  </si>
  <si>
    <t>L4-3180</t>
  </si>
  <si>
    <t>Razvoj in uporaba novih pristopov za reševanje izzivov v povezavi s čistostjo in kvaliteto terapevtskih virusnih vektorjev</t>
  </si>
  <si>
    <t>MR Mojca Janc</t>
  </si>
  <si>
    <t>Robot za pipetiranje (PerkinElmer MultiProbe II) (Robot za normalizacijo koncentracije in PCR nastavitev )</t>
  </si>
  <si>
    <t xml:space="preserve">Robot for pipeting (PerkinElmer MultiProbe II) </t>
  </si>
  <si>
    <t>klasifikacija ni mogoča</t>
  </si>
  <si>
    <t>Robot za pipetiranje (Hamilton Microlab STARlet)</t>
  </si>
  <si>
    <t>Robot for pipeting (Hamilton Microlab STARlet)</t>
  </si>
  <si>
    <t>Robot se uporablja za pripravo vzorcev in reagentov ter nastavitev PCR reakcij.</t>
  </si>
  <si>
    <t xml:space="preserve">Pipetting robot can be used for sample and reagent preparation and PCR reaction setup. </t>
  </si>
  <si>
    <t>J4-9302</t>
  </si>
  <si>
    <t>Raziskave medceličnih komunikacij v večceličnih skupnostih različnih izolatov bakterije iz rodu Bacillus</t>
  </si>
  <si>
    <t>Špela Prijatelj Novak</t>
  </si>
  <si>
    <t>Sistem za hitro pripravo in koncentriranje bioloških vzorcev z možnostjo bioloških analiz na gojiščih</t>
  </si>
  <si>
    <t>System for concentration and analyses of biological samples</t>
  </si>
  <si>
    <t>Sistem omogoča hitro pripravo in koncentriranje bioloških vzorcev z možnostjo bioloških analiz na gojiščih.</t>
  </si>
  <si>
    <t>System enables concentration and analyses of biological samples on plates.</t>
  </si>
  <si>
    <t>P1-0245</t>
  </si>
  <si>
    <t>Ekotoksiologija, toksikološka genomika in karcinogeneza</t>
  </si>
  <si>
    <t>GA 771567</t>
  </si>
  <si>
    <t>CABUM - Raziskave mehanizmov ob interakcijah kavitacijskih mehurčkov s kontaminanti</t>
  </si>
  <si>
    <t>Z13190</t>
  </si>
  <si>
    <t>Neužiten pod stresom: ali temperatura in pH stres omogočata pektinolitičnim bakterijam, da se izognejo bakteriofagom?</t>
  </si>
  <si>
    <t>Aleš Blatnik</t>
  </si>
  <si>
    <t>Komore za gojenje rastlin in tkivnih kultur (Kambič)</t>
  </si>
  <si>
    <t>Growth chambers for plant and tissue culture breeding (Kambič)</t>
  </si>
  <si>
    <t>Oprema je vključena v IP NIB. Za uporabo opreme je potrebno kontaktirati vodjo IC Planta (http://www.nib.si/infrastruktura/infrastrukturni-center-planta). Čakalna doba za uporabo opreme je do 3 mesece.</t>
  </si>
  <si>
    <t>The equipment is a part of Infrastructural program NIB. For the access of the equipment contact the Head of IC Planta (http://www.nib.si/eng/index.php/infrastructure/infrastructural-centre-planta). Waiting time for the access of the equipment is up to 3 months.</t>
  </si>
  <si>
    <t>Komore za gojenje rastlin in tkivnih kultur omogočajo gojenje rastlin v kontroliranih pogojih temperature, svetlobe in vlage. Ena komora je namenjena gojenju rastlin v zemlji, dve komori pa sta namenjeni gojenju rastlinskih tkivnih kultur.</t>
  </si>
  <si>
    <t>Growth chambers for plant and tissue culture breeding enable breeding of plants under controlled temperature, light and humidity conditions. One growth chamber is designed for breeding plants in soil and two growth chambers are designed for breeding plant tissue cultures.</t>
  </si>
  <si>
    <t>2 druga uporabnika</t>
  </si>
  <si>
    <t>Komore za ločeno gojenje rastlin (Kambič)</t>
  </si>
  <si>
    <t>2009, 2012</t>
  </si>
  <si>
    <t>Plant growth chambers for separate breeding (Kambič)</t>
  </si>
  <si>
    <t>Komore za ločeno gojenje rastlin (Kambič) sestavljajo 4 ločene samostoječe komore, ki omogočajo gojenje rastlin v zemlji v kontroliranih pogojih temperature, svetlobe in vlage.</t>
  </si>
  <si>
    <t>Plant growth chambers for separate breeding (Kambič) consist of 4 separate self-standing chambers that provide for breeding of plants in soil under controlled temperature, light and humidity conditions.</t>
  </si>
  <si>
    <t>5903 in 6348</t>
  </si>
  <si>
    <t>J4-2544</t>
  </si>
  <si>
    <t>Ciljana mutageneza s CRISPR/CAS9 za odpornost vinske trte in krompirja proti fitoplazmam</t>
  </si>
  <si>
    <t>Karantenski rastlinjak (Oprema za razvoj diagnostike in raziskave bakterij, virusov, gliv in gensko spremenjenih organizmov)</t>
  </si>
  <si>
    <t>Quarantine greenhouse</t>
  </si>
  <si>
    <t xml:space="preserve">Rastlinjak omogoča gojenje rastlin v karantenskih razmerah. </t>
  </si>
  <si>
    <t>The greenhouse enables growing of plants in quarantine conditions. Quantitative PCR is used for quantitation of nucleic acids.</t>
  </si>
  <si>
    <t>L73184</t>
  </si>
  <si>
    <t>Učinkovitost inaktivacije z vodo prenosnih virusov s prototipno napravo, ki združuje
neravnovesno plazmo in hidrodinamično kavitacijo</t>
  </si>
  <si>
    <t>MR Mojca Juteršek</t>
  </si>
  <si>
    <t>Karantenski rastlinjak s podtlakom (Oprema za razvoj doagnostike in raziskave mikroorganizmov in gensko spremenjenih organizmov - sklop 2)</t>
  </si>
  <si>
    <t>Quarantine greenhouse with negative pressure</t>
  </si>
  <si>
    <t xml:space="preserve">Paket 14 </t>
  </si>
  <si>
    <t>Rastlinjak omogoča gojenje rastlin v karantenskih razmerah. Podtlak še dodatno preprečuje prenos organizmov v okolje, kar je posebej pomembno pri gojenju rastlin, okuženih s karantenskimi povzročitelji bolezni in gensko spremenjenih rastlin.</t>
  </si>
  <si>
    <t>The quarantine greenhouse with negative pressure enables growing of plants in quarantine conditions. Negative pressure additionally prevents transmission of organisms in the environment, what is especially important for breeding plants infected with quarantine plant pests and genetically modified organisms.</t>
  </si>
  <si>
    <t>Tanja Dreo</t>
  </si>
  <si>
    <t>Sistem za identifikacijo bakterij z analizo celičnih maščobnih kislin s plinsko kromatografijo</t>
  </si>
  <si>
    <t>System for identification of bacteria with analyses of cell fatty acids by gas chromatography</t>
  </si>
  <si>
    <t>0105-008</t>
  </si>
  <si>
    <t>Anton Brancelj</t>
  </si>
  <si>
    <t xml:space="preserve">Plinski kromatograf z masnim spektrometrom </t>
  </si>
  <si>
    <t>2005 (2004)</t>
  </si>
  <si>
    <t>GC/MS Gas Chromatograph hypenated to mass spectrometer</t>
  </si>
  <si>
    <t>Oprema ni vključena v IP NIB. GC/MS je mogoče uporabljati brez omejitev po predhodnem dogovoru s skrbnikom. Cena po dogovoru v skladu s časom in namenom uporabe</t>
  </si>
  <si>
    <t xml:space="preserve">The equipment is not a part of Infrastructural program NIB. The equipment can be used w/o limitations according to previous agreement with the guardian. Price is agreed according to the time and purpose of the use. </t>
  </si>
  <si>
    <t xml:space="preserve">Trenutno je sistem nastavljen na analizo maščobnih kislin, po potrebi lahko GC/MS preuredimo, tako da lahko z njim analiziramo tudi pesticide, PAH-e, in podobne snovi. </t>
  </si>
  <si>
    <t xml:space="preserve">Equipment is currently set up for the analysis of FAME (fatty acid methyl esters), however we can change the instrument to fit applications such as pesticides analysis, analysis of PAH or similar substances. </t>
  </si>
  <si>
    <t>http://www.nib.si/storitve-in-produkti/raziskovalna-oprema</t>
  </si>
  <si>
    <t>LIFEIP-LIFE-IP-NATURA.SI</t>
  </si>
  <si>
    <t>Alenka Žunič Kosi</t>
  </si>
  <si>
    <t>P1-0255</t>
  </si>
  <si>
    <t>Meta Virant-Doberlet</t>
  </si>
  <si>
    <t>Laserski mikroablacijski sistem  (mikroskop Carl Zeiss Axioskop)</t>
  </si>
  <si>
    <t>Laser system for cell ablation</t>
  </si>
  <si>
    <t>Oprema ni vključena v IP NIB. Sistem za ablacijo celic z laserjem je možno uporabljati brez omejitev in takoj v skladu z dogovorom. Cena po dogovoru v skladu s časom in namenom uporabe</t>
  </si>
  <si>
    <t>The equipment is not a part of Infrastructural program NIB. Laser system for cell ablation can be used without limitations and immediately according to agreement. The price  is agreed according to the time and purpose of the use.</t>
  </si>
  <si>
    <t>Sistem obsega mikroskop z dodanim laserjem. Z njim je možno pri živem organizmu uničiti posamezno celico tako, da organizem preživi. Na ta način lahko na primer pri embriju uničimo izvorno celico in nato zasledujemo razvoj organizma  ter ugotovimo, katere funkcije so bile zaradi ablacije prizadete v razvoju.</t>
  </si>
  <si>
    <t xml:space="preserve">The system is composed of a microscope and laser. It enables in living organisms ablation of a single cell so that the organism survives. In such a way for example we can destroy in embrio an identified cell and follow its development to find out which functions have been modified in organism's development. </t>
  </si>
  <si>
    <t>P3-0333</t>
  </si>
  <si>
    <t>Belušič Gregor</t>
  </si>
  <si>
    <t>Sistem za ekscitacijo in lasersko merjenje vibracij (vibrometer laserski)</t>
  </si>
  <si>
    <t>Laser vibrometer with the system for controlled excitation of vibrations with software</t>
  </si>
  <si>
    <t>Oprema ni vključena v IP NIB. Laserski vibrometer s sistemom za kontrolirano vzbujanje vibracij in programsko opremo je možno uporabljati brez omejitev v skladu z dogovorom. Cena po dogovoru v skladu s časom in namenom uporabe</t>
  </si>
  <si>
    <t>The equipment is not a part of Infrastructural program NIB. Laser vibrometer with the system for controlled excitation of vibrations with software can be used without limitations according to the agreement. The price is agreed according the time and purpose of the use.</t>
  </si>
  <si>
    <t>Sistem sestavljajo laserski vibrometer, vzbujevalnik in pripadajoča programska oprema. Z njim je možno natančno določati resonančne lastnosti različnih materialov.</t>
  </si>
  <si>
    <t>The system is composed of a laser vibrometer, exciter and software. It enables exact measurement of resonant properties of different materials.</t>
  </si>
  <si>
    <t>4, 19</t>
  </si>
  <si>
    <t>J1-3016</t>
  </si>
  <si>
    <t>Anka Kuhelj</t>
  </si>
  <si>
    <t xml:space="preserve">MR </t>
  </si>
  <si>
    <t>Rok Janža</t>
  </si>
  <si>
    <t>MR</t>
  </si>
  <si>
    <t>Juan J. Lopez Diez</t>
  </si>
  <si>
    <t>Nataša Stritih Peljhan</t>
  </si>
  <si>
    <t>0105-007</t>
  </si>
  <si>
    <t>Metka Filipič</t>
  </si>
  <si>
    <t>Mikroskop raziskovalni z motoriziranim manipulatorjem</t>
  </si>
  <si>
    <t>2012, 2014</t>
  </si>
  <si>
    <t>Fluorescent microscope, with motorized micromanipulator</t>
  </si>
  <si>
    <t>Oprema ni vključena v IP NIB. Opremo je možno uporabljati brez omejitev in v skladu z dogovorom. Cena po dogovoru v skladu s časom in namenom uporabe.</t>
  </si>
  <si>
    <t>The equipment is not a part of Infrastructural program NIB. The equipment can be used without limitations and immediately according to agreement. The price  is agreed according to the time and purpose of the use.</t>
  </si>
  <si>
    <t>Fluorescentni mikroskop se uporablja predvsem za proučevanje celične biologije in omogoča odlično vidljivost preparatov, v katerih so prisotne molekule, ki fluorescirajo. Molekule, ki lahko fluorescirajo, so npr. klorofili in karoteni, to je primarna fluorescenca. Če pa je potrebno strukture obarvati s fluorescentnimi barvili - fluorokromi, pa imamo opravka s sekundarno fluorescenco. Ta mikroskop omogoča motoriziran pomik mizice, kar se kaže v večji natančnosti in možnosti avtomatizacije nekaterih procesov.</t>
  </si>
  <si>
    <t>Fluorescent microscope is primarily used for the study of cell biology and provides excellent visibility preparations, in which some of the molecules that fluoresce. Molecules that can fluoresce, for example chlorophylls and carotenes, this is the primary fluorescence. If it is necessary, some structures can be stained with fluorescent dyes - fluorochromes, this is secondary fluorescence. This microscope allows motorized window tables, which results in higher accuracy and the possibility of automation of some processes.</t>
  </si>
  <si>
    <t>6428, 6652</t>
  </si>
  <si>
    <t>http://www.nib.si/storitve-in-oprema/raziskovalna-oprema</t>
  </si>
  <si>
    <t>4,11,66</t>
  </si>
  <si>
    <t>Bojana Žegura</t>
  </si>
  <si>
    <t>Maša Zupančič</t>
  </si>
  <si>
    <t xml:space="preserve">ARRS-PROGRAM                  </t>
  </si>
  <si>
    <t xml:space="preserve">Matjaž Novak        </t>
  </si>
  <si>
    <t>Anamarija Habič</t>
  </si>
  <si>
    <t>Bernarda Majc</t>
  </si>
  <si>
    <t>Drugi uporabniki</t>
  </si>
  <si>
    <t>Citometer pretočni FACS CALIBUR</t>
  </si>
  <si>
    <t>Flow cytometer, FACS CALIBUR</t>
  </si>
  <si>
    <t>Citometer pretočni</t>
  </si>
  <si>
    <t>Flow cytometer</t>
  </si>
  <si>
    <t>Oprema ni vključena v IP NIB. Pretočni citometer je možno uporabljati  v skladu z dogovorom s skrbnikom. Cena po dogovoru v skladu s časom in namenom uporabe.</t>
  </si>
  <si>
    <t xml:space="preserve">The equipment is not a part of Infrastructural program NIB. Flow cytometer can be used  according to the agreement. The price is agreed according the time and purpose of the use. </t>
  </si>
  <si>
    <t>Pretočni citometer omogoča spremljanje flourescence celic,  bakterij in drugih karakterisi na  različnih kanalih.</t>
  </si>
  <si>
    <t>Flow cytometer is used for flourescence detection of cells,  bacteria and other different characteristic with different fluorescence channels.</t>
  </si>
  <si>
    <t>J3-2516</t>
  </si>
  <si>
    <t xml:space="preserve">Barbara Breznik </t>
  </si>
  <si>
    <t>J1-2465 </t>
  </si>
  <si>
    <t>Martina Štampar</t>
  </si>
  <si>
    <t>Tina Eleršek</t>
  </si>
  <si>
    <t>Mikroskop ECLIPSE E 600 s poveč. modilom, kondenzator</t>
  </si>
  <si>
    <t>Fluorescent microscope ECLIPSE E 600</t>
  </si>
  <si>
    <t>CelVivo BioArray Matrix (BAM) bioreaktor - ClinoStar</t>
  </si>
  <si>
    <t>CelVivo BioArray Matrix (BAM) bioreactor - ClinoStar</t>
  </si>
  <si>
    <t>The equipment is not a part of Infrastructural program NIB. The equipment can be used without limitations and  according to agreement. The price  is agreed according to the time and purpose of the use.</t>
  </si>
  <si>
    <t>The ClinoStar bioreactor enables the growth of 3D cell structures (spheroids) under in vitro dynamic conditions, which is important in studies of long-term effects of a wide variety of compounds as well as in cancer research.</t>
  </si>
  <si>
    <t>Alja Štern</t>
  </si>
  <si>
    <t>Z1-3191</t>
  </si>
  <si>
    <t xml:space="preserve">M. Štampar </t>
  </si>
  <si>
    <t xml:space="preserve">J3-2526 </t>
  </si>
  <si>
    <t>BioTek Cytation 5 sistem za konvencionalno vetfunkcijsko detekcijo
(absorbanca, fluorescenca in luminiscenca) in avtomatsko digltalno mikroskopijo, 2021</t>
  </si>
  <si>
    <t>BioTek Cytation 5</t>
  </si>
  <si>
    <t>Oprema ni vključena v IP NIB. BioTek Cytation 5 je možno uporabljati  v skladu z dogovorom s skrbnikom. Cena po dogovoru v skladu s časom in namenom uporabe.</t>
  </si>
  <si>
    <t xml:space="preserve">BioTek Cytation sistem za konvencionalno večfunkcijsko detekcijo in avtomatsko digitalno mikroskopijo prestavlja novo generacijo aparatur za avtomatizirano visoko-pretočno pridobivanje podatkov in in avtomatiziran zajem mikroskopskih podatkov/slik in programskega orodja za analizo teh podatkov. </t>
  </si>
  <si>
    <t>The BioTek Cytation system for conventional multifunctional detection and automatic digital microscopy represents a new generation of devices for automated high-flow data acquisition and and automated capture of microscopic data / images and software tools for data analysis.</t>
  </si>
  <si>
    <t>Katja Kološa</t>
  </si>
  <si>
    <t>J1-2471 </t>
  </si>
  <si>
    <t>Metka Novak</t>
  </si>
  <si>
    <t xml:space="preserve"> 0105-001</t>
  </si>
  <si>
    <t>Oliver Bajt</t>
  </si>
  <si>
    <t>Plinski kromatograf z masnoselektivnim detektorjem</t>
  </si>
  <si>
    <t>Gas chromatograph with MS detector</t>
  </si>
  <si>
    <t>http://www.nib.si/images/stories/datoteke2/Delovanje_centra/arrs-ri-evidenca-opreme-105-nib.pdf</t>
  </si>
  <si>
    <t>Vesna Flander Putrle</t>
  </si>
  <si>
    <t>16383</t>
  </si>
  <si>
    <t>HPLC</t>
  </si>
  <si>
    <t>High-performance
liquid chromatograph</t>
  </si>
  <si>
    <t>Oprema ni vključena v IP NIB. Opremo je možno uporabljati brez omejitev in takoj v skladu z dogovorom. Cena po dogovoru v skladu s časom in namenom uporabe.</t>
  </si>
  <si>
    <t>Oprema se uporablja za določanje fitoplanktonskih barvil v vzorcih</t>
  </si>
  <si>
    <t xml:space="preserve">The equipment is used for the separation and identification of firoplanktonic pigmentsorganic compounds </t>
  </si>
  <si>
    <t>P1-0237</t>
  </si>
  <si>
    <t>Tristan Bartole</t>
  </si>
  <si>
    <t>54609</t>
  </si>
  <si>
    <t>Plovilo raziskovalno Sagita</t>
  </si>
  <si>
    <t>Research Vessel
 "Sagita"</t>
  </si>
  <si>
    <t xml:space="preserve">Raziskovalno plovilo je možno uporabljati  v skladu z dogovorom s skrbnikom. Cena po dogovoru v skladu s časom in namenom uporabe. </t>
  </si>
  <si>
    <t xml:space="preserve">The Research vessel is possible to use  according to the agreement. The price is agreed according the time and purpose of the use. </t>
  </si>
  <si>
    <t>Raziskovalno plovilo se uporablja za izvedbo raziskovalnih križarjen v obalnem pasu in odprtih vodah.</t>
  </si>
  <si>
    <t>The research vessel is used for various research cruise in coastal and international waters.</t>
  </si>
  <si>
    <t>01VRSTNA-SPREMLJ.VRSTNE PESTR.</t>
  </si>
  <si>
    <t>Tihomir Makovec</t>
  </si>
  <si>
    <t>18338</t>
  </si>
  <si>
    <t>Sonda mikrostrukturna</t>
  </si>
  <si>
    <t>CTD Probe</t>
  </si>
  <si>
    <t>Oprema je vključena v IP NIB vendar jo pretečno uporabljamo z raziskovalnim plovilom. Opremo je možno uporabljati brez omejitev in takoj v skladu z dogovorom. Cena po dogovoru v skladu s časom in namenom uporabe.</t>
  </si>
  <si>
    <t>The equipment is a part of Infrastructural program IC MBC but is preferentially used on the research vessel. The equipment can be used without limitations and  according to agreement. The price  is agreed according to the time and purpose of the use.</t>
  </si>
  <si>
    <t>Mikrostrukturna sonda se uporablja za meritve različnih parametrov v vodnem (morskem) okolju (Temperatura vode, slanost, prevodnost, pH, raztopljeni kisik)</t>
  </si>
  <si>
    <t>The CTD probe is used for measurement of various parameters in the aquatic environmen (preferentially marine)( Sea temperature, salinity, conductivity, pH, dissolved oxygen)</t>
  </si>
  <si>
    <t>Katja Klun</t>
  </si>
  <si>
    <t>Boja raziskovalna Vida</t>
  </si>
  <si>
    <t>Oceanographic Buoy "Vida"</t>
  </si>
  <si>
    <t>Oceanografska boja je laboratorij na morju. Njene storitev ali možnost namestitve dodatnih merilnih instrumentov na bojo je potrebno urediti v skladu z dogovorom s skrbnikom. Cena po dogovoru v skladu s časom in namenom uporabe.</t>
  </si>
  <si>
    <t xml:space="preserve">Oceanographic Buoy is a marine lab in situF. It's  product can be used according to the agreement. The price is agreed according the time and purpose of the use. </t>
  </si>
  <si>
    <t>Oceanografske boje, si ni možno sposoditi. Boja je laboratorij na morju. Uporabniki lahko uporabljajo podatke meritev ali namestijo na bojo dodatni merilni instrument.</t>
  </si>
  <si>
    <t>Oceanographic Buoy "Vida" can 't be used . User can use the data it provides or eventuially add some instrument to the Buoy.</t>
  </si>
  <si>
    <t>IP NIB
 (IC MBP)</t>
  </si>
  <si>
    <t>Vlado Malačič</t>
  </si>
  <si>
    <t>05226</t>
  </si>
  <si>
    <t>Instrument lisst za merjenje sedimentov</t>
  </si>
  <si>
    <t>Particle Size Analyzer</t>
  </si>
  <si>
    <t>Patricija Mozetič</t>
  </si>
  <si>
    <t>11360</t>
  </si>
  <si>
    <t>Mikroskop invertni raziskovalni</t>
  </si>
  <si>
    <t>Invert microscope</t>
  </si>
  <si>
    <t>Oprema je namenjena mikroskopiranju vzoprcev.</t>
  </si>
  <si>
    <t>The microscope is use for microscopy of biological samples.</t>
  </si>
  <si>
    <t>01UVHVVR-PROJEKT UVVHVVR 2022</t>
  </si>
  <si>
    <t>Janja France</t>
  </si>
  <si>
    <t>01MONI22-MONIT.MORJA 2022</t>
  </si>
  <si>
    <t>Milijan Šiško</t>
  </si>
  <si>
    <t>01020501 ARRS PROGRAM MBP</t>
  </si>
  <si>
    <t>Petra Slavinec</t>
  </si>
  <si>
    <t>Plovilo Carolina</t>
  </si>
  <si>
    <t>Research boat</t>
  </si>
  <si>
    <t>7,5 m dolgo plovilo služi kot plovilo za manjše in hitrejše posege ali vzorčevanja na morju. Možno ga je uporabljati  v skladu z dogovorom s skrbnikom. Cena po dogovoru v skladu s časom in namenom uporabe.</t>
  </si>
  <si>
    <t xml:space="preserve">7,5 m long boat can be used as a quick shuttle for various measurements at sea. The price is agreed according the time and purpose of the use. </t>
  </si>
  <si>
    <t>Čoln uporabljamo za hitre izhode na morje, kjer je potrebno hitro pobrati vzorce ali izpeljati meritve .</t>
  </si>
  <si>
    <t>The boat is used for various quick interventions at sea.</t>
  </si>
  <si>
    <t>Branko Čermelj</t>
  </si>
  <si>
    <t>13407</t>
  </si>
  <si>
    <t>Visoko frekvenčni radar</t>
  </si>
  <si>
    <t>HF Radar</t>
  </si>
  <si>
    <t>HF radar je merilnik površinskih valov in tokov. Ker meri, so produkt njegovega obratovanja podatki. Ti podatki se shranjujejo v bazo IC MBP. Podatki so javni, stroški visoko kvalificiranega osebja, ki zna podatke pripraviti za uporabnika pa so stvar dogovora.</t>
  </si>
  <si>
    <t>HF radar is a radio transmitting and receiving instrument. It transmits a signal with a central frequency of 25.525 MHz over large marine areas and receives the signal returned back from the rough sea surface. The information is the elaborated and transformed in surface current and wave information.</t>
  </si>
  <si>
    <t>Instrument je namenjen meritvam površinskih valov in tokov. Omogoča raziskave gibanja morskih mas na površini po celotnem Tržaškem zalivu. S tem nadgrajuje točkovne meritve, ki so se in se še opravljajo z merilnimi instrumenti nameščenimi na bojah ali opazovalnih postajah. Je učinkovito orodje, s katerim si lahko pomagamo v primeru razlitij nevarnih snovi na morju in iskanju pogrešanih na morju.</t>
  </si>
  <si>
    <t>The instrument is used for measurements of surface currents and waves only. The information can be used for various purposes – activities on sea</t>
  </si>
  <si>
    <t>http://www.nib.si/mbp/sl/about-us/products-and-services/laboratory-equipment</t>
  </si>
  <si>
    <t>Segmentni pretočni analizator za nutriente (QuAAtro)</t>
  </si>
  <si>
    <t>Segmented flow analyser for nutrients (QuAAtro)</t>
  </si>
  <si>
    <t>Oprema se uporablja predsvem za določanje koncentracijo anorganskih hranil v vodnih vzorcih.</t>
  </si>
  <si>
    <t>The instrument is used for inorganic nutrient analysis in water.</t>
  </si>
  <si>
    <t>Ana Jančar</t>
  </si>
  <si>
    <t>Ana Fortič, Patricija Mozetič</t>
  </si>
  <si>
    <t>Vrstični elektronski mikroskop (TESCAN MIRA)</t>
  </si>
  <si>
    <t>Scanning electron microscope (TESCAN MIRA)</t>
  </si>
  <si>
    <t>Oprema je vključena v IP NIB.  Za uporabo opreme je potrebno kontaktirati skrbnika opreme. Cena po dogovoru v skladu s časom in namenom uporabe.</t>
  </si>
  <si>
    <t>The equipment is not a part of Infrastructural program NIB. For the access of the equipment contact the equipment administrator.</t>
  </si>
  <si>
    <t>Visokoločljivi vrstični elektronski mikroskop z variabilnim tlakom in korelacijsko mikroskopijo se uporablja za opazovanje ultrastruktur na površini bioloških vzorcev, tj. od enoceličnih organizmov do večceličnih organizmov in tkiv. Oprema omogoča delovanje v visokem in nizkem vakuumu za opazovanje fiksiranih in svežih vzorcev, pretežno iz morskega okolja. SEM je modularna platforma, ki se, glede na potrebe uporabnikov, lahko prilagodi različnim detektorjem. Pomembna funkcionalnost SEM-a je tudi visoka ločljivost slike in optimalni kontrast pri širokem razponu različnih povečav.</t>
  </si>
  <si>
    <t>A high-resolution linear electron microscope with variable pressure and correlation microscopy is used to observe ultrastructures on the surface of biological samples, from single-celled organisms to multicellular organisms and tissues. The equipment allows high and low vacuum operation for observation of fixed and fresh samples, mainly from the marine environment. The SEM is a modular platform that can be adapted to different detectors, depending on the needs of the users. Another important functionality of the SEM is the high image resolution and optimal contrast at a wide range of different magnifications.</t>
  </si>
  <si>
    <t>Janja France, pedagoško delo</t>
  </si>
  <si>
    <t>Institut "Jožef Stefan"</t>
  </si>
  <si>
    <t>Janez Pirš</t>
  </si>
  <si>
    <t>Analizator ionov v tekočih kristalih</t>
  </si>
  <si>
    <t>Ion analyzer in liquid crystals</t>
  </si>
  <si>
    <t>Dostop dovoljen po dogovoru, ni posebnih omejitev</t>
  </si>
  <si>
    <t>Service available upon request, no special limitation</t>
  </si>
  <si>
    <t>Določitev fizikalno-kemijskih lastnosti tekočih kristalov</t>
  </si>
  <si>
    <t>Determination of physical-chemical properties of liquid crystals</t>
  </si>
  <si>
    <t>https://www.ijs.si/ijsw/Znotraj%20hi%C5%A1e/Desno?action=AttachFile&amp;do=get&amp;tar
get=ARRS_Evidenca_opreme_2021.xlsx</t>
  </si>
  <si>
    <t>11/265</t>
  </si>
  <si>
    <t>P1-0099</t>
  </si>
  <si>
    <t>Slobodan Žumer</t>
  </si>
  <si>
    <t>Polona Umek</t>
  </si>
  <si>
    <t>ATR-FTIR spektrometer</t>
  </si>
  <si>
    <t xml:space="preserve">ATR-FTIR spektrometer (Attenuated Total Reflection Fourier Transform Infrared Spectrometer) </t>
  </si>
  <si>
    <t>Oprema je dostopna za zunanje uporabnike. Kontaktni osebi sta polona.umek@ijs.si in zoran.arsov@ijs.si</t>
  </si>
  <si>
    <t>Equipment is available for external users. Contact pearsons are polona.umek@ijs.si and zoran.arsov@ijs.si</t>
  </si>
  <si>
    <t>Oprema je namenjena snemanju IR spektrov v FAR in MID IR področju snovi v trdnem stanju in vodnih raztopinah.</t>
  </si>
  <si>
    <t>The equipment is intended for the recording of IR spectra in the FAR and MID IR regions for solid-state materials and aqueous solutions.</t>
  </si>
  <si>
    <t>49240 50421</t>
  </si>
  <si>
    <t>14/191</t>
  </si>
  <si>
    <t>IJS</t>
  </si>
  <si>
    <t>Boris Turk</t>
  </si>
  <si>
    <t xml:space="preserve">Avtomatizirani sistem za izrezovanje gelov za proteomiko </t>
  </si>
  <si>
    <t>2D gel cutter for proteomics sample preparation</t>
  </si>
  <si>
    <t>Uporaba in cena po dogovoru, za uporabo kontaktirati Dr. Marka Fonovića (marko.fonovic@ijs.si)</t>
  </si>
  <si>
    <t>Equipment is used for automatic extraction of protein bands from 2D PAGE gels</t>
  </si>
  <si>
    <t>Oprema se uporablja za avtomatsko izrezovanje velikega števila proteinskih lis, ločenih s pomočjo 2D elektroforeze</t>
  </si>
  <si>
    <t>12/138</t>
  </si>
  <si>
    <t>P1-0048</t>
  </si>
  <si>
    <t>Dušan Turk</t>
  </si>
  <si>
    <t>Igor Križaj</t>
  </si>
  <si>
    <t>P4-0127</t>
  </si>
  <si>
    <t>Janko Kos</t>
  </si>
  <si>
    <t>P1-0135</t>
  </si>
  <si>
    <t>Vladimir Cindro</t>
  </si>
  <si>
    <t>Avtomatski ožičevalnik elektronskih vezij z mikroskopom</t>
  </si>
  <si>
    <t>Automatic Al wire bonder with rotating head</t>
  </si>
  <si>
    <t>Kontaktna oseba. Vladimir Cindro, tel 4773726</t>
  </si>
  <si>
    <t>Contact person: Vladimir Cindro, phone no. +3861 4773726</t>
  </si>
  <si>
    <t xml:space="preserve">Povezovanje elektronskih vezij z Al žico debeline 20-30 mikronov, presledki večji od 80 mikronov </t>
  </si>
  <si>
    <t xml:space="preserve">Wire bonding with 20-30 micron Al wire. Minimum pitch 80 microns. </t>
  </si>
  <si>
    <t>50155 50165</t>
  </si>
  <si>
    <t>14/184</t>
  </si>
  <si>
    <t>P1-0102</t>
  </si>
  <si>
    <t>Andrej Likar</t>
  </si>
  <si>
    <t>Clover detektor</t>
  </si>
  <si>
    <t>High purity germanium clover detector</t>
  </si>
  <si>
    <t>Po predhodnem dogovoru z doc.dr. Lipoglavškom 01/477-34-93 matej.lipoglavsek@ijs.si</t>
  </si>
  <si>
    <t>Contact assist.prof. Matej Lipoglavšek 01/477-34-93 matej.lipoglavsek@ijs.si</t>
  </si>
  <si>
    <t>Detektor za žarke gama, sestavljen iz štirih koaksialnih germanijevih kristalov tipa N, rezkanih v končno obliko in sestavljenih v strukturo, ki spominja na štiriperesno deteljico</t>
  </si>
  <si>
    <t>A gamma-ray detector consisting of four coaxial N-type high purity germanium crystals, each machined to shape and arranged to form a structure resembling a four-leaf clover</t>
  </si>
  <si>
    <t>12/152</t>
  </si>
  <si>
    <t>Simon Širca</t>
  </si>
  <si>
    <t>P1-0112</t>
  </si>
  <si>
    <t>Matjaž Žitnik</t>
  </si>
  <si>
    <t>P6-0283</t>
  </si>
  <si>
    <t>Janka Istenič</t>
  </si>
  <si>
    <t>Primož Pelicon</t>
  </si>
  <si>
    <t>Detekcijski sistem s hlajeno CCD-kamero</t>
  </si>
  <si>
    <t xml:space="preserve">A thermoelectrically cooled back illuminated CCD x-ray camera system (ANDOR DX-438 BV)  </t>
  </si>
  <si>
    <t xml:space="preserve">Termoelektrično hlajen CCD detektor je sestavni del visokoločljivega spektrometra rentgenskih žarkov. Omogoča pozicijsko občutljivo detekcijo rentgenskih fotonov v energijskem področju 1 - 10 keV. </t>
  </si>
  <si>
    <t>TE cooled CCD x-ray camera is integrated within the Bragg type high-resolution x-ray spectrometer to detect diffracted photons within 1-10 keV range.</t>
  </si>
  <si>
    <t>10/235,10</t>
  </si>
  <si>
    <t>Barbara Malič</t>
  </si>
  <si>
    <t>Diferenčni dinamični kalorimeter (temperaturno območje: - 180ºC do + 700ºC)</t>
  </si>
  <si>
    <t>Differential Scanning Calorimeter (temperature range  - 180ºC do + 700ºC)</t>
  </si>
  <si>
    <t xml:space="preserve">Diferenčni dinamični kalorimeter je dostopen za termične analize različnih trdnih in tekočih vzorcev. Pomembno je, da so vzorci v izbranem temperaturnem območju analize obstojni, oziroma, da razpadajo brez ljudem, aparaturi in okolju nevarnih  produktov. Cena analiz je odvisna predvsem od izbranega temperaturnega programa, torej temperaturnega območja, hitrosti segrevanja in/ali ohlajanja, dolžine izotermnih segmentov  in atmosfere. </t>
  </si>
  <si>
    <t xml:space="preserve">Differential scanning calorimeter is suitablle for thermal analyses of different solid and liquid samples. The samples should be stable in the selected temperature range of the analysis, or the evolved products of decomposition should not be harmful for staff, equipment and environment. The cost of the analyses depends mainly on the selected temperature programme, that is the temperature range, heating/cooling rate, duration of isothermal segments and atmosphere. </t>
  </si>
  <si>
    <t>Diferenčni dinamični kalorimeter (DSC) je aparatura, s katero določamo entalpijske spremembe in temperature prehodov, ki so posledica različnih kemijskih ali fizikalnih procesov (kemijske reakcije, fazne premene,...) med segrevanjem in/ali ohlajanjem vzorcev po izbranem temperaturnem programu in v izbrani atmosferi. Metoda je primerna za analizo trdnih in tekočih vzorcev z masami od nekaj mg do nekaj 10 mg v temperaturnem območju od -180ºC do + 700ºC.</t>
  </si>
  <si>
    <t>Differential scanning calorimeter (DSC) is research equipment for determination of enthalpy changes and transition temperatures in
solids and liquid samples due to chemical and physical processes (chemical reactions, phase transitions,...) under controlled
temperature change in a controlled atmosphere. The method is suitable for analysis of solid and liquid samples with masses of a few mg to a few 10 mg in the temperature range between  -180ºC to + 700ºC.</t>
  </si>
  <si>
    <t>13/229</t>
  </si>
  <si>
    <t>Marija Kosec</t>
  </si>
  <si>
    <t>J2-1227</t>
  </si>
  <si>
    <t>L2-2343</t>
  </si>
  <si>
    <t>Janez Holc</t>
  </si>
  <si>
    <t>P2-0001</t>
  </si>
  <si>
    <t>Stanislav Strmčnik</t>
  </si>
  <si>
    <t>Eksperimentalni energetski sistem s PEM gorivno celico</t>
  </si>
  <si>
    <t xml:space="preserve">Experimental power system based on PEM fuel cells </t>
  </si>
  <si>
    <t>Opremo je možno uporabljati po predhodnem dogovoru s potencialnim uporabnikom in lastnikom opreme. Pogoje, trajanje in način uporabe se določi s pogodbo.</t>
  </si>
  <si>
    <t>The equipment can be exploited upon precedent agreement between the potential user and the owner. The conditions, duration and modes of the equipment exploitation are to be defined with a contract.</t>
  </si>
  <si>
    <t xml:space="preserve">Eksperimentalni sistem sestavlja 1kW PEM gorivne celice, viri vodika, hranilnik vodika, elektronsko breme in kontrolni sistem za nadzor in vodenje. Sistem je namenjen testiranju različnih podsklopov, ki se uporabljajo pri gradnji sistemov, ki kot energetski vir uporabljajo PEM gorivne celice. </t>
  </si>
  <si>
    <t>The experimental system consists of 1kW PEM fuel cells generator setup, various hydrogen sources, hydrogen storage, elecronic load and computer system for monitoring and control. The system is used for testing of various devices and subsystems that are used in the design of different PEM fuel cells based systems.</t>
  </si>
  <si>
    <t>45812, 46080, 46025, 46023,46022,45438, 45939,46780</t>
  </si>
  <si>
    <t>13/200</t>
  </si>
  <si>
    <t xml:space="preserve">P2-0001 </t>
  </si>
  <si>
    <t>Đani Juričić</t>
  </si>
  <si>
    <t xml:space="preserve">Razvoj demonstracijskega prototipa kogeneracije na osnovi gorivnih celic za vojaške namene </t>
  </si>
  <si>
    <t xml:space="preserve">Keramični procesor za razklop goriva in čiščenje izhodnih plinov </t>
  </si>
  <si>
    <t>Femtosekundni sistem za mešanje optičnih frekvenc</t>
  </si>
  <si>
    <t>Femtosecond optical frequency mixing system</t>
  </si>
  <si>
    <t>Oprema je dosegljiva po dogovoru s skrbnikom</t>
  </si>
  <si>
    <t>Equipment is available upon agreement</t>
  </si>
  <si>
    <t>Osnovna sestavna komponenta sistema za mešanje optičnih frekvenc.</t>
  </si>
  <si>
    <t>Basic component of the system for the mixing of the optical frequencies.</t>
  </si>
  <si>
    <t>11/260</t>
  </si>
  <si>
    <t>Dragan D. Mihailović</t>
  </si>
  <si>
    <t>P1-0192</t>
  </si>
  <si>
    <t>Martin Čopič</t>
  </si>
  <si>
    <t>Femtosekundni sistem za mešanje optičnih frekvenc s priborom</t>
  </si>
  <si>
    <t>Femtosecond optical frequency mixing system with acompanying equiment</t>
  </si>
  <si>
    <t>Pikosekundna spektroskopija v IR področju z nastavljivo valovno dolžino svetlobe, posebej še nelinearno resonančno optično mešanje frekvenc na površinah.</t>
  </si>
  <si>
    <t>Picosecond spectroscopy in IR region with tunable wavelength, especially non-linear resonant optical mixing of frequencies on surfaces.</t>
  </si>
  <si>
    <t>12/126</t>
  </si>
  <si>
    <t>Tomaž Skapin</t>
  </si>
  <si>
    <t>FTIR spektrometer</t>
  </si>
  <si>
    <t>FTIR spectrometer</t>
  </si>
  <si>
    <t>Dostop do in delo na opremi sta možna. Pogoji dostopa in cena: po dogovoru. Kontakt: T. Skapin</t>
  </si>
  <si>
    <t>Access and work on the equipment is possible. Access conditions and prices:  individually appointed. Contact: T. Skapin</t>
  </si>
  <si>
    <t>Raziskovalni FTIR spektrometer srednjega razreda. Območje: 30 - 10.000 cm-1; ločljivost &lt; 0.3 cm-1. Dodatna oprema: visokotemperaturna celica, nizkotemperaturna celica, fotoakustični detektor.</t>
  </si>
  <si>
    <t>Medium class research FTIR spectrometer. Range: 30 - 10.000 cm-1; resolution &lt; 0.3 cm-1. Additional equipment: low temperature cell, high temperature cell, photoacoustic detector.</t>
  </si>
  <si>
    <t>12/148</t>
  </si>
  <si>
    <t>L2-2211</t>
  </si>
  <si>
    <t>Andrej Stergaršek</t>
  </si>
  <si>
    <t>V4-0490</t>
  </si>
  <si>
    <t>Z1-6524</t>
  </si>
  <si>
    <t>Boris Žemva</t>
  </si>
  <si>
    <t>Z1-7037</t>
  </si>
  <si>
    <t>P1-0143</t>
  </si>
  <si>
    <t>Milena Horvat</t>
  </si>
  <si>
    <t>GC/HPLC/ICP-MS</t>
  </si>
  <si>
    <t>Inductively Coupled Plasma Mass Spectrometer coupled to GC/HPLC</t>
  </si>
  <si>
    <t>Po dogovoru; materialni stroški + ure operaterja</t>
  </si>
  <si>
    <t>Pon agreement; material  + personnel costs</t>
  </si>
  <si>
    <t>Uporablja se za določanje elementov in njihovih zvrsti v različnih vzorcih (okoljski,  biološki vzorci...).</t>
  </si>
  <si>
    <t>It is used for determination of elements and theitr compounds in different samples (environmental, biological…)</t>
  </si>
  <si>
    <t>12/125</t>
  </si>
  <si>
    <t>PR-01670</t>
  </si>
  <si>
    <t>PR-00438</t>
  </si>
  <si>
    <t>PR-01156</t>
  </si>
  <si>
    <t>PR-01872           PR-02727</t>
  </si>
  <si>
    <t>GC-C-IRMS (Gas Chromatograph - Combustion - Isope Ratio Mass Spectrometer)</t>
  </si>
  <si>
    <t>Isotope ratio mass spectrometer equipped with gas chromatograph and combustion unit</t>
  </si>
  <si>
    <t>Upon agreement; material  + personnel costs</t>
  </si>
  <si>
    <t>Analiza izotopske sestave vodika, ogljika in dušika v organskih spojinah po ločbi s plinskim kromatografom</t>
  </si>
  <si>
    <t>Compound-specific stable isotope analysis of  hydrogen, carbon and nitrogen after separation by gass chromatography and combustion</t>
  </si>
  <si>
    <t>11/284</t>
  </si>
  <si>
    <t>L4-9653</t>
  </si>
  <si>
    <t>Tomislav Levanič</t>
  </si>
  <si>
    <t>V4-0312</t>
  </si>
  <si>
    <t>Nives Ogrinc</t>
  </si>
  <si>
    <t>J1-2136</t>
  </si>
  <si>
    <t>Jadran Faganeli</t>
  </si>
  <si>
    <t>P1-0035</t>
  </si>
  <si>
    <t>Svjetlana Fajfer</t>
  </si>
  <si>
    <t>Heterogeni multiprocesorski sistem - GRID</t>
  </si>
  <si>
    <t>Heterogeneous multi processing system-GRID</t>
  </si>
  <si>
    <t>By arrangement</t>
  </si>
  <si>
    <t>Numerično modeliranje kompleksnih sistemov</t>
  </si>
  <si>
    <t>Numerical modelling of complex systems</t>
  </si>
  <si>
    <t>46613 01,46613 02,47447 XIV 207</t>
  </si>
  <si>
    <t xml:space="preserve">13/207 </t>
  </si>
  <si>
    <t>P1-0044</t>
  </si>
  <si>
    <t>Janez Bonča</t>
  </si>
  <si>
    <t>P1-0055</t>
  </si>
  <si>
    <t>Rudolf Podgornik</t>
  </si>
  <si>
    <t>P2-0076</t>
  </si>
  <si>
    <t>Leon Žlajpah</t>
  </si>
  <si>
    <t>Humanoidni robot</t>
  </si>
  <si>
    <t>Humanoid robot</t>
  </si>
  <si>
    <t xml:space="preserve">Humanoidnega robota zaradi kompleksnosti upravljanja in s tem povezane nevarnosti poškodb opreme ne posojamo. Po predhodnem dogovoru se lahko pri nas izvajajo eksperimenti, ki jih sami pripravimo. Pri tem zaračunamo ceno ure po ceniku IJS </t>
  </si>
  <si>
    <t>The robot can be hired for experimental work providing that the experiments are prepared and executed by our personnel.  We charge according to the JSI personnel price list.</t>
  </si>
  <si>
    <t>Imitacija človeškega gibanja in akcij. Robot ima 28 prostostnih stopenj,  je visok 63 cm in težek 8,8 Kg</t>
  </si>
  <si>
    <t xml:space="preserve">The humanoid robot imitates human motion and can perform actions in simmilar way as humans. It has 28 DOF. The height of the robot is 63cm and the weight is 8,8 kg, The robot is equipped with vision system, force sensors and audio system. </t>
  </si>
  <si>
    <t>45460,45740, 45741, 45739, 46077, 45747, 45748 XIII 199</t>
  </si>
  <si>
    <t>13/199</t>
  </si>
  <si>
    <t xml:space="preserve">6.OP PACO+ </t>
  </si>
  <si>
    <t>Jadran Lenarčič</t>
  </si>
  <si>
    <t>Ionski izvor velike svetlosti</t>
  </si>
  <si>
    <t>High-brightness ion source</t>
  </si>
  <si>
    <t xml:space="preserve">Oprema je dostopna  akademskim institucijam in gospodarskim družbam (primoz.pelicon@ijs.si), kot tudi raziskovalcem in industriji iz evropskega raziskovalnega prostora (EU FP7 SPIRIT, www.spirit-ion.eu). </t>
  </si>
  <si>
    <t xml:space="preserve">Equipment is accesible for all academic institutions and companies (primoz.pelicon@ijs.si), as well as to the european researchers and industry in the frame of 7th FPEU project "SPIRIT" (www.spirit-ion.eu). </t>
  </si>
  <si>
    <t>Oprema je namenjena tvorbi visokoenergijskega fokusiranega protonskega žarka za določanje elementnih porazdelitev v bioloških in geoloških vzorcih in za mikroobdelavo.</t>
  </si>
  <si>
    <t>The equipment is dedicated to the formation of high-energy focused proton beams for elemental mapping of biological tissue, geological samples and micromachining.</t>
  </si>
  <si>
    <t>53759 XIV 200</t>
  </si>
  <si>
    <t>14/200</t>
  </si>
  <si>
    <t>P1-0212</t>
  </si>
  <si>
    <t>Gaberščik Alenka</t>
  </si>
  <si>
    <t>IsoPrime MultiFlow Bio</t>
  </si>
  <si>
    <t>Equilibration unit for oxygen and hydrogen isotope analyses in water</t>
  </si>
  <si>
    <t>upon agreement; material  + personnel costs</t>
  </si>
  <si>
    <t>Ekvilibracija vode oz. vodnih raztopin s CO2 ali H2 za analizo izotopske sestave O in H</t>
  </si>
  <si>
    <t>Equilibration of water and water solution with CO2 or H2 for stable isotope analysis of O and H</t>
  </si>
  <si>
    <t>47422 XIV 222</t>
  </si>
  <si>
    <t>14/222</t>
  </si>
  <si>
    <t>J1-9498</t>
  </si>
  <si>
    <t>Sonja Lojen</t>
  </si>
  <si>
    <t>V4-0539</t>
  </si>
  <si>
    <t>Matjaž Čater</t>
  </si>
  <si>
    <t>J2-1433</t>
  </si>
  <si>
    <t>Jožef Pezdič</t>
  </si>
  <si>
    <t>Klimatska komora</t>
  </si>
  <si>
    <t>Climatic chamber</t>
  </si>
  <si>
    <t>Nudimo vse vrste uslug in najema klimatske komore. Cena klimatske komore na dan se oblikuje po dogovoru, delo se zaračunava po ceniku IJS.</t>
  </si>
  <si>
    <t>We offer our climatic chamber for all kinds of experiments and treatments. The daily rate is approximatelly 200 EUR. The work of our personnel we charge according to the JSI personnel price list.</t>
  </si>
  <si>
    <t xml:space="preserve">Klimatska komora je namenjena testiranju v eksteremnih okoljih. Omogoča simuliranje pogojev od -30°  do +50°C, različne stopnje vlažnosti zraka in koncenracijo kisika do višine 15000m. Dimenzije komore so 3m x 3m x 3m.
</t>
  </si>
  <si>
    <t xml:space="preserve">The climatic chamber enables testing of human performance and equipment in extreme climatic conditions. The climatic chamber simulates ambient conditions ranging from –30°C to +50°C, and can also maintain relative humidity under these conditions. It is also equipped with a vacuum pressure absorption system (VPSA), which can accurately maintain oxygen levels inside the climatic chamber to simulate altitudes up to 15,000 m above sea level. </t>
  </si>
  <si>
    <t>12/144</t>
  </si>
  <si>
    <t>L7-9731</t>
  </si>
  <si>
    <t>Igor Mekjavić</t>
  </si>
  <si>
    <t>M2-0103                M2-0018</t>
  </si>
  <si>
    <t>L7-2413</t>
  </si>
  <si>
    <t>Konfokalna optika za rentgenske žarke</t>
  </si>
  <si>
    <t>confocal multilayer optics for X-rays</t>
  </si>
  <si>
    <t>Uporaba in cena cena po dogovoru, za uporabo kontaktirati dr. Dušana Turka (dusan.turk@ijs.si)</t>
  </si>
  <si>
    <t>This equipment is part of the system for measurement of diffraction pattern of crystals of macromolecules</t>
  </si>
  <si>
    <t>Oprema je del sistema za snemanje difrakcijskih vzorcev kristalov makromolekul.</t>
  </si>
  <si>
    <t>31837 03</t>
  </si>
  <si>
    <t>11/292</t>
  </si>
  <si>
    <t>J1-0733</t>
  </si>
  <si>
    <t>J1-9359</t>
  </si>
  <si>
    <t>P2-0037</t>
  </si>
  <si>
    <t>Borka Jerman Blažič</t>
  </si>
  <si>
    <t>Laboratorij za antropocentrične študije in računalniško forenziko</t>
  </si>
  <si>
    <t xml:space="preserve">Laboratory for anthropocentric studies and computer forensics </t>
  </si>
  <si>
    <t>Ni na razpolago</t>
  </si>
  <si>
    <t>Not for public use</t>
  </si>
  <si>
    <t>Evalvacija uporabnosti programske opreme</t>
  </si>
  <si>
    <t>Usability evaluation software</t>
  </si>
  <si>
    <t>46474,46478,46033,45549,45555,45550,46072,46061,46062,46064,46055,46056,56057,46058,460589,46473,46053,46015 XIII_208</t>
  </si>
  <si>
    <t>13/208</t>
  </si>
  <si>
    <t>Borka Džonova Jerman B.</t>
  </si>
  <si>
    <t xml:space="preserve">Laboratorijska izostatska stiskalnica </t>
  </si>
  <si>
    <t>Laboratory isostatic pressure</t>
  </si>
  <si>
    <t>Izostasko stiskanje prahov v končno obliko do velikost 7 x 20 cm. Cena in čas po dogovoru.</t>
  </si>
  <si>
    <t>Izostatic pressing of different powders in to final shape with dimensions 7 x 20 cm.  Price and availabillity by arragement.</t>
  </si>
  <si>
    <t xml:space="preserve">Izostasko stiskanje, maksimalni pritisk 400 Mpa, temperatura 80oC. </t>
  </si>
  <si>
    <t>Izostatic pressing with maksimum poressure of 400 Mpa and temperature of 80oC.</t>
  </si>
  <si>
    <t>12/112</t>
  </si>
  <si>
    <t>J2-9090</t>
  </si>
  <si>
    <t>Marko Hrovat</t>
  </si>
  <si>
    <t>Laboratorijska naprava za naparevanje in naprševanje Leybold UNIVX 300</t>
  </si>
  <si>
    <t>Laboratory sputtering equipment</t>
  </si>
  <si>
    <t>Naprševanja kovinskih elektrod (Au, Pt, Ag, Ti, Cr, Cu, zlitine itd) na različne vzorce do velikost 4 cm. Cena in čas po dogovoru.</t>
  </si>
  <si>
    <t>Sputtering of metallic electrode on different materials(Au, Pt, Ag, Ti, Cr, Cu, alloys etc.). Price and availabillity by arragement.</t>
  </si>
  <si>
    <t>Naprševanje kovinskih elektrod na različne materiale. Možnost naprševanja do treh različnih kovinskih plasti v enem ciklusu.</t>
  </si>
  <si>
    <t>Sputtering of metal electrodes on different materials. Option sputtering up to three different metal layers in a single cycle.</t>
  </si>
  <si>
    <t>11/290</t>
  </si>
  <si>
    <t>L2-1187</t>
  </si>
  <si>
    <t>Igor Muševič</t>
  </si>
  <si>
    <t>Laserska pinceta</t>
  </si>
  <si>
    <t>Laser tweezers</t>
  </si>
  <si>
    <t>Možnost meritev po ceniku IJS, možnost brezplačne uporabe v primeru izvajanja skupnih RR projektov. Dodatni podatki o skrbnikih opreme na razpolago na RO</t>
  </si>
  <si>
    <t>Posibility of measurements according to the IJS price-list, possibility for free usage in case of joined projects</t>
  </si>
  <si>
    <t>Sistem omogočija manipulacijo mikronskih in submikronskih delcev v mehki snovi, npr. koloidov trdnih delcev v tekočih kristalih</t>
  </si>
  <si>
    <t>The system provides for manipulation of micro- and submicro-sized particles in soft matter, in particular colloids of solid particles and liquid crystals.</t>
  </si>
  <si>
    <t>44433, 45528,46085,46017,46079,45830,46555,46464 XIII219</t>
  </si>
  <si>
    <t>13/219</t>
  </si>
  <si>
    <t>Tomaž Apih</t>
  </si>
  <si>
    <t>Magnetno-resonančni relaksometer (s hitrim cikliranjem magnetnega polja)</t>
  </si>
  <si>
    <t>Fast field cycling NMR relaxomer</t>
  </si>
  <si>
    <t>Meritve molekularne dinamike snovi</t>
  </si>
  <si>
    <t>Investigations of molecular dynamics</t>
  </si>
  <si>
    <t>11/280</t>
  </si>
  <si>
    <t>Robert Blinc</t>
  </si>
  <si>
    <t>P2-0082</t>
  </si>
  <si>
    <t>Peter Panjan</t>
  </si>
  <si>
    <t>Magnetronska izvira in napajalniki za vgradnjo v napravo za nanašanje niozkotemperaturnih prevlek</t>
  </si>
  <si>
    <t>Magnetron sources and power supply for deposition of low temperature hard coatings</t>
  </si>
  <si>
    <t>Depozicija 3 µm debele trde prevleke na podlage, ki zasedajo volumen 400 mm v premeru in 400 mm v višino se oblikuje po dogovoru (cena vključuje izrabo tarč, porabo električne energije in delovnih plinov, mehansko predpripravo in čiščenje podlag, saržiranje, delo dveh operaterjev). Postopek nanašanja 3 µm debele prevleke traja okrog 8ur.</t>
  </si>
  <si>
    <t>Deposition of 3µm thick hard coating on substrates which occupy the usable volume 400 mm in diameter and 400 mm in height cost app. 600 € (the cost include the  target, gases and energy consumption, mechanical preatreatment and cleaning of substrates, loading, fixturing, personnel cost). Total time needed for one batch is app. 8 hour.</t>
  </si>
  <si>
    <t>Nanos trdih PVD prevlek pri temperaturi pod 200 °C z pulznim magnetronskim naprševanjem.</t>
  </si>
  <si>
    <t>Deposition of low temperature hard coatings by pulsed magnetron sputtering at temperature bellow 200 °C.</t>
  </si>
  <si>
    <t>46032 XIV 205</t>
  </si>
  <si>
    <t>13/205</t>
  </si>
  <si>
    <t>Miran Mozetič</t>
  </si>
  <si>
    <t>L2-9189</t>
  </si>
  <si>
    <t>Darinka Kek Merl</t>
  </si>
  <si>
    <t>L2-0858</t>
  </si>
  <si>
    <t>Tomaž Gyergyek</t>
  </si>
  <si>
    <t>L2-2100</t>
  </si>
  <si>
    <t>Adolf Jesih</t>
  </si>
  <si>
    <t>Masni spektrometer</t>
  </si>
  <si>
    <t>Mass spectrometer</t>
  </si>
  <si>
    <t>Čas dostopa do opreme vsak delovni dan od 8:00 do 16:00 po predhodnem dogovoru s skrbnikom. Kontakt preko el. Pošte na naslovu adolf.jesih@ijs.si</t>
  </si>
  <si>
    <t>Acces is posible every working day from 8:00 to 16:00 after agreement on terms of use. Contact  on email adolf.jesih@ijs.si</t>
  </si>
  <si>
    <t>Oprema je montirana na vakuumski sistem in je namenjena karakterizaciji in identifikaciji plinskih komponent v plazmi in analizi plinskih komponent mešanic plinov.</t>
  </si>
  <si>
    <t>The equipment is connected to a vacuum system and is devoted to the characterization and identification of gaseous components in plasma as well as to the analysis of gas mixtures.</t>
  </si>
  <si>
    <t>53396 XIV 189</t>
  </si>
  <si>
    <t>14/189</t>
  </si>
  <si>
    <t>Marko Fonović</t>
  </si>
  <si>
    <t>Masni spektrometer LTQ Orbitrap XL ETD</t>
  </si>
  <si>
    <t>Mass Spectrometer LTQ Orbitrap XL ETD</t>
  </si>
  <si>
    <t xml:space="preserve">Oprema je dostopna vsem akademskim institucijam in gospodarskim družbam, bodisi proti plačilu, ki krije stroške analize ali pa skozi sodelavo. Stranka lahko direktno kontaktira osebo odgovorno za opremo, od katere dobi navodila za pripravo vzorca. Odgovorna oseba se po opravljeni analizi s stranko tudi pogovori o dobljenih rezultatih.  </t>
  </si>
  <si>
    <t>Equipment is accesible for all academic institutions and companies through direct collaborations or payment which covers the cost of analysis. Clients can directly contact the person in charge if the instrument, who instructs them regarding the sample preparation procedures and after the analysis he also discusses the results with them.</t>
  </si>
  <si>
    <t xml:space="preserve">Oprema se uporablja za kvantitativno in kvalitativno analizo proteiniv v kompleksnih bioloških vzorcih. </t>
  </si>
  <si>
    <t xml:space="preserve">Equipment is used for quantitative and qualitative analysis of proteins in complex biological samples. </t>
  </si>
  <si>
    <t>50846 XIV 170</t>
  </si>
  <si>
    <t>14/170</t>
  </si>
  <si>
    <t>Janez Kovač</t>
  </si>
  <si>
    <t>Masni spektrometer sekundarnih ionov SIMS</t>
  </si>
  <si>
    <t>Time of flight secondary ion mass spectrometer TOF SIMS</t>
  </si>
  <si>
    <t>Uporaba je možna za zunanje uporabnike po predhodnem dogovoru. Kontaktirati dr. Janeza Kovača (janez.kovac@ijs.si, 01 477 3403)</t>
  </si>
  <si>
    <t>Application for external users is possible, contact person dr. Janez Kovač (janez.kovac@ijs.si, 01 477 3403)</t>
  </si>
  <si>
    <t>TOF–SIMS spektrometer na osnovi masne spektroskopije molekul s površine omogoča precizno analizo elemntne sestave in molekularne strukture površin, tankih plasti in faznih mej organskih in anorganskih trdih materialov, kot so: polimeri, biomateriali, polprevodniki, prevleke, barve, kovine, keramika, steklo, zdravila... Masna ločljivost instrumenta je okoli 10.000, lateralno ločljivostjo je okoli 100 nm in analizna globina 2-3 monoplasti.</t>
  </si>
  <si>
    <t>TOF-SIMS spectrometer provides detailed elemental and molecular information about surfaces, thin layers and interfaces of organic and inorganic materials like polymers, biomaterials, semiconductors, coatings, paint, metals, ceramics, glass, pharmaceuticals...Mass resolution is about 10.000, lateral resolution is 100 nm and analysed depth is 2-3 monolayers.</t>
  </si>
  <si>
    <t>53366 XIV 188</t>
  </si>
  <si>
    <t>14/188</t>
  </si>
  <si>
    <t>J2-4287</t>
  </si>
  <si>
    <t>L7-4009</t>
  </si>
  <si>
    <t>L2-4225</t>
  </si>
  <si>
    <t>Uroš Cvelbar</t>
  </si>
  <si>
    <t>L7-4035</t>
  </si>
  <si>
    <t>Alenka Vesel</t>
  </si>
  <si>
    <t xml:space="preserve">Masni spektrometer visoke ločljivosti s tekočinskim kromatografom, z API in MALDI ionizacijami in Q-Tof masnima analizatorjema </t>
  </si>
  <si>
    <t>High resolution mass spectrometer coupled with LC, API and MALDI ionisation, Q-Tof mass analysers</t>
  </si>
  <si>
    <t xml:space="preserve">Masnospektrometrične analize organskih spojin, proteinov in drugih biomolekul z direktnim uvajanjem vzorca ali preko LC oz. nano LC. Določitev elementne sestave z HRMS analizo. Določitev strukture ionov z MS-MS meritvami. </t>
  </si>
  <si>
    <t>Analysis of organic compounds, proteins and other bimolecules by mass spectrometry. HRMS analysis for elemental composition. MS-MS measurements for structure elucidation.</t>
  </si>
  <si>
    <t>12/114</t>
  </si>
  <si>
    <t>PR-00132</t>
  </si>
  <si>
    <t>PR-00506</t>
  </si>
  <si>
    <t>J3-9470</t>
  </si>
  <si>
    <t>Joško Osredkar</t>
  </si>
  <si>
    <t>PR-01084</t>
  </si>
  <si>
    <t>Radmila Milačič</t>
  </si>
  <si>
    <t>Masni spektrometer z induktivno sklopljeno plazmo ICP-MS</t>
  </si>
  <si>
    <t>Inductively coupled plasma mass spectrometer ICP-MS</t>
  </si>
  <si>
    <t>Dostop dovoljen po predhodnem dogovoru. Kontaktna oseba je izr.prof.dr. Radmila Milačič e-mail:radmila.milacic@ijs.si, Tel: +3861 4773560</t>
  </si>
  <si>
    <t>Access is allowed after privious agreement. The contact person is Assoc.prof.dr.  Radmila Milačič e-mail:radmila.milacic@ijs.si, Tel: +3861 4773560</t>
  </si>
  <si>
    <t>Določanje celotnih koncentracij elementov in njihovih kemijskih zvrsti v vzorcih iz okolja in v bioloških vzorcih.</t>
  </si>
  <si>
    <t>Determination of totel element concentration and their species in the environmental and biological samples.</t>
  </si>
  <si>
    <t>49127 XIV 202</t>
  </si>
  <si>
    <t>14/202</t>
  </si>
  <si>
    <t>Marko Mikuž</t>
  </si>
  <si>
    <t>Merilna oprema za izvrednotenje prototipov detektorjev</t>
  </si>
  <si>
    <t xml:space="preserve">Detector evaluation equippment </t>
  </si>
  <si>
    <t>Ni dostopna</t>
  </si>
  <si>
    <t>None</t>
  </si>
  <si>
    <t>Modularna elektronika je vgrajena v več eksperimentalnih postavitev</t>
  </si>
  <si>
    <t>Modular electronics is built into various experimental set-ups</t>
  </si>
  <si>
    <t>12/146</t>
  </si>
  <si>
    <t>P1-0031</t>
  </si>
  <si>
    <t>Danilo Zavrtanik</t>
  </si>
  <si>
    <t>Merilni sistem za nevtronsko aktivacijsko analizo in gama spektrometrijo</t>
  </si>
  <si>
    <t>HPGe detector (45%), hardware and software for MCA emulator</t>
  </si>
  <si>
    <t>po dogovoru; materialni stroški + ure operaterja</t>
  </si>
  <si>
    <t>pon agreement; material  + personnel costs</t>
  </si>
  <si>
    <t>Uporablja se za določanje naravnih in umetnih radionuklidov v različnih vzorcih iz okolja (okoljski, biološki vzorci, sedimenti, tla…)</t>
  </si>
  <si>
    <t>It is used for determination of natural and artificial radionuclides in different samples (environmental, biological, sediment, soil …)</t>
  </si>
  <si>
    <t>11/285</t>
  </si>
  <si>
    <t>PR-01800</t>
  </si>
  <si>
    <t>PR-02178-1           PR-00786-4</t>
  </si>
  <si>
    <t>PR-00549</t>
  </si>
  <si>
    <t xml:space="preserve">Merilnik mikrotrdote </t>
  </si>
  <si>
    <t>Microhardness tester</t>
  </si>
  <si>
    <t>Zunanjim uporabnikom zaračunavamo delo operaterja (28.2 €/uro)</t>
  </si>
  <si>
    <t>Only operator cost is charged (28,2 €/h)</t>
  </si>
  <si>
    <t>Merjenje mikrotrdote  in modula indentacije z metodo odtiskovanja z diamantno konico. Obtežitev konice je od 40 mg do 100 g.</t>
  </si>
  <si>
    <t>Microhardness in indentation modul measurements using a diamond tip. The load range is from 40 mg to 100 g.</t>
  </si>
  <si>
    <t>41239,41239 01</t>
  </si>
  <si>
    <t>12/120</t>
  </si>
  <si>
    <t>L2-0388</t>
  </si>
  <si>
    <t>Jože Flašker</t>
  </si>
  <si>
    <t>Mikro LC sistem za zbiranje in nanašanje frakcij</t>
  </si>
  <si>
    <t>Micro LC system for collection and application of fraction</t>
  </si>
  <si>
    <t>According to agreement</t>
  </si>
  <si>
    <t>Sistem za tekočinsko kromatorgrafijo, namenjen separaciji bioloških molekul na osnovi razlik molekul po masi, električnem naboju, biološki afiniteti in adsorbcijskih lastnostih pri višjem tlaku (FPLC/HPLC). Fotometrična detekcija, avtomatsko zbiranje frakcij</t>
  </si>
  <si>
    <t>Liquid chromatography system for separation of biological molecules on the basis of their difference in molecular mass, electric charge, biological affinity and adsorption characteristics at higher pressure (FPLC/HPLC). Photometric detection, automatic fraction collexction</t>
  </si>
  <si>
    <t xml:space="preserve">
48324,46879,46853,47552,47553,47428,46659,48203,47586,47712,46285,48112 XIV_217</t>
  </si>
  <si>
    <t>14/217</t>
  </si>
  <si>
    <t>J3-0389</t>
  </si>
  <si>
    <t>J3-0386</t>
  </si>
  <si>
    <t>Jože Pungerčar</t>
  </si>
  <si>
    <t>J7-2230</t>
  </si>
  <si>
    <t>Marija Nika Lovšin</t>
  </si>
  <si>
    <t>Spomenka Kobe</t>
  </si>
  <si>
    <t>Mikroskop na atomsko silo</t>
  </si>
  <si>
    <t>Atomic Force Microscope</t>
  </si>
  <si>
    <t>Opremo uporabljajo šolani operaterji, ki lahko analize izvajajo tudi za druge raziskovalne organizacije. Cena je odvisna od zahtevnosti analiz.</t>
  </si>
  <si>
    <t>Specific training is required to operate the equipment. Trained operaters can perform analyses for users from other research institutions. Price is dependent on a complexity of analyses.</t>
  </si>
  <si>
    <t>Oprema je namenjena za merjenje lokalnih lastnosti materialov,  kot sta morfologija ali magnetno polje, s pomočjo sonde, ki se nahaja zelo blizu površine. Omogoča  kvalitativno in kvantitativno analizo.</t>
  </si>
  <si>
    <t xml:space="preserve">Dedicated for measurements of local magnetic fields and morphology by applying a probe very close to the investigated surface. Qualitative and quantitavie types of analysis are possible. </t>
  </si>
  <si>
    <t>44551,44551-1,44551-2,44551-01 XIII_221</t>
  </si>
  <si>
    <t>13/221</t>
  </si>
  <si>
    <t>J2-6705</t>
  </si>
  <si>
    <t>Miran Čeh</t>
  </si>
  <si>
    <t>J2-7432</t>
  </si>
  <si>
    <t>Aleksander Rečnik</t>
  </si>
  <si>
    <t>J2-7133</t>
  </si>
  <si>
    <t>Johannes Teun Van Elteren</t>
  </si>
  <si>
    <t>Mikroskop na atomsko silo AFM</t>
  </si>
  <si>
    <t>Atomic force microscope AFM</t>
  </si>
  <si>
    <t>Uporaba je možna za zunanje uporabnike. Kontaktirati dr. Janeza Kovača.</t>
  </si>
  <si>
    <t>Application for external users is possible, contact person dr. Janez Kovač</t>
  </si>
  <si>
    <t>AFM mikroskop je namenjen preiskavi topografije površine trdnih vzorcev z visoko ločljivostjo. Možna je preiskava področij velikosti do 50 mikronov z natančnostjo 0,1 nm. Možna je analiza hrapavosti, porazdelitev magnetnega in električnega polja, litografija in meritev interakcijskih sil med iglo in podlago.</t>
  </si>
  <si>
    <t>AFM microscope provides information on topography on solid surfaces with very high spatial resolution. Analyses can be done over a region of 50 microns with accuracy of 0.1 nm. It is possible to measure the surface roughness, distribution of magnetic and electric fields and interaction forces between tip and substrate.</t>
  </si>
  <si>
    <t>12/117</t>
  </si>
  <si>
    <t>Mikrovalovni sistem za razklope in ekstrakcije</t>
  </si>
  <si>
    <t>Advanced Microwave Digestion System ETHOS 1</t>
  </si>
  <si>
    <t>Mikrovalovni sistem je namenjen za razkroj in ekstrakcije večjega števila tako anorganskih kot organskih vzorcev.</t>
  </si>
  <si>
    <t>Microwave system is suitable for the digestion and extraction of inorganic and organic sampples</t>
  </si>
  <si>
    <t>48311 XIV_223</t>
  </si>
  <si>
    <t>14/223</t>
  </si>
  <si>
    <t>Modularna elektronika</t>
  </si>
  <si>
    <t>Modular Electronics</t>
  </si>
  <si>
    <t>11/255</t>
  </si>
  <si>
    <t>MultiPROBE II HT Digestion Station</t>
  </si>
  <si>
    <t>equipment is used for high throughput trypsin degradation of protein samples. Trypsin degradation is a standard procedure for the protein sample preparation for proteomic analysis.</t>
  </si>
  <si>
    <t>Oprema se uporablja za visokopretočno razgradnjo proteinskih vzorcev s tripsinom. Tripsinska razgradnja je standarden način priprave proteinskih vzorcev za proteomsko analizo.</t>
  </si>
  <si>
    <t>12/133</t>
  </si>
  <si>
    <t>Nadgradnja dvobarvne laserske pincete</t>
  </si>
  <si>
    <t>Two-color laser tweezers</t>
  </si>
  <si>
    <t>Kontaktirati prof. I.Muševiča, igor.musevic@ijs.si. Potrebno je opraviti plačljivo usposabljanje za samostojno upravljanje s pinceto.</t>
  </si>
  <si>
    <t>Contact Prof. I.Musevic for details, igor.musevic@ijs.si. A payable course is obligatory if you want to use the equipment by yourself.</t>
  </si>
  <si>
    <t>Uporaba za optično manipuliranje koloidnih delcev.</t>
  </si>
  <si>
    <t>For optical manipulation of colloids.</t>
  </si>
  <si>
    <t>46464 01-04, 49085.50427 XIV 183</t>
  </si>
  <si>
    <t>14/183</t>
  </si>
  <si>
    <t>Andrej Filipčič</t>
  </si>
  <si>
    <t>Nadgradnja grid vozlišča SiGNET</t>
  </si>
  <si>
    <t>Upgrade of SiGNET grid center</t>
  </si>
  <si>
    <t>Oprema je vključena v grid vozlišče SIGNET in dostopna preko infrastrukture EGI/NGI. Uporaba je omogočena z uporabo vmesne programske opreme gLite in ARC.</t>
  </si>
  <si>
    <t>The equipment is integrated into SiGNET grid site and provides the access through  EGI/NGI infrastructure. The access is provided by using the gLite and ARC grid middleware.</t>
  </si>
  <si>
    <t>Oprema je namenjena izvajanju računskih nalog in shranjevanju podatkov pri mednarodnih eksperimentih ATLAS, Pierre Auger in Belle. Po dogovoru je na voljo tudi slovenskim raziskovalnim in akademskim ustanovam.</t>
  </si>
  <si>
    <t>The purpose of the equipment is to provide the computing and storage resources to international experiments ATLAS, Pierre Auger and Belle. The access is also provided to slovenian research and academic institutions.</t>
  </si>
  <si>
    <t>49932-49951 XIV 195</t>
  </si>
  <si>
    <t>14/195</t>
  </si>
  <si>
    <t>Igor Sega</t>
  </si>
  <si>
    <t>Nadgradnja heterogene računalniške gruče</t>
  </si>
  <si>
    <t>HPC cluster upgrade</t>
  </si>
  <si>
    <t>Oprema bo vključena v slovenski grid in dostopna na podlagi recipročnosti (kontaktna oseba: dr. Rok Žitko)</t>
  </si>
  <si>
    <t>Equipment will be accessible as a part of the Slovenian national grid on a reciprocity basis (contact person: Dr. Rok Žitko)</t>
  </si>
  <si>
    <t>Oprema se uporablja za numerične izračune na področju fizike kondenzirane snovi, biofizike in fizike osnovnih delcev in polj</t>
  </si>
  <si>
    <t>Equipment is used for numerical calculations in the fields of condensed matter physics, biophysics and particle physics</t>
  </si>
  <si>
    <t>53681,53682 XIV 192</t>
  </si>
  <si>
    <t>14/192</t>
  </si>
  <si>
    <t xml:space="preserve">P1-0035 </t>
  </si>
  <si>
    <t xml:space="preserve">P1-0044 </t>
  </si>
  <si>
    <t xml:space="preserve">P1-0055 </t>
  </si>
  <si>
    <t>Nadgradnja identifikacije delcev v detektorju Belle</t>
  </si>
  <si>
    <t>Belle particle identification detector upgrade</t>
  </si>
  <si>
    <t>Oprema vgrajena v detektor Belle v KEK, Tsukuba, Japonska</t>
  </si>
  <si>
    <t>Part of the Belle detector at KEK in Tsukuba, Japan</t>
  </si>
  <si>
    <t>OS25616</t>
  </si>
  <si>
    <t>13/214</t>
  </si>
  <si>
    <t>Nadradnja TIER-1 demonstratorja</t>
  </si>
  <si>
    <t>TIER-2 Demonstrator Upgrade</t>
  </si>
  <si>
    <t>Računalniška oprema ni več v uporabi</t>
  </si>
  <si>
    <t>Obsolete</t>
  </si>
  <si>
    <t>Oprema vključena v slovensko Grid vozlišče SiGNET</t>
  </si>
  <si>
    <t>Part of Slovenian Grid node SiGNET</t>
  </si>
  <si>
    <t>12/145</t>
  </si>
  <si>
    <t>Nanoreaktor</t>
  </si>
  <si>
    <t>Nanoreactor</t>
  </si>
  <si>
    <t>Kemijske reakcije na molekularnem nivoju</t>
  </si>
  <si>
    <t>Chemical reactions at the molecular level</t>
  </si>
  <si>
    <t>11/281</t>
  </si>
  <si>
    <t>Naprava za funkcionalizacijo površin novih materialov</t>
  </si>
  <si>
    <t>Instrument for functionalization of surfaces of modern materials</t>
  </si>
  <si>
    <t>Naprava omogoča pripravo tankih večkomponentnih anorganskih in organskih plasti z naparevanjem v vakuumu z namenom študija osnovnih procesov med rastjo tankih plasti in interakcijo s podlago, kakor tudi funkcionalizacijo površin. Omogočena je toplotna obdelava tankih plasti, obdelava z ionskimi curki in funkcionalizacija površin s plazmo. Naprava je direktno povezana z XPS spektrometrom za karakterizacijo obdelanih površin in nanesenih tankih plasti brez izpostave zračni atmosferi.</t>
  </si>
  <si>
    <t>Instrument can be used for preparation of thin, multicomponent inorganic and organic films as well as for functionalization of solid surfaces. It is possible to perform heat treatment, ion bombardment and plasma functionalization of surfaces. Instrument is directly connected with XPS spectrometer for characterization of treated surfaces and deposited films without exposure to air atmosphere.</t>
  </si>
  <si>
    <t>45942 XIV 202</t>
  </si>
  <si>
    <t>13/202</t>
  </si>
  <si>
    <t>Nizko-energijska ionska erozija materialov</t>
  </si>
  <si>
    <t>Low-energy ion-miller for TEM specimen preparation (Technoorg Linda, Gentle Mill)</t>
  </si>
  <si>
    <t xml:space="preserve">Opremo uporabljajo šolani operaterji, ki lahko analize izvajajo tudi za druge raziskovalne organizacije. Cena je odvisna od zahtevnosti analiz. </t>
  </si>
  <si>
    <t>Oprema je namenjena pripravi vzorcev za presevno elektronsko mikroskopijo (TEM). Nizka energija ionskega jedkanja omogoča pripravo vzorcev brez amorfne plasti na površini vzorca.</t>
  </si>
  <si>
    <t>The equipment is dedicated for specimen preparation for TEM observations. Low-energy ion-milling enables preparation of specimens without amorphous thin film on the specimen surface.</t>
  </si>
  <si>
    <t>11/278</t>
  </si>
  <si>
    <t>Z2-6621</t>
  </si>
  <si>
    <t>Z1-6493</t>
  </si>
  <si>
    <t>Tadej Dolenec</t>
  </si>
  <si>
    <t>Pavel Cevc</t>
  </si>
  <si>
    <t>Obnovitev 9,6 GHz spektrometra za elektronsko paramagnetno resonanco</t>
  </si>
  <si>
    <t>Refurbishing of 9,6 GHz electron paramagnetic resonance spectrometer</t>
  </si>
  <si>
    <t>Določitev fizikalno-kemijskih lastnosti trdnih in tekočih snovi</t>
  </si>
  <si>
    <t xml:space="preserve">Determination of physical-chemical properties of solids and liquids </t>
  </si>
  <si>
    <t>12/130</t>
  </si>
  <si>
    <t>P2-0103</t>
  </si>
  <si>
    <t>Igor Mozetič</t>
  </si>
  <si>
    <t>Oprema za analitiko podatkov in tekstov</t>
  </si>
  <si>
    <t>Data and text analytics equipment</t>
  </si>
  <si>
    <t>Po predhodnem dogovoru z dr. Igorjem Mozetičem je možen dostop do opreme (igor.mozetic@ijs.si)</t>
  </si>
  <si>
    <t>Acces for equipment is possible by arrangement with Dr. Igor Mozetič (email: igor.mozetic@ijs.si)</t>
  </si>
  <si>
    <t>Oprema služi raziskovalnem delu, ki obsega razvoj in testiranje novih metod za analiziranje velikih količin podatkov in tekstov in njihovega spreminjanja skozi čas</t>
  </si>
  <si>
    <t>The equipment serves the research work, which includes the development and testing of new methods for analyzing large amounts of data, texts and their variations over time</t>
  </si>
  <si>
    <t>50696,50563,50590,50591,.......... XIV_190</t>
  </si>
  <si>
    <t>14/190</t>
  </si>
  <si>
    <t>Oprema za visokozmogljivostno subcelularno vizualizacijo</t>
  </si>
  <si>
    <t>Equipment for high-performance subcellular visualization</t>
  </si>
  <si>
    <t>Za delo na sistemu za visokozmogljivostno subcelularno vizualizacijo se je potrebno predhodno najaviti in dogovoriti pri doc. dr. Toniju Petanu (01 477 3713).</t>
  </si>
  <si>
    <t>To work on the high-performance subcellular visualization system previous appointment at Assist. Prof. Dr. Toni Petan (01 477 3713) is obligatory.</t>
  </si>
  <si>
    <t>Oprema je namenjena visokozmogljivostni subcelularni vizualizaciji fluorescenčno označenih molekul.</t>
  </si>
  <si>
    <t>The equipment is devoted to the high-performance subcellular visualization of fluorescently labelled molecules.</t>
  </si>
  <si>
    <t>53794,50284,51173, 50930, 50929, 50932, 50723, 50689, 46931, 50281 XIV 173</t>
  </si>
  <si>
    <t>14/173</t>
  </si>
  <si>
    <t>Nada Lavrač</t>
  </si>
  <si>
    <t>Oprema za zajemanja in semantično analizo multimedijskih podatkov</t>
  </si>
  <si>
    <t>Equipment for recording and semantic analysis of multimedia data</t>
  </si>
  <si>
    <t>Storitve delno ali v celoti producirane, ali delujoče na opremi iz paketa so prosto dosegljive preko http://www.videolectures.net (video predavanja), http://isambard.ijs.si/triplet/semgraph/ (avtomatska analiza in izdelava povzetkov dokumentov), http://historyviz.ijs.si (predstavitev zgodovinskega pogleda na osebe in dogodke opisane v wikipedia.com)</t>
  </si>
  <si>
    <t>Services partialy or completely produced or running on the equipment can be acessed on http://www.videolectures.net (video lectures), http://isambard.ijs.si/triplet/semgraph/ ( automatic analysis and summarization of documents), http://historyviz.ijs.si (different entities from wikipedia data described and put in historical perspective)</t>
  </si>
  <si>
    <t>Zajemanje, shranjevanje, obdelava in semantični analiza velikih količin podatkov. Poudarek je na multimedijskih vsebinah (analiza slik in videa), tekstovnih in spletnih vsebinah in zbirkah strukturiranih podatkov.</t>
  </si>
  <si>
    <t>Recording, storage, processing and semantic analysis of large amounts of data. The focus is on multimedia content (image and video analysis), text and web content and structured data collections.</t>
  </si>
  <si>
    <t xml:space="preserve">45525
45813
45814
46012
46817
45874
45874  01
47093
46815
46956
46955
47204
47144
47262
47263
47495
48017
48018
48019
48027
48034
47797 XIII_206
</t>
  </si>
  <si>
    <t>13/206</t>
  </si>
  <si>
    <t>IST WORLD FP6-015823</t>
  </si>
  <si>
    <t xml:space="preserve">VoiceTRAN II M2-0132 </t>
  </si>
  <si>
    <t xml:space="preserve">IQ FP6-516169 </t>
  </si>
  <si>
    <t>medinet+</t>
  </si>
  <si>
    <t>Optični merilni sistem za analizo gibanja</t>
  </si>
  <si>
    <t>Human motion optical measurement system</t>
  </si>
  <si>
    <t>Po predhodnem dogovoru je možen najem opreme. Oprema je fiksno nameščena v laboratoriju na IJS in je pravilome ne prenašamo, razen v izjemnih primerih. Nudimo tudi tehnično pomoč pri uporabi opreme. Delo se zaračunava po ceniku IJS.</t>
  </si>
  <si>
    <t xml:space="preserve">We can arrange all kinds of kinematic and force measurement of human motion providing that measurements take place in our laboratory. The price is according to the JSI personnel price list. </t>
  </si>
  <si>
    <t>3D merjenje gibanja pri človeku z natančnostjo pod 1 mm s šestimi kamerami, volumen merjenja do 10 m3, frekvenca meritve do 100 Hz. Meritev se izvaja s pomočjo odsevnikov )markerjev=, ki jih nalepimo na točko, ki jo želimo opazovati.</t>
  </si>
  <si>
    <t xml:space="preserve">Equipement enables 3D motion measurement by using passive markers attached to measiring points.  The position accuracy of measurements is under 1mm. The measuring rate is up to 100Hz and  the measuring volume is up to 10m3. </t>
  </si>
  <si>
    <t>11/276</t>
  </si>
  <si>
    <t>7.OP CONFIDENCE</t>
  </si>
  <si>
    <t>Ester Heath</t>
  </si>
  <si>
    <t>Plinski kromatograf z masnoselektivnim detektorjem MS/MS načinom delovanja</t>
  </si>
  <si>
    <t>Gas Chromatograph with mass selective detection in MS/MS mode</t>
  </si>
  <si>
    <t>Po predhodni najavi dr. ester Heath (ester.heath@ijs.si, 01 477 3584)</t>
  </si>
  <si>
    <t>According to arrangement with dr. Ester Heath (ester.heath@ijs.si, +386 1 477 3584)</t>
  </si>
  <si>
    <t>Analiza organskih onesnažil v okoljskih vzorcih</t>
  </si>
  <si>
    <t>Analysis of organic pollutants in environmental smaples</t>
  </si>
  <si>
    <t>51078 XIV 197</t>
  </si>
  <si>
    <t>14/197</t>
  </si>
  <si>
    <t>Posodobitev profilometra</t>
  </si>
  <si>
    <t>Upgrade of stylus profilometer</t>
  </si>
  <si>
    <t>only operator cost is charged (28,2 €/h)</t>
  </si>
  <si>
    <t>Analiza topografije površine podlag pred in po nanosu prevlek. Merjenje debeline tankih plasti.</t>
  </si>
  <si>
    <t>Study of substrate topography before and after deposition. Thin film thickness measurement.</t>
  </si>
  <si>
    <t>41239,45284 XIII 218</t>
  </si>
  <si>
    <t>13/218</t>
  </si>
  <si>
    <t>L2-2150</t>
  </si>
  <si>
    <t>Marta Klanjšek-Gunde</t>
  </si>
  <si>
    <t>Danilo Suvorov</t>
  </si>
  <si>
    <t>Praškovni rentgenski difraktometer</t>
  </si>
  <si>
    <t>Powder X-ray diffraction, Bruker D4</t>
  </si>
  <si>
    <t>24 ur, tel. 4773708, dr. S. Škapin</t>
  </si>
  <si>
    <t>24 hours, Phone: +386 1 477 3708</t>
  </si>
  <si>
    <t>Praškovna rentgenska analiza</t>
  </si>
  <si>
    <t>Powder X-ray diffraction</t>
  </si>
  <si>
    <t>11/295</t>
  </si>
  <si>
    <t>L2-2410</t>
  </si>
  <si>
    <t>Monika Jenko</t>
  </si>
  <si>
    <t>L2-2185</t>
  </si>
  <si>
    <t>L2-2373</t>
  </si>
  <si>
    <t>Preparativna centrifuga</t>
  </si>
  <si>
    <t>Preparative centrifuge</t>
  </si>
  <si>
    <t>Uporaba in cena cena po dogovoru, za uporabo kontaktirati dr. Iztoka Dolenca (iztok.dolenc@ijs.si)</t>
  </si>
  <si>
    <t>Centrifugation of liquid samples; separation of liquid and solid phase, primarily biological material</t>
  </si>
  <si>
    <t>Separacija vzorcev s centrifugiranjem; ločevanje trdne in tekoče faze, pretežno za biološke vzorce</t>
  </si>
  <si>
    <t>11/267</t>
  </si>
  <si>
    <t>J1-0711</t>
  </si>
  <si>
    <t>J1-0185</t>
  </si>
  <si>
    <t xml:space="preserve">Pretočni citometer FACSCalibur (argonski laser 488 nm), Becton Dickinson  </t>
  </si>
  <si>
    <t>Flow Cytometer FACSCalibur (Argon Laser 488 nm), Becton Dickinson</t>
  </si>
  <si>
    <t>Uporaba in cena cena po dogovoru, za uporabo kontaktirati dr. Urško Repnik (urska.repnik@ijs.si)</t>
  </si>
  <si>
    <t xml:space="preserve">expression of surface or intracellular molecules - antibody binding; Lysotracker / Mitotracker staining; apoptosis analysis - annexin V &amp; PI; cell cycle analysis; analysis of cell proliferation - CFSE staining; further services by agreement </t>
  </si>
  <si>
    <t>Pretočna citometrija omogoča semikvantitativno in celo kvantitativno analizo fluorescence posameznih celic v suspenziji. Z uporabo protiteles, konjugiranih s fluorokromi, lahko spremljamo izražanje oz. prisotnost posameznih molekul na / v celicah. Z barvili, katerih fluorescenca se spreminja v odvisnosti od pH, oksidativnega stanja, koncentracije določenih ionov,... lahko spremljamo fiziološko stanje celic (mitohondrijski membranski potencial, mikrobicidni potencial nevtrofilcev, prenos signala s površinskih receptorjev). Z barvili, ki se vežejo v DNA, je mogoče analizirati celični ciklus in živost celic. Med pogostejše uporabe sodijo še analiza apoptotskih celic, vrednotenje uspešnosti transfekcije celic s fluorescenčnimi konstrukti in sledenje proliferaciji celic, obarvanih z barvilom CFSE. Najpomembnejše prednosti pretočne citometrije so: hitra priprava vzorcev, hitra analiza velikega števila celic, preučevanje medsebojne povezanosti več lastnosti in možnost statistične obdelave, tako v smislu deleža celic kot intenzitete parametrov.</t>
  </si>
  <si>
    <t>Argon laser (488 nm)</t>
  </si>
  <si>
    <t>11/294</t>
  </si>
  <si>
    <t>Računalniška in merilna oprema za upravljanje in diagnosticiranje kompleksnih sistemov</t>
  </si>
  <si>
    <t>Measurement and control modules for the laboratory of fault diagnosis systems</t>
  </si>
  <si>
    <t>Meritve akustičnih signalov in vibracij; računalniški zajem in analiza električnih signalov</t>
  </si>
  <si>
    <t>Measurement of acoustic signals and vibration; computer acquisition and analysis of electrical signals</t>
  </si>
  <si>
    <t>12/143</t>
  </si>
  <si>
    <t xml:space="preserve">L2-3504 </t>
  </si>
  <si>
    <t>Mina Žele</t>
  </si>
  <si>
    <t xml:space="preserve">L2-6554 </t>
  </si>
  <si>
    <t xml:space="preserve">L2-7537 </t>
  </si>
  <si>
    <t>Računalniška in merilno-regulacijska oprema laboratorija za tehnologijo vodenja sistemov</t>
  </si>
  <si>
    <t>Process and control modules for the laboratory of control systems technology</t>
  </si>
  <si>
    <t>Meritve EM emisij in analiza EM združljivosti naprav v procesnem okolju; preizkušanje metod vodenja na procesni opremi</t>
  </si>
  <si>
    <t xml:space="preserve">Measurement of EM emissions of electronic equipment and analysis of EM compatibility in the process environment </t>
  </si>
  <si>
    <t>38499.38500,38518,38519,38520,38521,38616,38897,38560,38597,38598,38531,38532,38594,38595,38596,38615,</t>
  </si>
  <si>
    <t>11/274</t>
  </si>
  <si>
    <t>P0-0536</t>
  </si>
  <si>
    <t>L2-4221</t>
  </si>
  <si>
    <t>P2-0209</t>
  </si>
  <si>
    <t>Matjaž Gams</t>
  </si>
  <si>
    <t>Računalniška oprema za raziskave ambientalne inteligence</t>
  </si>
  <si>
    <t>Computer equipment for research in ambient intelligence</t>
  </si>
  <si>
    <t>Oprema je dostopna po predhodnem dogovoru. Kontakt preko e-pošte na naslovu matjaz.gams@ijs.si</t>
  </si>
  <si>
    <t>Equipment is available on demand. Please contact matjaz.gams@ijs.si</t>
  </si>
  <si>
    <t>Oprema je namenjena zajemanju lokacije, orientacije in pospeškov nosljivih značk z namenom rekonstrukcije človeške poze. Na voljo so tudi procesni strežniki za procesiranje zajetih podatkov.</t>
  </si>
  <si>
    <t>Equipment is used for acquireing location, orientation and acceleration of wearable tags with aim to recunstruct persons gait. Servers for processing acuired data are also available.</t>
  </si>
  <si>
    <t xml:space="preserve">50043,49705,51514-19,51584-89,49881...XIV_186 </t>
  </si>
  <si>
    <t>14/186</t>
  </si>
  <si>
    <t>PR-03610</t>
  </si>
  <si>
    <t>Mitja Luštrek</t>
  </si>
  <si>
    <t>PR-04275</t>
  </si>
  <si>
    <t>Domen Marinčič</t>
  </si>
  <si>
    <t>PR-02778</t>
  </si>
  <si>
    <t>Aleš Tavčar</t>
  </si>
  <si>
    <t>Ivan Bratko</t>
  </si>
  <si>
    <t>Računalniška oprema za razvoj inteligentnih internetnih storitev</t>
  </si>
  <si>
    <t>Computer equipment for development of intelligent Internet services</t>
  </si>
  <si>
    <t>Oprema ni več v uporabi (je amortizirana in odpisana).</t>
  </si>
  <si>
    <t>The equipment is no more in use.</t>
  </si>
  <si>
    <t>Oprema je obsegala v mrežo povezane strežnike, namizne in prenosne računalnike, periferne in mobilne naprave ter pripadajočo programsko opremo. Namenjena je bila raziskavam in razvoju metod za podporo inteligentnih internetnih storitev, ki so računsko in pomnilniško zahtevne. Uporabljena je bila za dostopanje do informacij na globalnem omrežju, iskanje zakonitosti v velikih porazdeljenih zbirkah podatkov in podpori govornih komunikacij.</t>
  </si>
  <si>
    <t>The equipment consisted of a network of servers, desktop and laptop computers, peripheral and mobile devices, and related software. It was meant for research and development of methods for intelligent internet services that require high computational and storage capacities. It was used in accessing information on global network, knowledge discovery in large distributed databases, and speech communication support.</t>
  </si>
  <si>
    <t>11/270</t>
  </si>
  <si>
    <t>L2-5373</t>
  </si>
  <si>
    <t>V2-0893</t>
  </si>
  <si>
    <t>Tomaž Šef</t>
  </si>
  <si>
    <t>V2-0894</t>
  </si>
  <si>
    <t>Računalniška oprema za razvoj porazdeljenih inteligentnih sistemov</t>
  </si>
  <si>
    <t>Computer equipment for development of distributed intelligent systems</t>
  </si>
  <si>
    <t>Oprema je obsegala v mrežo povezane strežnike, namizne in prenosne računalnike, periferne in mobilne naprave ter pripadajočo programsko opremo. Namenjena je bila raziskavam in razvoju metod porazdeljenih inteligentnih sistemov. Z njo smo izvajali raziskovalne in razvojne projekte na področjih strojnega učenja, odkrivanja zakonitosti v podatkih, večagentnih sistemov, semantičnega spleta, evolucijskega računanja in jezikovnih tehnologij.</t>
  </si>
  <si>
    <t>The equipment consisted of a network of servers, desktop and laptop computers, peripheral and mobile devices, and related software. It was meant for research and development of methods of distributed intelligent systems. It was exploited in research and development projects in the fields of machine learning, data mining, multiagent systems, semantic web, evolutionary computing and language technologies.</t>
  </si>
  <si>
    <t>12/113</t>
  </si>
  <si>
    <t>L2-6234</t>
  </si>
  <si>
    <t>M2-0156</t>
  </si>
  <si>
    <t>V2-0130</t>
  </si>
  <si>
    <t>Računalniška oprema za semantične informacijske storitve</t>
  </si>
  <si>
    <t>Computer equipment for the semantic information services</t>
  </si>
  <si>
    <t>Storitve delno ali v celoti producirane na opremi iz paketa so prosto dosegljive preko http://www.videolectures.net (video predavanja), http://nl2.ijs.si/ (storitve za označevanje naravnega jezika in korpusi)</t>
  </si>
  <si>
    <t>Services partialy or completely produced or running on the equipment can be acessed on http://www.videolectures.net (video lectures), http://nl2.ijs.si/ (natural language tagging and corpora)</t>
  </si>
  <si>
    <t>Razvoj novih računalniških programov in metod za semantično analizo velikih podatkovnih in tekstovnih zbirk.</t>
  </si>
  <si>
    <t>Development of new computer programs and methods for semantic analysis of large data and text collections.</t>
  </si>
  <si>
    <t>12/150</t>
  </si>
  <si>
    <t>SEKT EU IST IP 2003-506826</t>
  </si>
  <si>
    <t>L6-6373</t>
  </si>
  <si>
    <t>Matija Ogrin</t>
  </si>
  <si>
    <t>ECOGEN QLRT-2001-01666</t>
  </si>
  <si>
    <t xml:space="preserve">MEDINET </t>
  </si>
  <si>
    <t>P2-0026</t>
  </si>
  <si>
    <t>Igor Simonovski</t>
  </si>
  <si>
    <t>Računska računalniška gruča</t>
  </si>
  <si>
    <t>High Performance Compute Cluster Mangrt</t>
  </si>
  <si>
    <t>Proste kapacitete so na voljo ostalim odsekom Instituta Jožef Stefan. Prošnja za dostop do prostih kapacitet se pošlje na naslov Dr. Igor Simonovski, Odsek za reaktorsko tehniko, ali na elektronski naslov Igor.Simonovski@ijs.si. Prošnja naj navede število potrebnih vozlišč oz. procesorjev, spomina in prostega diska ter predviden čas uporabe. Cena uporabe enega vozlišča z dvema Intel Xeon 5160 procesorjema in 8GB spomina je 10€ za uro uporabe (brez DDV-ja). Dostop do gruče je omogočen preko SSH povezave.</t>
  </si>
  <si>
    <t>Free capacities are available to other Jožef Stefan Institute departments. The request should be addressed to  Dr. Igor Simonovski, Reactor Engineering Division, Jožef Stefan Institute, Jamova cesta 39, Ljubljana or to e-mail address Igor.Simonovski@ijs.si. The request should state the number of required compute nodes and/or processors, memory, disk space and estimated time of usage. 10€ per hour (without VAT) is charged for one compute node with 2 Intel Xeon 5160 processors and 8 GB of memory. SSH connection is used for connecting to the cluster.</t>
  </si>
  <si>
    <t>Računalniška gruča za izvajanje znanstvenih simulacij. Nadzorno vozlišče ter 18 računskih vozlišč, dva dvo- oz. štiri-jedrna Intel Xeon procesorja na vozlišče, 3GHz, od 8 do 32GB spomina na vozlišče. Gigabitna povezava med vozlišči. 64-bitni Red Hat Enterprise Linux 4 WS, Update 4. Torque čakalni sistem.</t>
  </si>
  <si>
    <t>High performance compute cluster for performing scientific simulations. Master and 18 compute nodes, two dual- and quad-core Intel Xeon processors per node, 3GHz, from 8 to 32GB of memory per node. Gigabit interconnect. 64-bit Red Hat Enterprise Linux 4 WS, Update 4. Torque queuing system.</t>
  </si>
  <si>
    <t>45700,45700 01 XIII_225</t>
  </si>
  <si>
    <t>13/225</t>
  </si>
  <si>
    <t>PR-00691</t>
  </si>
  <si>
    <t>PR-01857</t>
  </si>
  <si>
    <t>PR-02538</t>
  </si>
  <si>
    <t>J2-9168</t>
  </si>
  <si>
    <t>Iztok Tiselj</t>
  </si>
  <si>
    <t>Cluster</t>
  </si>
  <si>
    <t>Računalniška gruča je ob oddobritvi vodij odsekov R4 ali F8, oz. mentorjev z obeh odsekov, dostopna vsem raziskovalcem in študentom omenjenih odsekov.</t>
  </si>
  <si>
    <t>Cluster is available to all members and students of  R4 and F8 departments after approval of department heads or senior researchers.</t>
  </si>
  <si>
    <t>Oprema se uporablja za simulacije na področjih računalniške fizike (predvsem Monte-Carlo simulacije), jedrske termohidravlike (simulacije v mehaniki tekočin, prenosu toplote in snovi z metodami končnih razlik, končnih volumnov oz. spektralnimi shemami) ter na področju strukturnih analiz (simulacije trdnosti struktur - predvsem z metodami končnih enlementov).</t>
  </si>
  <si>
    <t>Cluster is being used mainly for simulations in the field of reactor physics (Monte-Carlo simulations), nuclear thermal-hydraulics simulations (finite differences/volumes and pseudospectral methods used for computational fluid dynamics, heat and mass transfer simulations), and structural mechanics (finite element methods).</t>
  </si>
  <si>
    <t>51430,51430-1 XIV 177</t>
  </si>
  <si>
    <t>14/177</t>
  </si>
  <si>
    <t>Ramanski spektrometer</t>
  </si>
  <si>
    <t>Raman microscope Labram HR</t>
  </si>
  <si>
    <t>Čas dostopa do opreme vsak delovni dan od 8:00 do 16:00 po predhodnem dogovoru s skrbnikom. Kontakt preko el. Pošte na naslovu melita.tramsek@ijs.si</t>
  </si>
  <si>
    <t>Acces is posible every working day from 8:00 to 16:00 after agreement on terms of use. Contact  on email melita.tramsek@ijs.si</t>
  </si>
  <si>
    <t xml:space="preserve">Oprema je v prvi vrsti namenjena karakterizaciji in identifikaciji spojin in materialov in omogoča nedestruktivno analizo praktično brez priprave vzorca. </t>
  </si>
  <si>
    <t>The equipment is primarily used for the characterization and identification of compounds and materials and allows for the nondestructive analyses with practically no additional sample processing.</t>
  </si>
  <si>
    <t>50651 xiv 198</t>
  </si>
  <si>
    <t>14/198</t>
  </si>
  <si>
    <t>P2-0095</t>
  </si>
  <si>
    <t>Roman Trobec</t>
  </si>
  <si>
    <t>Raziskovalni vzporedni računalnik</t>
  </si>
  <si>
    <t>Parallel computer (34 CPU - toroidal 6-mesh)</t>
  </si>
  <si>
    <t xml:space="preserve">Glavni uporabniki vzporednega računalnika so raziskovalci programske skupine P2-0095. Oprema je ob predhodnem dogovoru prosto dostopna za raziskovalne namene. Preostali čas je na voljo tudi dodiplomskim in podiplomskim študentom. Uporaba računalnika je brezplačna.  </t>
  </si>
  <si>
    <t>Main users of the parallel computer are researchers from the Program Group P2-0095. The equipment is available also for research purposes after mutual agreement. The remaining CPU time is available for graduate and postgraduate students. No financial refund requested for the usage.</t>
  </si>
  <si>
    <t>Vzporedni računalnik je namenjen razvoju in izvajanju računsko zahtevnih programov, študiju zahtevnosti računanja in proučevanju povezovalnih omrežji.</t>
  </si>
  <si>
    <t>Parallel computer is intended for developing and running of the computationally demanding applications, for studying the computational complexity and for investigating the interconnection networks.</t>
  </si>
  <si>
    <t>12/149</t>
  </si>
  <si>
    <t xml:space="preserve">V2-0127 </t>
  </si>
  <si>
    <t>Boštjan Vilfan</t>
  </si>
  <si>
    <t xml:space="preserve">COST IC0805, </t>
  </si>
  <si>
    <t>BI-UA/09-10-001</t>
  </si>
  <si>
    <t xml:space="preserve">(CRP) Računske Grid tehnologije za učinkovitejo uporabo uporabo računalniških virov v podjetjih </t>
  </si>
  <si>
    <t>Rentgenski praškovni difraktometer</t>
  </si>
  <si>
    <t>X-ray powder diffractometer</t>
  </si>
  <si>
    <t>Dostop do opreme je možen. Delo na opremi je možno le z ustreznim izpitom iz varstva pred sevanji. Pogoji dostopa in cena: po dogovoru. Kontakt: T. Skapin</t>
  </si>
  <si>
    <t>Access to the equipment is possible. Work is possible only with a valid radiation safety certificate. Access conditions and prices:  individually appointed. Contact: T. Skapin</t>
  </si>
  <si>
    <t>Praškovni difraktometer za delo z občutljivimi vzorci, snemanje v kapilari.</t>
  </si>
  <si>
    <t>Powder diffractometer for sensitive samples, work in capillaries.</t>
  </si>
  <si>
    <t>46660 XIV_226</t>
  </si>
  <si>
    <t>14/226</t>
  </si>
  <si>
    <t>P2-0087</t>
  </si>
  <si>
    <t>Aleš Dakskobler</t>
  </si>
  <si>
    <t>Reometer (Physica MCR301 Modular Compact)</t>
  </si>
  <si>
    <t>Physica MCR301 Modular Compact Rheometer, Anton Paar</t>
  </si>
  <si>
    <t>Oprema je na voljo na Institutu Jožef Stefan, na Odseku za inženirsko keramiko</t>
  </si>
  <si>
    <t>Rotational and oscilation measurement of rheological properties of  liquids, suspensions and pastes.</t>
  </si>
  <si>
    <t>Oprema je namenjena merjenju reoloških lastnosti tekočin, suspenzij in past. Meritve je mogoče opravljati v rotacijskem in oscilacijskem načinu. Omogoča tudi merjenje reoloških lastnosti v magnetnem polju.</t>
  </si>
  <si>
    <t>The equipment is designed for the measurement of rheological properties of liquids, suspensions and pastes. The measurements can be conducted in rotational or oscilation modes. The measurement of rheologival properties can also be conducted in magnetic field.</t>
  </si>
  <si>
    <t>42727,42727 1,42727-1</t>
  </si>
  <si>
    <t>12/128</t>
  </si>
  <si>
    <t>Tomaž Kosmač</t>
  </si>
  <si>
    <t>L2-9360</t>
  </si>
  <si>
    <t>Kristoffer Krnel</t>
  </si>
  <si>
    <t>Sistem za čiščenje substratov</t>
  </si>
  <si>
    <t>System for substrate cleaning</t>
  </si>
  <si>
    <t>Oprema omogoča pripravo ultračistih površin za nanos tankih prevlek mehkih in trdnih snovi, predvsem tekočih kristalov.</t>
  </si>
  <si>
    <t>The equipment provides for preparation of ultra-clean surfaces for deposition of thin films of soft and solid matter, in particular liquid crystals.</t>
  </si>
  <si>
    <t>45692,46018,45735,45304,39948,46567,44552,45691,45875,46019,46051 XIII_210</t>
  </si>
  <si>
    <t>13/210</t>
  </si>
  <si>
    <t xml:space="preserve">P1-0040 </t>
  </si>
  <si>
    <t xml:space="preserve">Dragan Mihailović </t>
  </si>
  <si>
    <t>Sistem za ekscitacijsko spektroskopijo neravnovesnih pojavov</t>
  </si>
  <si>
    <t>Excitation spectroscopy system for study of non-equilibrium phenomena</t>
  </si>
  <si>
    <t xml:space="preserve">Oprema je dosegljiva po dogovoru s skrbnikom. Dodatni podatki o skrbnikih opreme na razpolago na RO </t>
  </si>
  <si>
    <t>Razširitev območja dosegljivih experimentalnih parametrov pri ekscitacijski spektroskopiji neravnovesnih pojavov in uvedba novih metod za analizo neravnovesnih sprememb elektronskih stanj in strukture z izboljšano površinsko občutljivostjo.</t>
  </si>
  <si>
    <t>Broadening the area of achieved experimental parameters at excitation spectroscopy of noequilibrium phenomenas.Introduction of new methods for analizing nonequilibrium changes of electronic states and structure, with improved surface sensitivity.</t>
  </si>
  <si>
    <t>46875.46727.47453.46923.47804.48250.48251.48238.47342.47448.46788.47940.  XIII_227</t>
  </si>
  <si>
    <t>13/228</t>
  </si>
  <si>
    <t>Janez Štrancar</t>
  </si>
  <si>
    <t>Sistem za fluorescenčno mikrospektroskopijo</t>
  </si>
  <si>
    <t>System for fluorescence microspectroscopy</t>
  </si>
  <si>
    <t>Možnost meritev po ceniku IJS, možnost brezplačne uporabe v primeru izvajanja skupnih RR projektov</t>
  </si>
  <si>
    <t>Oprema je namenjena raziskovanju celic in interakcij v bioloških sistemih s pomočjo fluorescenčne konfokalne mikrospektroskopije in omogoča zajem fluorescenčnega emisijskega spektra (spektralna ločljivost nekaj nm) znotraj posameznih slikovnih elementov 3D slike ločljivosti 180 nm x 180 nm x 450 nm s časovno ločljivostjo 10 ms. Za raziskave ni potrebna fiksacija biološkega materiala, ker sistem omogoča tudi in-vitro poskuse na vitalnih celičnih linijah direktno v gojilnih posodah z ultra-tankim dnom.</t>
  </si>
  <si>
    <t>System is devoted for exploration of cells and interactions in biological systems with the usage of fluorescence confocal microspectroscopy and enables detection of fluorescence emmision spectra (spectral resolution of few nm) within individual pixels of 3D picture with the resolution of 180 nm x 180 nm x 450 nm with time resolution of 10 ms. Fixation of biological material is not needed as the system allows in-vitro experimentation on vital cell-lines directly in ultra-thin-bottom flasks in which cell can grow.</t>
  </si>
  <si>
    <t>45811 XIV 211</t>
  </si>
  <si>
    <t>14/211 ALI 13 preveri</t>
  </si>
  <si>
    <t>P1-0060</t>
  </si>
  <si>
    <t>V4-0522</t>
  </si>
  <si>
    <t>J3-2270</t>
  </si>
  <si>
    <t>Milan Petelin</t>
  </si>
  <si>
    <t>J7-0337</t>
  </si>
  <si>
    <t>Marjeta Šentjurc</t>
  </si>
  <si>
    <t>Sistem za karakterizacijo radioaktivnih aerosolov velikosti od 2 do 400 nm</t>
  </si>
  <si>
    <t>System for characterization radioactivity aerosol size from 2 to 400 nm</t>
  </si>
  <si>
    <t>Uporablja se za karakterizacijo radioaktivnih aerosolov velikosti od 2 do 400 nm v vzorcih zraka</t>
  </si>
  <si>
    <t>It is used for characterization radioactivity aerosol size from 2 to 400 nm in air samples</t>
  </si>
  <si>
    <t>46078,46662 XIII_224</t>
  </si>
  <si>
    <t>13/224</t>
  </si>
  <si>
    <t>J1-0745</t>
  </si>
  <si>
    <t>Janja Vaupotič</t>
  </si>
  <si>
    <t>Sistem za lasersko mikrostrukturiranje in analizo tankoplastnih struktur</t>
  </si>
  <si>
    <t>System for laser microstructuring and thin layer structure analysis</t>
  </si>
  <si>
    <t xml:space="preserve">Hitra prototipna izdelava natančnih mikrostrukur s pomočjo direktne laserske fotolitografije. Karakterizacija tankoplastnih struktur. </t>
  </si>
  <si>
    <t xml:space="preserve">Rapid prototypintg of precision microstructures with direct laser photolitography. Characterization of thin layer structures. </t>
  </si>
  <si>
    <t>50652, 51353, 52280 01, 53361 XIV 203</t>
  </si>
  <si>
    <t>14/203</t>
  </si>
  <si>
    <t>Sistem za manipulacijo mikrobnih površin</t>
  </si>
  <si>
    <t>System for microbial surface manipulation</t>
  </si>
  <si>
    <t>Oprema je namenjena gojenju nenevarnih mikrobov za študij interakcije z nanomateriali s pomočjo magnetnih resonanc in mikrospektroskopij; še posebej za tiste namene, kjer mora biti kraj gojenja v neposredni bližini navedene eksperimentalne opreme. Oprema je specializirana za gojenje bakterij v tekočih gojiščih in zadošča osnovnim varnostnim standardom.</t>
  </si>
  <si>
    <t>The system is devoted for bacterial culture production to explore the microbes interacting with nanomaterials via magnetnic resonance methods and microspectroscopies; especially it is useful for those experiments where the growth place must be very close to the mentioned experimental equipment. Equipment is specialized for growing bacteria in liquid media and fulfill basic safety standards (class A).</t>
  </si>
  <si>
    <t>45125,44927,44928,44926,44789,45172,45811,45126,45132,45354 XIII_213</t>
  </si>
  <si>
    <t>13/213</t>
  </si>
  <si>
    <t>Tomaž Mertelj</t>
  </si>
  <si>
    <t>Sistem za optično femtosekundno spektroskopijo z ultravisoko časovno  ločljivostjo</t>
  </si>
  <si>
    <t>System for optical time resolved spectroscopy with ultrahigh time resolution</t>
  </si>
  <si>
    <t>Elektronsko sporočilo na tomaz.mertelj@ijs.si ali klic na 477 33 88 za dogovor.</t>
  </si>
  <si>
    <t>E-mail to tomaz.mertelj@ijs.si or call to 477 33 88 to make further arangement.</t>
  </si>
  <si>
    <t>Časovno ločljiva optična spektroskopija kondenzirane snovi.</t>
  </si>
  <si>
    <t>Time resolved optical spectroscopy of condensed matter.</t>
  </si>
  <si>
    <t>51442 XIV 201</t>
  </si>
  <si>
    <t>14/201</t>
  </si>
  <si>
    <t>Sistem za proizvodnjo rekombinantnih proteinov</t>
  </si>
  <si>
    <t>System for production of recombinant proteins</t>
  </si>
  <si>
    <t>Expression of recombinant proteins</t>
  </si>
  <si>
    <t>Sistem predstavlja infrastrukturno osnovo za pridobivanje rekombinantnih proteinov v bakteriji, kvasovki in insektnih celicah.</t>
  </si>
  <si>
    <t>The system represents an infrastructure platform for the production of recombinant proteins in bacteria, yeasts and insect cells.</t>
  </si>
  <si>
    <t xml:space="preserve">47438,47452,47974,47431,47439,47536,746892,46584,46293,46972,47441,47440,47382,47922,47936,                                 XIII_216
</t>
  </si>
  <si>
    <t>13/216</t>
  </si>
  <si>
    <t>Vid Bobnar</t>
  </si>
  <si>
    <t>Sistem za visokotemperaturno dielektrično karakterizacijo</t>
  </si>
  <si>
    <t>System for high-temperature dielectric characterization</t>
  </si>
  <si>
    <t>Oprema je namenjena za meritve dielektričnih lastnosti snovi pri visokih temperaturah, do 1000K</t>
  </si>
  <si>
    <t>The euipment is used for measurements of dielektric propertiers of matter at hight temperatures, up to 1000K.</t>
  </si>
  <si>
    <t>45321,44934, XIII_201</t>
  </si>
  <si>
    <t>13/201</t>
  </si>
  <si>
    <t>J1-9534</t>
  </si>
  <si>
    <t>J1-2015</t>
  </si>
  <si>
    <t>Zdravko Kutnjak</t>
  </si>
  <si>
    <t xml:space="preserve">Sistem za vizualizacijo gelov in drugih vzorcev </t>
  </si>
  <si>
    <t>System for visualization of SDS-PAGE gels and other fluorescently labeled samples</t>
  </si>
  <si>
    <t>Uporaba in cena po dogovoru, za uporabo kontaktirati Dr. Dejana Cagliča (dejan.caglic@ijs.si)</t>
  </si>
  <si>
    <t>Detection of storage phosphor, fluorescence and chemiluminescence on gels, blots and microarrays</t>
  </si>
  <si>
    <t>Sistem za vizualizacijo se uporablja za detekcijo radiaktivno označenih (3H, 14C, 125I, 32P, 33P, 35S) in z najrazličnejšimi fluorofori označenih vzorcev tako v poliakrilamidnih, agaroznih gelih, membranah in mikromrežah. S kombinacijo različnih laserjev lahko spremljamo prisotnosti enega, dveh ali več označevalcev hkrati. Sistem je do 20x bolj občutljiv od konkurenčnih sistemov in nekaj velikostnih redov občutljivejši od drugih tehnik za detekcijo.</t>
  </si>
  <si>
    <t>12/136</t>
  </si>
  <si>
    <t>Peter Križan</t>
  </si>
  <si>
    <t>Sledilni sistem za SuperBelle</t>
  </si>
  <si>
    <t>Tracking System for SuperBelle</t>
  </si>
  <si>
    <t>Oprema je dostopna 24 ur na dan po predhodnem dogovoru z prof. dr. Petrom Križanom preko e-maila peter.krizan@ijs.si. Oprema se nahaja v institutu KEK v Tsukubi na Japonskem, dostop je omejen na člane mednarodne raziskovalne skupine Belle.</t>
  </si>
  <si>
    <t xml:space="preserve">The equipment is avaliable 24/7, contact person Prof. Dr. Peter Križan; e-mail: peter.krizan@ijs.si. Equipment is avaliable on the institut KEK,Tsukuba,Japan. Access is restricted to the members of the international Belle collaboration.  </t>
  </si>
  <si>
    <t xml:space="preserve">Oprema je namenjena meritvi sledi nabitih delcev v magnetnem spektometru Belle.  </t>
  </si>
  <si>
    <t xml:space="preserve">The equipment is dedicated to the measurement of particle tracks in the Belle spectrometer. </t>
  </si>
  <si>
    <t>51962 XIV 204</t>
  </si>
  <si>
    <t>14/204</t>
  </si>
  <si>
    <t>TIER-2 demonstrator</t>
  </si>
  <si>
    <t>TIER-2 Demonstrator</t>
  </si>
  <si>
    <t>11/256</t>
  </si>
  <si>
    <t>TIER-2 grid vozlišče</t>
  </si>
  <si>
    <t>TIER-2 Grid Node</t>
  </si>
  <si>
    <t>Dostop iz Grid platform LCG in Nordugrid za imetnike akreditiranih virtualnih organizacij</t>
  </si>
  <si>
    <t>Access for acredited Virtual Organizations of LCG and Nordugrid platforms</t>
  </si>
  <si>
    <t>46964 XIV 215</t>
  </si>
  <si>
    <t>13/215</t>
  </si>
  <si>
    <t xml:space="preserve">Tipalni mikroskop in risalnik s spremljajočo opremo </t>
  </si>
  <si>
    <t>Atomic force microscope and lithography system with acompanying equipment</t>
  </si>
  <si>
    <t>Slikanje topografije površine in manipulacije nanostruktur ter sistem za risanje vezij s pomočjo elektronske litografije.</t>
  </si>
  <si>
    <t>Surface topography imaging and nanostructure manipulation. Electron litography for drawing circuits.</t>
  </si>
  <si>
    <t>12/139</t>
  </si>
  <si>
    <t>Večnamenski raziskovalni robot</t>
  </si>
  <si>
    <t>Universal research robot</t>
  </si>
  <si>
    <t>Robota zaradi kompleksnosti upravljanja in s tem povezane nevarnosti poškodb opreme ne posojamo. Po predhodnem dogovoru se lahko pri nas izvajajo eksperimenti, ki jih sami pripravimo. Delo se zaračunava po ceniku IJS.</t>
  </si>
  <si>
    <t xml:space="preserve">Univerzalni robot, 7 stopenj, nosilnost 10 Kg, frekvenca trajektorije do 700 Hz, regulacija sile na vrhu robota, integriran na mobilni ploščadi. </t>
  </si>
  <si>
    <t xml:space="preserve">The robot has 7DOF and 10kg payload. The controller is open and enables sampling rate up to 700Hz. The user can control end-effector forces by using the force/torque sensor. The robot can be mounted on a mobile platform. </t>
  </si>
  <si>
    <t>11/275</t>
  </si>
  <si>
    <t xml:space="preserve">5.OP EUROSHOE </t>
  </si>
  <si>
    <t>6.OP PACO+</t>
  </si>
  <si>
    <t>L2-6562</t>
  </si>
  <si>
    <t>Aleš Ude</t>
  </si>
  <si>
    <t>L2-6629</t>
  </si>
  <si>
    <t>Darja Lisjak</t>
  </si>
  <si>
    <t>Vektorski mrežni analizator</t>
  </si>
  <si>
    <t>Vector network analyzer</t>
  </si>
  <si>
    <t>Oprema je dostopna vsem raziskovalcem na osnovi znanstvene sodelave z RS 42.</t>
  </si>
  <si>
    <t>The VNA is available to all researchers in the frame of scientific collaboration with RS 42.</t>
  </si>
  <si>
    <t>Elektromagnetne meritve pri 0.04-40 GHz</t>
  </si>
  <si>
    <t>Electromagnetic measurements at 0.04-40 GHz</t>
  </si>
  <si>
    <t>11/289</t>
  </si>
  <si>
    <t>Mihael Drofenik</t>
  </si>
  <si>
    <t>L2-9151</t>
  </si>
  <si>
    <t>E!3451</t>
  </si>
  <si>
    <t>MATERA ERA-NET, 4302-31/2006/26</t>
  </si>
  <si>
    <t>Boštjan Zalar</t>
  </si>
  <si>
    <t xml:space="preserve">Visokoločljivi 500  MHz spectrometer na magnetno resonanco za trdno snov </t>
  </si>
  <si>
    <t>High-resolution 500 MHz magnetic resonance spectrometer for solid state</t>
  </si>
  <si>
    <t>Digitalni visokoločljivi spektrometer omogoča eno- in večddimenzionalne magnetoresonančne meritve lokalnih statičnih in dinamičnih lastnosti na molekularni in atomski skali v mehkih in trdnih snoveh, merjenje difuzijske konstante ter mikroslikanje z magnetno resonanco.</t>
  </si>
  <si>
    <t>Digital high-resolution spectrometer for one- and multidimensional magnetic resonance measurements of local static and dynamic properties on the molecular and atomic scale in soft and solid matter, measurements of diffusion coefficients as well as magnetic resonance microimaging.</t>
  </si>
  <si>
    <t>50097 XIV 212</t>
  </si>
  <si>
    <t>14/212</t>
  </si>
  <si>
    <t>Goran Dražić</t>
  </si>
  <si>
    <t>Visokoločljivi metalografski in polarizacijski optični mikroskop z zajemom slike in dodatki</t>
  </si>
  <si>
    <t>High resolution polarised light optical micros</t>
  </si>
  <si>
    <t>Optični mikroskop je namenjen opazovanju in slikanju vzorcev s pomočjo vidne</t>
  </si>
  <si>
    <t>Optical microscope is used for observation and imaging of samples using</t>
  </si>
  <si>
    <t>46323 XIII_228</t>
  </si>
  <si>
    <t>L2-9175</t>
  </si>
  <si>
    <t>Slavko Bernik</t>
  </si>
  <si>
    <t>Vrstični elektronski mikroskop s FEG izvorom elektronov (FEG SEM)</t>
  </si>
  <si>
    <t>Scanning electron microscope with field emission gun (FEG) electron source (Jeol JEM-7600F)</t>
  </si>
  <si>
    <t>Oprema je namenjena mikrostrukturni karakterizaciji materialov. Gre za vrhunsko aparaturo, ki omogoča slikovne ločljivosti nekaj nm, kvalitativno in kvantitativno kemijsko analizo z mikronskega področja z metodama EDXS in WDXS ter elektronsko litografijo.</t>
  </si>
  <si>
    <t>The FEG-SEM is state-of-art scanning electron microscope that enables complete microstructural characterization of materials: image resolution of few nm, qualitative and quantitative chemical analysis on micron scale and electron litography.</t>
  </si>
  <si>
    <t>50259
50259 02
50259 04
50259 06
50259 08
50259 10
50259 12
50259 14
50259 16
50259 18
47615 01 XIII_220</t>
  </si>
  <si>
    <t>13/220</t>
  </si>
  <si>
    <t>Maja Remškar</t>
  </si>
  <si>
    <t>Vrstični tunelski mikroskop</t>
  </si>
  <si>
    <t>Scanning tunneling microscope</t>
  </si>
  <si>
    <t>Fizika površin</t>
  </si>
  <si>
    <t>Surface physics</t>
  </si>
  <si>
    <t>12/129</t>
  </si>
  <si>
    <t>EU projekt Nanosafe</t>
  </si>
  <si>
    <t>EU projekt Foremeost</t>
  </si>
  <si>
    <t>EU projekt Impart</t>
  </si>
  <si>
    <t>XPS spektrometer</t>
  </si>
  <si>
    <t>XPS spectrometer</t>
  </si>
  <si>
    <t>Paket 9</t>
  </si>
  <si>
    <t>Preiskava površin in tankih plasti z rentgensko fotoelektronsko spektroskopijo - XPS (ESCA). Spektrometer XPS omogoča kvantitativno analizo sestave površine in določitev valenčnega stanja, oziroma tipa kemijske vezi v plasti debeline 3 - 5 nm. Vzorci so lahko kovinski, oksidni, kompozitni, praškasti, keramični, polimerni...  Možna je preiskava porazdelitve elementov po globini vzorca v smeri od površine proti notranjosti do globine okoli 200 nm.</t>
  </si>
  <si>
    <t>Characterization of surfaces and thin films with X-Ray photoelectron spectroscopy – XPS (ESCA). XPS spectrometer provides quantitative data on surface composition and type of chemical bonds of elements in the thin surface layer of thickness of 3 – 5 nm. Analysed samples can be metals, oxides, composites, powders, ceramics, polymers… By ion sputtering it is possible to analyse depth distribution of elements in subsurface region and in thin films up to depth of about 200 nm.</t>
  </si>
  <si>
    <t>paket 8 in 9</t>
  </si>
  <si>
    <t>Zeta meter</t>
  </si>
  <si>
    <t>ZETAPals, Zeta potential Analyser, Brookhaven Instruments Corporation</t>
  </si>
  <si>
    <t>Measurement of zeta potential of particles in aqueous and non-aqueous media.</t>
  </si>
  <si>
    <t>Oprema je namenjena merjenju zeta potenciala delcev v vodnih in nevodnih medijih v ombočju pH vrednosti od 1-14.</t>
  </si>
  <si>
    <t>The equipment is designed for the measurement of the zeta potential of the particles in aqueous and non-aqueous media in the pH range from 1-14.</t>
  </si>
  <si>
    <t>367626,37626 01</t>
  </si>
  <si>
    <t>10/235,28</t>
  </si>
  <si>
    <t>P2-0073</t>
  </si>
  <si>
    <t>Luka Snoj</t>
  </si>
  <si>
    <t>Nadgradnja računalniške gruče po sistemu &gt;&gt;na ključ &lt;&lt;</t>
  </si>
  <si>
    <t>Upgrade of the HPC computer cluster</t>
  </si>
  <si>
    <t>P_XVI_160</t>
  </si>
  <si>
    <t>Oprema je na voljo na reaktorskem centru Instituta Jožef Stefan, na Odseku za reaktorsko fiziko. Uporaba je možna za zunanje uporabnike. Kontaktirati dr. Luko Snoja.</t>
  </si>
  <si>
    <t>Cluster is available at  reactor center of  Jožef Stefan Institute. Application for external users is possible, contact person dr. Luka Snoj.</t>
  </si>
  <si>
    <t xml:space="preserve">Oprema je namenjena numerično intenzivnim računom. Oprema vsebuje računska vozlišča, vsako ima 2 procesorja, vsak s 14 jedri in 256GB spomina. </t>
  </si>
  <si>
    <t>Cluster is intended for numerical intensive calculations. Equipment consists of compute nodes, with 2 socket processors each, with 14 cores and 256GB of memory.</t>
  </si>
  <si>
    <t>56866 02
56866 03
56866 04
56866 05</t>
  </si>
  <si>
    <t>0.05 Eur/cpu hour</t>
  </si>
  <si>
    <t>0.03 Eur/cpu hour</t>
  </si>
  <si>
    <t>0.01 Eur/cpu hour</t>
  </si>
  <si>
    <t>Luka Snoj, raziskovalci odseka F-8</t>
  </si>
  <si>
    <t>PR-05877 (JET3)</t>
  </si>
  <si>
    <t>J2-6752</t>
  </si>
  <si>
    <t>J2-6756</t>
  </si>
  <si>
    <t>Igor Lengar</t>
  </si>
  <si>
    <t>PR-06286 (CEA)</t>
  </si>
  <si>
    <t>Gašper Žerovnik</t>
  </si>
  <si>
    <t>Sandi Cimerman</t>
  </si>
  <si>
    <t>Nadgradnja računalniške gruče</t>
  </si>
  <si>
    <t>UPGRADE OF HIGH PERFORMANCE COMPUTE CLUSTER</t>
  </si>
  <si>
    <t>P_XVI_005</t>
  </si>
  <si>
    <t>Oprema je na voljo glede na proste kapacitete in ob predhodnem dogovoru preko naslova r4@ijs.si.</t>
  </si>
  <si>
    <t>The equipment is available for usage during free resource times and upon previous arrangement at r4@ijs.si.</t>
  </si>
  <si>
    <t>Računalniška gruča za izvajanje znanstvenih računskih simulacij. Hitra mrežna komunikacija med računskimi vozlišči omogoča dobro skaliranje večprocesnih izračunov. Oprema vsebuje 10 računskih vozlišč po 2 procesorja, vsak z 14 jedri in 256GB spomina.</t>
  </si>
  <si>
    <t>Compute cluster for fast scientific calculations. Fast interconnect enables a good calculation scalability of multinode multicore jobs. Equipment consists of 10 compute nodes with 2 socket processors. each with 14 cores and 256GB of memory.</t>
  </si>
  <si>
    <t>56866 06
56866 07</t>
  </si>
  <si>
    <t>0.05/jedro</t>
  </si>
  <si>
    <t>0.03 EUR/jedro/ura</t>
  </si>
  <si>
    <t>0.01 EUR/jedro/ura</t>
  </si>
  <si>
    <t>0.05 EUR/jedro/ura</t>
  </si>
  <si>
    <t>Leon Cizelj</t>
  </si>
  <si>
    <t>PR-06291</t>
  </si>
  <si>
    <t>Matjaž Leskovar</t>
  </si>
  <si>
    <t>PR-06292</t>
  </si>
  <si>
    <t>Samir El Shawish</t>
  </si>
  <si>
    <t>Miha Čekada</t>
  </si>
  <si>
    <t>Visokotemperaturni tribometer</t>
  </si>
  <si>
    <t>high-temperature tribometer</t>
  </si>
  <si>
    <t>P_XVI_193</t>
  </si>
  <si>
    <t>Po predhodnem dogovoru na naslov miha.cekada@ijs.si. Zaradi dolgotrajnih meritev je treba računati z zamikom enega tedna</t>
  </si>
  <si>
    <t>Advance contact to the address miha.cekada@ijs.si. Due to long-term measurements a waiting time of one week is anticipated.</t>
  </si>
  <si>
    <t>Instrument omogoča meritev koeficienta trenja pri visokih temperaturah (do 1000 °C). Geometrijske zahteve za vzorce so ozko zastavljene, za detajle se obrnite na kontaktni naslov.</t>
  </si>
  <si>
    <t>The instrument enables the measurement of friction coefficient at elavated temperatures (up to 1000 °C). The geometrical constrains for the samples are very narrow; for details please ask the contact address.</t>
  </si>
  <si>
    <t>P2-0082-1</t>
  </si>
  <si>
    <t>PR-05012</t>
  </si>
  <si>
    <t>Aljaž Drnovšek</t>
  </si>
  <si>
    <t>Digitalni mikroskop</t>
  </si>
  <si>
    <t>digital microscope</t>
  </si>
  <si>
    <t>P_XVI_106</t>
  </si>
  <si>
    <t>Po predhodnem dogovoru na naslov miha.cekada@ijs.si. Brez posebnih časovnih omejitev</t>
  </si>
  <si>
    <t>Advance contact to the address miha.cekada@ijs.si. No specific time constrains.</t>
  </si>
  <si>
    <t>Namenjen je opazovanju in slikanju velikih vzorcev kompliciranih geometrij pri srednje veliki povečavi (35x-350x). Največja višina vzorca je 120 mm, največja masa pa 4 kg.</t>
  </si>
  <si>
    <t>The instruement is dedicated to observation and imaging of large samples with complicated geometry in medium range of magnification (35x-350x). Maximum sample height is 120 mm, maximum mass is 4 kg.</t>
  </si>
  <si>
    <t>L2-5470</t>
  </si>
  <si>
    <t>L2-6770</t>
  </si>
  <si>
    <t>Miha Butinar</t>
  </si>
  <si>
    <t>Mikro CT sistem za in vivo pred-kemično slikanje laboratorijskih živali</t>
  </si>
  <si>
    <t>microCT scanner</t>
  </si>
  <si>
    <t>P_XVI_096</t>
  </si>
  <si>
    <t>po predhodnem dogovoru na naslov miha.butinar@ijs.si. Zaradi narave poskusov je potrebno računati na 1 teden zamika.</t>
  </si>
  <si>
    <t>Advance contact to the address miha.butinar@ijs.si. Due to the nature of the experiment, waiting time of one week is expected.</t>
  </si>
  <si>
    <t>Namenjen je računalniško vodenem tomografskemu 3D rentegenskem slikanju miši in podgan (CT slikanje). Omogoča longitudinalne študije zaradi nizkih energijskih vrednosti rentgenskih žarkov.</t>
  </si>
  <si>
    <t>The instrument enables computed tomographic 3D X-ray scanning of rodents (CT scan). Enables long term experiments, due to the low energy of the X-ray beam.</t>
  </si>
  <si>
    <t>J1-6739</t>
  </si>
  <si>
    <t>Oprema za analitiko tokov tekstov in podatkov za KT računalniški oblak</t>
  </si>
  <si>
    <t>Text analytics servers</t>
  </si>
  <si>
    <t>Čas dostopa do opreme vsak delovni dan od 8:00 do 16:00 po predhodnem dogovoru s skrbnikom. Glede pogojev dostopa in razpoložljivosti kontaktirati skrbnika igor.mozetic@ijs.si</t>
  </si>
  <si>
    <t>The equipment is avaliable upon request every day from 8 am to 4 pm. For access conditions and availabilty contact igor.mozetic@ijs.si</t>
  </si>
  <si>
    <t>Supermicro strežnik</t>
  </si>
  <si>
    <t>Supermicro server</t>
  </si>
  <si>
    <t>60632
60638
60616
60809
60443
60442
61553
60240
60239
60433
61843
61794
61915
62024
62072
62118
62161
62375
62374
62373</t>
  </si>
  <si>
    <t>P_XVI_26</t>
  </si>
  <si>
    <t>Odsek za tehnologije znanja</t>
  </si>
  <si>
    <t>NADGRADNJA MBE SISTEMA</t>
  </si>
  <si>
    <t>UPGRADE MBE SISTEM</t>
  </si>
  <si>
    <t>Po predhodnem dogovoru na naslov jure.strle@ijs.si. Zaradi daljših časov priprave sistema na rasti drugih kristalov je potrebno računati na večtedenske zamike.</t>
  </si>
  <si>
    <t xml:space="preserve">Advance contact to the address jure.strle@ijs.si. Due to long times of preparing the growth of different crystals waiting time of several weeks is expected.  </t>
  </si>
  <si>
    <t>Namenjen je sintezi kristalnih tankih plasti dihalkogenidov prehodnih kovin. Velikost substratov je omejena na 9 mm x 9 mm, temperatura rasti doseže 800 °C. Na voljo so rasti s halkogenima elementoma S in Se ter prehodnimi kovinami Ta, Mo, Nb, W.</t>
  </si>
  <si>
    <t>The instrument is dedicated to the synthesis of transition metal dichalcogenides. Substrate size is limited to 9 mm x 9 mm, growth temperature reaches 800 °C. Available chalcogens are S and Se, available transition metals are Ta, Mo, Nb, W.</t>
  </si>
  <si>
    <t>60865
62494
60235
60149
60480</t>
  </si>
  <si>
    <t xml:space="preserve">P_XVI_158 </t>
  </si>
  <si>
    <t>J1-7201</t>
  </si>
  <si>
    <t>Jure Strle</t>
  </si>
  <si>
    <t>MAGNETOMETER SQUID</t>
  </si>
  <si>
    <t>SQUID magnetometer</t>
  </si>
  <si>
    <t>P_XVI_008</t>
  </si>
  <si>
    <t>Kontaktna oseba je prof. dr. Janez Dolinšek (jani.dolinsek@ijs.si) na IJS. Meritve izvajajo raziskovalci, usposobljeni za rokovanje z MPMS3 magnetometrom (člani raziskovalne skupine prof. Dolinška). Zunanji uporabniki prinesejo vzorce materiala in lahko sodelujejo pri meritvah.</t>
  </si>
  <si>
    <t xml:space="preserve">Contact person is prof. dr. Janez Dolinšek (jani.dolinsek@ijs.si) at JSI. Measurements are preformed by members of the research group of prof. dr. Janez Dolinšek. External users need to bring samples of materials and can participate in the measerements.   </t>
  </si>
  <si>
    <t xml:space="preserve"> Osnova magnetometra je SQUID detektor, ki omogoča delovanje magnetometra v klasičnem načinu in kot VSM (»vibrating sample magnetometer«). Možno je meriti istosmerno (dc) magnetizacijo, izmenično (ac) magnetizacijo, magnetizacijske M(H) krivulje ter časovni razpad termoremanentne magnetizacije na dolgih časovnih skalah. </t>
  </si>
  <si>
    <t xml:space="preserve">The magnetometer is based on a SQUID detector, which enables operation of the device in a classical dc mode and as a VSM (vibrating sample magnetometer). The measurements include determination of the dc and ac magnetizations, the magnetization vs. the magnetic field M(H) curves and the time-decay of the remanent magnetization on long time scales. </t>
  </si>
  <si>
    <t xml:space="preserve">Janez Dolinšek, </t>
  </si>
  <si>
    <t>J1-7032</t>
  </si>
  <si>
    <t>Andreja Jelen</t>
  </si>
  <si>
    <t>Dejan Lesjak</t>
  </si>
  <si>
    <t>NADRGRADNJA DISTRIBUIRANEGA RAČUNSKEGA VOZLIŠČA SIGNET ZA HTC</t>
  </si>
  <si>
    <t>P_XVI_169</t>
  </si>
  <si>
    <t>61648 - 61627, 61692 - 61686</t>
  </si>
  <si>
    <t>Dvofotonski 3D STED superločljivi mikroskop</t>
  </si>
  <si>
    <t>Two-photon STED microscope</t>
  </si>
  <si>
    <t>P_XVI_170</t>
  </si>
  <si>
    <t>Kontaktirati prof. J.Štrancarja, janez.strancar@ijs.si, predlagati kratek opis problema z utemeljitvijo, zakaj se potrebuje ločljivost med 30 in 200 nm pri fizioloških pogojih</t>
  </si>
  <si>
    <t>to contact prof. J.Štrancar, janez.strancar@ijs.si, propose short desription of planned work with argumentation why resolution is needed in 30 to 200 nm range under physiological conditions</t>
  </si>
  <si>
    <t>Superločljivo fluorescenčno slikanje pri fizioloških pogojih , 2-kanalno slikanje v x/y/z/t ter slikanje s spektralno ločljivostjo in ločljivostjo po življenjskem času fluorescence, eno ali dvofotonska ekscitacija</t>
  </si>
  <si>
    <t>Superresolution fluorescent imaging under physiological conditions, 2-channel imaging x/y/z/t as well as spectral-lifetime imaging, one or two-photon excitation</t>
  </si>
  <si>
    <t>78 EUR/h</t>
  </si>
  <si>
    <t>28 EUR/h</t>
  </si>
  <si>
    <t>36 EUR/h</t>
  </si>
  <si>
    <t>Tilen Koklič,
Rok Podlipec,
Boštjan Kokot,
Hana Majaron,
Aleksandar Sebastijanović,
Patrycja Zawilska,
Aleksandar Savić</t>
  </si>
  <si>
    <t>5,
15,
15,
15,
15,
15,
15,
5</t>
  </si>
  <si>
    <t>Andrej Sušnik</t>
  </si>
  <si>
    <t>Eksperimentalna oprema za merilno tehniko PIV (Particle Image Velocimetry, v nadaljevanju: PIV tehnika, sistem PIV)</t>
  </si>
  <si>
    <t>Experimental device for PIV tehnique</t>
  </si>
  <si>
    <t>P_XVI_187</t>
  </si>
  <si>
    <t>Raziskovalna oprema je instalirana na namensko eksperimentalno napravo v laboratoriju odseka R4, kjer je tudi predvidena njena uporaba. Prošnja za celodnevni dostop in uporabo raziskovalne opreme, se pošlje na naslov blaz.mikuz@ijs.si.</t>
  </si>
  <si>
    <t>The equipment is installed in special test facility within the laboratory r4, where its use is foreseen. Request for all-day access to the said equipment shall be sent to blaz.mikuz@ijs.si.</t>
  </si>
  <si>
    <t xml:space="preserve">Raziskovalna oprema je namenjena predvsem meritvam v termohidravliki; torej merjenju  hitrostnega polja na različnih skalah in v različnih sistemih ter spremljanju medfazne površine dvo-faznega toka. </t>
  </si>
  <si>
    <t xml:space="preserve">The main purpose of the equipment is focused on thermohydroulic and fluid flow measurements, i.e., on measurements of velocity field on different scales and in different systems and tracking of liquid-vapor interface.   </t>
  </si>
  <si>
    <t>IJS (R4)</t>
  </si>
  <si>
    <t>Boris Majaron</t>
  </si>
  <si>
    <t>Modularni spektrofluorometer s priborom</t>
  </si>
  <si>
    <t>Modular spectrofluorometer</t>
  </si>
  <si>
    <t>Po dogovoru z odgovorno osebo (boris.majaron@ijs.si)</t>
  </si>
  <si>
    <t>Please contact responsible person (boris.majaron@ijs.si)</t>
  </si>
  <si>
    <t xml:space="preserve">Samostojni instrument modularne sestave, ki omogoča polarizacijsko razločene meritve transmisije in emisijskih spektrov v UV, vidnem in bližnjem IR spektralnem območju, fluorescenčnih časov (od nekaj mikrosekund navzgor) ter kvantnega izkoristka fluorescence. Primeren je za meritve na tekočih vzorcih (z možnostjo termostatiranja), filmih in praških.  </t>
  </si>
  <si>
    <t xml:space="preserve">A stand-alone modular instrument, which allows polarization-resolved measurements of transmission and emission spectra in UV, visible, and near-IR spectral range, fluorescent times (longer than a few microseconds) and fluorescence quantum yields. Measurements can be performed in liquid samples (with a programmable thermostat), films, and powders.  </t>
  </si>
  <si>
    <t>62960
62575
62392
61954
62400</t>
  </si>
  <si>
    <t>P_XVI_23</t>
  </si>
  <si>
    <t xml:space="preserve">Dvožarkovni laserski interferometer </t>
  </si>
  <si>
    <t>Double beam laser interferometer</t>
  </si>
  <si>
    <t>Dostop dovoljen po dogovoru, ni posebnih omejitev. Kontakt: dr. Vid Bobnar, (01) 477-3172, vid.bobnar@ijs.si.</t>
  </si>
  <si>
    <t>Service available upon request, no special limitation. Contact: dr. Vid Bobnar, (01) 477-3172, vid.bobnar@ijs.si.</t>
  </si>
  <si>
    <t xml:space="preserve">Hkratne meritve elektromehanskih in električnih lastnosti tankih dielektričnih plasti in nanostrukturiranih materialov. Laserski žarek, ki zadane vzorec z zgornje in spodnje strani izloči vpliv upogibanja podlage. Sistem omogoča (i) hkratne meritve elektromehanskega raztezka in električne polarizacije pri velikem vzbujevalnem signalu, (ii) meritve piezoelektričnega koeficienta in dielektrične konstante pri majhnem vzbujevalnem signalu, tudi ob pritisnjeni dc napetosti in (iii) meritve utrujanja električnih in elektromehanskih lastnosti. </t>
  </si>
  <si>
    <t>Parallel measurements of electromechanical and electrical properties of thin dielectric films and nanostructured materials. The beam that hits the sample from the top and bottom side eliminates the influence of sample bending. The system enables (i) simultaneous electromechanical large signal strain and electrical polarization measurements, (ii) piezoelectric small signal coefficient and dielectric constant vs. bias voltage measurements, and (iii) measurements of the fatigue of electrical and electromechanical properties.</t>
  </si>
  <si>
    <t>P_XVI_61</t>
  </si>
  <si>
    <t>Matjaž Panjan</t>
  </si>
  <si>
    <t>Visokohitrostna kamera za opazovanje pojavov na mikrosekundnem nivoju</t>
  </si>
  <si>
    <t>High-speed camera for observing processes at the microsecond level</t>
  </si>
  <si>
    <t>P_XVII_022</t>
  </si>
  <si>
    <t>Po predhodnem dogovoru na naslov matjaz.panjan@ijs.si.</t>
  </si>
  <si>
    <t>Advance contact to the address matjaz.panjan@ijs.si.</t>
  </si>
  <si>
    <t xml:space="preserve">Visokohitrostna kamera je v splošnem namenjena opazovanju hitrih pojavov v različnih fizikalnih, kemijskih in bioloških procesih. </t>
  </si>
  <si>
    <t>High-speed camera can be used for observing fast changes in physical, chemical and biological processes.</t>
  </si>
  <si>
    <t>dr. Matjaž Panjan</t>
  </si>
  <si>
    <t>PR-08349</t>
  </si>
  <si>
    <t>Nastja Mahne</t>
  </si>
  <si>
    <t>Oprema za globoko učenje in aplikacije strojnega učenja za raziskovanje vesolja, analizo tekstovnih podatkov in semantičnih grafov</t>
  </si>
  <si>
    <t>Facilities for deep learning and applications of machine learning to space explorations, text mining and semantic graphs</t>
  </si>
  <si>
    <t>P_XVII_071</t>
  </si>
  <si>
    <t>Irena Drevenšek Olenik</t>
  </si>
  <si>
    <t>Dopolnilni elementi za nadgradnjo sistema za pripravo in nanašanje Langmuir-Blodgett filmov</t>
  </si>
  <si>
    <t>2018
2019</t>
  </si>
  <si>
    <t>Components for the upgrade of the system for preparing and applying Lanmuir-Blodgett films</t>
  </si>
  <si>
    <t>P_XVII_079</t>
  </si>
  <si>
    <t>Po dogovoru z odgovorno osebo (irena.drevensek@ijs.si)</t>
  </si>
  <si>
    <t>Please contact responsible person (irena.drevensek@ijs.si)</t>
  </si>
  <si>
    <t>Sistem za pripravo in nanašanje Langmuir-Blodgett filmov je modularna naprava namenjena pripravi in proučevanju zelo tankih plasti različnih amfifilnih molekul na površini vode in drugih tekočih podfaz ter prenosu teh plasti iz površine tekočine na trdne substrate, kot so steklo, sljuda, silicij...Dopolnilni elementi obstoječemu sistemu omogočajo večjo variabilnost pri pripravi Langmuirjevih slojev in boljšo karakterizacijo.</t>
  </si>
  <si>
    <t xml:space="preserve"> The Langmuir-Blodgett film preparation and application system is a modular device designed for the preparation and study of very thin layers of various amphiphilic molecules on the surface of water and other liquid sub-phases, and transferring these layers from the surface of the liquid onto solid substrates such as glass, mica, silicon ... Supplementary elements to the existing system allow for greater variability in the preparation of Langmuir layers and better characterization.</t>
  </si>
  <si>
    <t>51536
64175
64340
64414
64413
64412
64411
64416
64415
64527
64526
64758
65029
64898
65027</t>
  </si>
  <si>
    <t>AI ASIC sistem za raziskave v umetni inteligenci</t>
  </si>
  <si>
    <t>AI ASIC - artificial intelligence research system- Artificial Intelligence Application-
Specific Integrated Circuit)</t>
  </si>
  <si>
    <t>P_XVII_115</t>
  </si>
  <si>
    <t>Sistem z namenskim pospeševalnikom za signifikantno pohitritev izvajanja računskih operacij.</t>
  </si>
  <si>
    <t>A system with a dedicated accelerator to significantly speed up the execution of computational operations.</t>
  </si>
  <si>
    <t>65004 01
65008 01
65009 01
65010 01
65011 01
65007 01
65006 01
65005 01
65013 01
65014 01
65015 01
65077 02 01
65012 01</t>
  </si>
  <si>
    <t>Masni spektrometer z možnostjo merjenja energijske porazdelitve ionov</t>
  </si>
  <si>
    <t>Mass spectrometer with the ability to measure the energy distribution of the ions</t>
  </si>
  <si>
    <t>P_XVII_151</t>
  </si>
  <si>
    <t>Masni spektrometer je namenjen študiju masne in energijske porazdelitve ionov v nizkotlačnih plazmah (do tlaka 10 Pa).</t>
  </si>
  <si>
    <t>Mass spectrometer is used for measurements of mass and energy distribution of ions in low-pressure plasmas (up to 10 Pa).</t>
  </si>
  <si>
    <t>Visokozmogljiva računska gruča</t>
  </si>
  <si>
    <t>High Performance Compute Cluster</t>
  </si>
  <si>
    <t>P_XVII_008</t>
  </si>
  <si>
    <t>Oprema je na voljo glede na proste kapacitete in ob predhodnem dogovoru preko naslova r4@ijs.si. Več informacij na voljo na  http://r4.ijs.si/Gruce</t>
  </si>
  <si>
    <t>The equipment is available for usage during free resource times and upon previous arrangement at r4@ijs.si. More information available on http://r4.ijs.si/Gruce</t>
  </si>
  <si>
    <t>Računalniška gruča za izvajanje znanstvenih računskih simulacij. Hitra mrežna komunikacija med računskimi vozlišči omogoča dobro skaliranje večprocesnih izračunov. Oprema vsebuje 22 računskih vozlišč po 2 procesorja, vsak z 20 jedri in 192 GB spomina.</t>
  </si>
  <si>
    <t>Compute cluster for fast scientific calculations. Fast interconnect enables a good calculation scalability of multinode multicore jobs. Equipment consists of 22 compute nodes with 2 socket processors. each with 20 cores and 192 GB of memory.</t>
  </si>
  <si>
    <t>65270
65616</t>
  </si>
  <si>
    <t>0,057/jedro</t>
  </si>
  <si>
    <t>Leon Cizelj, raziskovalci odseka R4</t>
  </si>
  <si>
    <t>PR-07882</t>
  </si>
  <si>
    <t>računalniška gruča po sistemu »na ključ«</t>
  </si>
  <si>
    <t>P_XVII_029</t>
  </si>
  <si>
    <t>Po predhodnem dogovoru na naslov bojan.zefran@ijs.si ali sandi.cimerman@ijs.si</t>
  </si>
  <si>
    <t>Advance contact to address bojan.zefran@ijs.si or sandi.cimerman@ijs.si</t>
  </si>
  <si>
    <t>Računska gruča z Linux operacijskim sistemom vsebuje 15 računskih vozlišč, ki vsako vsebuje dva procesorja Intel Xeon in vsaj 192 GB highperformance ECC registered DDR4 DIMM pomnilnika, eno vozlišče pa vsaj 768 TB highperformance ECC registered DDR4 DIMM pomnilnika. Zmogljivi procesorji in velike količine delovnega pomnilnika omogočajo računsko zahtevne izračune, obsežne simulacije z visoko ločljivostjo in obdelavo velike količine podatkov, kakršne izvajamo za potrebe obstoječih in prihodnjih projektov.</t>
  </si>
  <si>
    <t>Cluster with Linux operational system consists of 15 computer nodes with two Intel Xeon processors and at least 192 GB high performance ECC registered DDR4 DIMM memory and one node with at least 768 TB high performance ECC registered DDR4 DIMM memory. High performance processors and high working memory capacity enable the performance of computational difficult calculations, extensive simulations with high resolution and large data processing, which are made for carrying out the ongoing and future project tasks.</t>
  </si>
  <si>
    <t>PR-08098</t>
  </si>
  <si>
    <t>Aljaž Čufar</t>
  </si>
  <si>
    <t>L2-8163</t>
  </si>
  <si>
    <t>Raziskovalci odseka F-8</t>
  </si>
  <si>
    <t>NC-0001</t>
  </si>
  <si>
    <t>NC-0005</t>
  </si>
  <si>
    <t>Rok Pestotnik</t>
  </si>
  <si>
    <t xml:space="preserve">Hitri 4 kanalni osciloskop s hitrostjo vzorcenja 80Gs/s  </t>
  </si>
  <si>
    <t>4 channel high bandwidth 80 Gs/s osciloscope Teledyne LeCroy LABMASTER 10-36ZIA</t>
  </si>
  <si>
    <t>P_XVII_035</t>
  </si>
  <si>
    <t>Oprema je na voljo glede na proste kapacitete in ob predhodnem dogovoru z odgovorno osebo rok.pestotnik@ijs.si.</t>
  </si>
  <si>
    <t>The equipment is available for usage during free resource times and upon previous arrangement at rok.pestotnik@ijs.si.</t>
  </si>
  <si>
    <t>Osciloskop za meritev hitrih elektronskih signalov.</t>
  </si>
  <si>
    <t>Osilloscope for measurement of fast electronic signals</t>
  </si>
  <si>
    <t xml:space="preserve">Rok Pestotnik </t>
  </si>
  <si>
    <t>Marjeta Maček Kržmanc</t>
  </si>
  <si>
    <t>Visokotlačni reactor (avtoklav)</t>
  </si>
  <si>
    <t>High pressure reactor vessel</t>
  </si>
  <si>
    <t>P_XVII_158</t>
  </si>
  <si>
    <t>Visokotlačni reaktor (avtoklav) je nameščen na odseku K-9 (Institut Jožef Stefan). Morebitna uporaba po dogovoru z odgovorno osebo (marjeta.macek@ijs.si)</t>
  </si>
  <si>
    <t>High pressure reactor vessel is positioned at K-9 (Jožef Stefan Institute). An eventual usage can be agreed with the responsible person (marjeta.macek@ijs.si)</t>
  </si>
  <si>
    <t xml:space="preserve">Visokotlačni reaktor (avtoklav) je namenjen za sintezo anorganskih  nanodelcev pretežno v vodnem mediju pri povišani temperaturi (s teflonskim (PTFE) vložkom-do 230°C-v jekleni (SS T316 TI) posodi-do 300°C) in tlaku do največ 200 barov. PTFE zaščita pokrova, mešala in PTFE vložek  omogočajo sintezo v zelo alkalnem mediju. </t>
  </si>
  <si>
    <t>High pressure reactor vessel is meant for the synthesis of inorganic (nano)particles in aqueous media  at high temperature (with PTFE insert-up to 230°C, with stainless steel (SS 316 Ti) reactor vessel up to 300°C) and pressure up to 200 bar. PTFE protection of the cover, PTFE stirrer and PTFE insert enable performing reactions under highly alkaline conditions.</t>
  </si>
  <si>
    <t>65574
65724</t>
  </si>
  <si>
    <t>Naprava za merjenje površinske energije na mikroskopskem nivoju</t>
  </si>
  <si>
    <t>Device for measuring surface tension on microscopic scale</t>
  </si>
  <si>
    <t>P_XVII_176</t>
  </si>
  <si>
    <t>Oprema je dostopna po predhodnem dogovoru. Kontakt preko e-pošte na naslovu alenka.vesel@ijs.si</t>
  </si>
  <si>
    <t>Equipment is available on demand. Please contact alenka.vesel@ijs.si</t>
  </si>
  <si>
    <t>Naprava je namenjena predvsem merjenju omočljivosti trdnih snovi</t>
  </si>
  <si>
    <t>The device is particularly useful for measuring wettability of solid materials</t>
  </si>
  <si>
    <t>pof. dr. Miran Mozetič</t>
  </si>
  <si>
    <t>L2-8179</t>
  </si>
  <si>
    <t>Nadgradnja distribuiranega računskega vozlišča SiGNET Tier-2.</t>
  </si>
  <si>
    <t>Upgrade of distributed computing center SiGNET Tier-2</t>
  </si>
  <si>
    <t>P_XVII_154</t>
  </si>
  <si>
    <t>Oprema je vključena v grid vozlišče SIGNET in dostopna preko infrastrukture SLINGI. Uporaba je omogočena z uporabo vmesne programske opreme gLite in ARC.</t>
  </si>
  <si>
    <t>The equipment is integrated into SiGNET grid site and provides the access through  SLING infrastructure. The access is provided by using the gLite and ARC grid middleware.</t>
  </si>
  <si>
    <t>Oprema je namenjena izvajanju računskih nalog in shranjevanju podatkov pri mednarodnih eksperimentih ATLAS, Pierre Auger in Belle II. Po dogovoru je na voljo tudi slovenskim raziskovalnim in akademskim ustanovam.</t>
  </si>
  <si>
    <t>The purpose of the equipment is to provide the computing and storage resources to international experiments ATLAS, Pierre Auger and Belle II. The access is also provided to slovenian research and academic institutions.</t>
  </si>
  <si>
    <t>65553
65552
65554
65551
65550
65549
65548
65547</t>
  </si>
  <si>
    <t>Linija za mikro in nanolitografijo z opremo za čisto sobo in analitično opremo</t>
  </si>
  <si>
    <t>Clean room for micro and nanolithography  technologies and analytical equipment</t>
  </si>
  <si>
    <t>P_XVII_014</t>
  </si>
  <si>
    <t>Oprema je dostopa po predhodnem dogovoru.Za uporabo zahtevnejše opreme je omogočeno šolanje. Cena storitev je odvisna od zahtevnosti meritev. Kontakt damjan.svetin@ijs.si</t>
  </si>
  <si>
    <t>Equipment is available on demand. Training can be arranged. The price of services depends on complexity of the measurements. Contact damjan.svetin@ijs.si</t>
  </si>
  <si>
    <t>Raziskovalna oprema je namenjena postavitvi čiste izdelavne linije in meritvenega sistema za mikro in nanolitografijo z izboljšanjem končne ločljivosti nanolitografije. Gre za sistem suhih komor, evaporator in sistema za vzdrževanje pogojev čiste sobe.</t>
  </si>
  <si>
    <t>The research equipment for clean production line and measurement system for micro and nanolithography by improving the final resolution of nanolithography. It is a system of dry-box chambers, an evaporator and a system for maintaining the conditions of a clean room.</t>
  </si>
  <si>
    <t>65037, 65502, 65928, 65939, 66657, 67389, 67736, 69104</t>
  </si>
  <si>
    <t>XJET, Izrael
3D tiskalnik za kovinske materiale in keramiko</t>
  </si>
  <si>
    <t>XJET, Israel 3D Printer for metalic and ceramic materials</t>
  </si>
  <si>
    <t>Do opreme dostopajo vsi sodelavci, ki to metodo uporabljajo pri raziskavah kovinskih, intermetalnih in keramičnih materialov. Oprema je polno zasedena.</t>
  </si>
  <si>
    <t>3D Printer is used by all researchers who need this equipment in their research tematics: metalic, intermetallic and ceramic materials. The equipment is fully occupied.</t>
  </si>
  <si>
    <t>3D tiskalnik se uporablja za izvajanje ARRS projektov. V prijavi je projekt za EIT Manufacturing, ki temelji na 3D tiskanju.</t>
  </si>
  <si>
    <t>The 3D Printer is used for execution of research in the frame of ARRS projects. We are applying a new project in EIT Manufacturing, the project is based solely on 3D printing.</t>
  </si>
  <si>
    <t>P_XVII_177</t>
  </si>
  <si>
    <t>L2-1829</t>
  </si>
  <si>
    <t>Podmiljšak</t>
  </si>
  <si>
    <t>Kobe</t>
  </si>
  <si>
    <t>Kocjan</t>
  </si>
  <si>
    <t>P2-0405-5</t>
  </si>
  <si>
    <t>Denis Arčon</t>
  </si>
  <si>
    <t>NV magnetometer za NMR spektroskopijo nanometrskih vzorcev in za površinsko določanje  magnetnih polj z nanometrsko ločljivostjo</t>
  </si>
  <si>
    <t>NV magnetometer for NMR spectroscopy of nanoscopic samples</t>
  </si>
  <si>
    <t>P_XVII_189</t>
  </si>
  <si>
    <t>Oprema je dostopna po predhodnem dogovoru na e-mail arcon.denis@ijs.si</t>
  </si>
  <si>
    <t>The equipment is available upon request at arcon.denis@ijs.si</t>
  </si>
  <si>
    <t>oprema je namenjena merjenju izredno šibkih magnetnih polj na površini vzorcev</t>
  </si>
  <si>
    <t>The purpose of the equipment is to measure extremely weak magnetic fields at the surface of samples</t>
  </si>
  <si>
    <t>66003, 66049, 66066, 66067, 66103, 66269, 66547, 66655, 66656, 66963, 66964, 68613, 68622, 68625, 68626, 68743, 68744, 68742</t>
  </si>
  <si>
    <t>Rok Žitko</t>
  </si>
  <si>
    <t>Računalniška oprema za opravljanje numeričnih izračunov na področju teoretične fizike</t>
  </si>
  <si>
    <t>Compter equipment for calculations in the field of theoretical physics</t>
  </si>
  <si>
    <t>P_XVII_030</t>
  </si>
  <si>
    <t>Uporaba je možna preko vmesne programske opreme ARC po predhodnem dogovru (rok.zitko@ijs.si).</t>
  </si>
  <si>
    <t>Access is possible using ARC middleware upon demand (rok.zitko@ijs.si).</t>
  </si>
  <si>
    <t>Izvajanje računskih nalog na področjih fizike trdne snovi, fizike osnovnih delcev in biofizke.</t>
  </si>
  <si>
    <t>Computing in the fields of solid state physics, particle physics and biophysics.</t>
  </si>
  <si>
    <t>66166, 66243, 66244, 66245, 66246, 66247, 66248, 67395, 67396, 67397, 67398</t>
  </si>
  <si>
    <t>Jernej F. Kamenik</t>
  </si>
  <si>
    <t>Primož Ziherl</t>
  </si>
  <si>
    <t>Gregor Dolanc</t>
  </si>
  <si>
    <t>Oprema za raziskave in aplikacije na področju tehnologije vodenja</t>
  </si>
  <si>
    <t>Equipment for research and development of the field of process control technology</t>
  </si>
  <si>
    <t>P_XVIII_161</t>
  </si>
  <si>
    <t>Oprema je dostopna po predhodnem dogovoru (gregor.dolanc@ijs.si)</t>
  </si>
  <si>
    <t>The equipment is available upon prior agreement  (gregor.dolanc@ijs.si)</t>
  </si>
  <si>
    <t>Oprema obsega industrijski  krmilnik Siemens, funkcijski generator ter razne merilne elementi za meritve v elektroniki.</t>
  </si>
  <si>
    <t>Equipment contains industrial controller Siemens, function generator and various elements for measurements in electronics.</t>
  </si>
  <si>
    <t>66420, 66457, 66537, 66543, 66546, 66589, 66714, 66728, 66796, 66797, 66838, 66907, 67099, 67767, 67768, 67769</t>
  </si>
  <si>
    <t>prof. dr. Đani Juričić</t>
  </si>
  <si>
    <t>Martin Žnidaršič</t>
  </si>
  <si>
    <t>Oprema za raziskave in aplikacije na področju umetne inteligence</t>
  </si>
  <si>
    <t>Equipment for research and applied work in the field of artificial intelligence</t>
  </si>
  <si>
    <t>P_XVIII_076</t>
  </si>
  <si>
    <t>Čas dostopa do opreme vsak delovni dan od 8:00 do 16:00 po predhodnem dogovoru s skrbnikom. Glede pogojev dostopa in razpoložljivosti kontaktirati skrbnika martin.znidarsic@ijs.si</t>
  </si>
  <si>
    <t>The equipment is avaliable upon request every day from 8 am to 4 pm. For access conditions and availabilty contact martin.znidarsic@ijs.si</t>
  </si>
  <si>
    <t>GPU in CPU strežniki za razvoj, testiranje in uporabo metod umetne inteligence</t>
  </si>
  <si>
    <t>GPU and CPU servers for the development, testing and application of AI methods</t>
  </si>
  <si>
    <t>67054, 67339, 67606, 67951, 67952, 68378, 68499, 68500, 68627</t>
  </si>
  <si>
    <t>Pospeševalniki za vzporedno računanje na področju teoretične fizike</t>
  </si>
  <si>
    <t>Accelerators for parallel computing in the field of theoretical physics</t>
  </si>
  <si>
    <t>P_XVIII_028</t>
  </si>
  <si>
    <t>69539, 69540, 69541, 69542, 69543, 69544, 69545, 69546</t>
  </si>
  <si>
    <t>Reaktorska komora z elektronsko kolono za in-situ opazovanje procesov in reakcij</t>
  </si>
  <si>
    <t>Reactor chamber with electronic column for in-situ observation of processes and reactions</t>
  </si>
  <si>
    <t>P_XVIII_134</t>
  </si>
  <si>
    <t>Oprema je dostopna po predhodnem dogovoru . Kontakt preko e-pošte na uros.cvelbar@ijs.si</t>
  </si>
  <si>
    <t>Equipment is available by prior arrangement.  Please contact uros.cvelbar@ijs.si</t>
  </si>
  <si>
    <t>raziskovalna oprema z uporabo diferencialnega črpanja omogoča prosto preklapljanje med tremi vakuumskimi režimi, ob potencialni sočani uporabi različnih reaktivnih plinov.  Omogoča insitu in operando opazovanje mikroskopskih vzorcev pri različnih talkih in atmosferah.</t>
  </si>
  <si>
    <t>Research equipment using differential pumping allows free switching between three vacuum modes, with the potential simultaneous use of different reactive gases.</t>
  </si>
  <si>
    <t>1, 5</t>
  </si>
  <si>
    <t>6, 1</t>
  </si>
  <si>
    <t>P2-0082-50</t>
  </si>
  <si>
    <t>raziskovalci odseka F6</t>
  </si>
  <si>
    <t>PR-09455</t>
  </si>
  <si>
    <t xml:space="preserve">prof. dr. Uroš Cvelbar, raziskovalci, ki delajo na projektu </t>
  </si>
  <si>
    <t>Blaž Mikuž</t>
  </si>
  <si>
    <t>Termografska kamera za raziskovalne namene</t>
  </si>
  <si>
    <t>High-speed infrared camera for research</t>
  </si>
  <si>
    <t>P_XVII_069</t>
  </si>
  <si>
    <t>Po dogovoru z odgovorno osebo (blaz.mikuz@ijs.si)</t>
  </si>
  <si>
    <t>Please contact responsible person (blaz.mikuz@ijs.si)</t>
  </si>
  <si>
    <t>Kamera je namenjena termografskim meritvam hitrih procesov, tj. dolgovalovni IR 7.5 - 12.0 µm, 640 x 512 pixels, 1 kHz. Oprema ni prenosljiva in je na voljo le v laboratoriju.</t>
  </si>
  <si>
    <t>Camera is specialized for thermography of fast phenomena, i.e. long wave IR 7.5 - 12.0 µm, 640 x 512 pixels, 1 kHz. The equipment is available in our laboratory and it is not portable.</t>
  </si>
  <si>
    <t>L2-9210</t>
  </si>
  <si>
    <t>I0-0005</t>
  </si>
  <si>
    <t>Visokoločljivostni vrstični elektronski mikroskop s FEG izvorom, EDX sistemom in STEM detektorjem</t>
  </si>
  <si>
    <t>High-resolution FES SEM with EDX and STEM detector</t>
  </si>
  <si>
    <t>P_XVII_076</t>
  </si>
  <si>
    <t xml:space="preserve">Vrstični elektronski mikroskop v okviru Centra za elektronsko mikroskopijo in mikroanalizo (CEMM) je dostopen na podlagi on-line rezervacijskega sistem vsem tistim operaterjem IJS, ki so uspešno opravili tečaj, ki ga brezplačno organizira in izvaja kader CEMM. Za tiste odseke IJS, druge raziskovalne in izobraževalne institucije in industrijske partnerje, ki nimajo svojih operaterjev, izvede zahtevane analize kader CEMM. </t>
  </si>
  <si>
    <t>The scanning electron microscope within the Center for Electron Microscopy and Microanalysis (CEMM) is accessible via the on-line reservation system to all JSI operators who have successfully completed a teaching course organized and conducted free of charge by the CEMM personnel . For those departments of the JSI, other research and educational institutions and industrial partners that do not have their own operators, the required analyses are performed by the CEMM personnel.</t>
  </si>
  <si>
    <t xml:space="preserve">Visokoločljivostni vrstični elektronski mikroskop FEG SEM omogoča morfološko karakterizacijo različnih anorganskih in organskih materialov na nanometrskem nivoju, tudi pri zelo nizkih vzbujevalnih napetostih. Poleg tega omogoča mikroskop določevanje kemijske sestave, saj je mikroskop opremljen s sistemom EDX. Novo kvaliteto pa predstavlja detektor  za preiskave vzorcev v presevnem načinu.  </t>
  </si>
  <si>
    <t>The high-resolution FEG SEM scanning electron microscope enables the morphological characterization of various inorganic and organic materials at the nanometer level, even at very low excitation voltages. In addition, the microscope allows the determination of the chemical composition of materials since the microscope is equipped with the EDX system. A new quality is a detector for examining samples in transmission mode.</t>
  </si>
  <si>
    <t>122.58</t>
  </si>
  <si>
    <t>31.72</t>
  </si>
  <si>
    <t>Kombiniran sistem za nanofabrikacijo</t>
  </si>
  <si>
    <t>Nanofabrication system</t>
  </si>
  <si>
    <t>P_XVIII_072</t>
  </si>
  <si>
    <t>Kombiniran sistem za nanofabrikacijo omogoča izdelavo nanometrskih elektronskih vezij z
dvodimenzionalnimi in enodimenzionalnimi nanomateriali. Sestavlja ga optični stereo mikroskop visoke ločljivosti in AFM, ki sta funkcionalno sklopljena in vgrajena v posebno komoro, ki vsebuje elektronski evaporator in drugo opremo za izdelavo funkcionalnih vezij.</t>
  </si>
  <si>
    <t>The combined nanofabrication system enables the fabrication of nanometer electronic circuits with two-dimensional and one-dimensional nanomaterials. It consists of a high-resolution optical stereo microscope and AFM, which are functionally coupled and built into a special chamber containing an electronic evaporator and other equipment for functional circuits manufacturing.</t>
  </si>
  <si>
    <t>66717, 66727, 66831, 66875, 66876, 67144, 67786, 68992, 68993</t>
  </si>
  <si>
    <t>SNOM mikroskop</t>
  </si>
  <si>
    <t>SNOM Microscope</t>
  </si>
  <si>
    <t>P_XVIII_136</t>
  </si>
  <si>
    <t>Oprema je dostopna po predhodnem dogovoru. Kontakt preko e-pošte  janez.kovac@ijs.si</t>
  </si>
  <si>
    <t>Equipment is available on demand. Please contact janez.kovac@ijs.si</t>
  </si>
  <si>
    <t>Mikroskop omogoča karakterizacijo optičnih in morfoloških lastnosti površin trdnih materialov na nanometrskem nivoju</t>
  </si>
  <si>
    <t>Microscope allows characterization of optical and morphological properties of surfaces of solid materials on nanoscale</t>
  </si>
  <si>
    <t>Prometheus NT.48, Nano diferenčni dinamični fluorimeter (angl. nanoDSF, nano differential scanning fluorimetry)</t>
  </si>
  <si>
    <t>Prometheus NT.48, nano differential scanning fluorometry (nanoDSF)</t>
  </si>
  <si>
    <t>P_XVIII_087</t>
  </si>
  <si>
    <t>Oprema je dostopna po predhodnem dogovoru preko e-pošte: dusan.turk@ijs.si ali aleksandra.usenik@ijs.si</t>
  </si>
  <si>
    <t>The equipment is available upon e-mail request: dusan.turk@ijs.si or aleksandra.usenik@ijs.si</t>
  </si>
  <si>
    <t xml:space="preserve">Oprema je namenjena meritvam termične in kemične stabilnosti proteinov na osnovi njihove intrinzične fluorescence ter agregacije proteinov na osnovi upada intenzitete svetlobe, ki potuje skozi vzorec. Oprema omogoča paralelne meritve 48 vzorcev v kapilarah po 10 µL. </t>
  </si>
  <si>
    <t xml:space="preserve"> The equipment is used for measuring thermal and chemical stability of proteins based on their intrinsic  fluorescence as well as aggregation of proteins based on attenuation of the light 
going through the sample. Paralel measurements of 48 samples in 10µL capillaries are possible.</t>
  </si>
  <si>
    <t>14,59 EUR (0.5 EUR/standardna kapilara ali 2 EUR/visoko občutljiva kapilara)</t>
  </si>
  <si>
    <t>Neformalno sodelovanje</t>
  </si>
  <si>
    <t>Stipan Jonjič (Univerza v Rijeki)</t>
  </si>
  <si>
    <t>Pulzni napajalnik za magnetronsko naprševanje pri visoki pulzni moči</t>
  </si>
  <si>
    <t>Power supply for high impulse power magnetron sputtering</t>
  </si>
  <si>
    <t>P_XVIII_142</t>
  </si>
  <si>
    <t>Napajalnik deluje v sklopu vakuumskega sistema in magnetronskega izvira (katode). Zagotavlja kratke pulze (10-1000 µs) pri visoki vršni moči, kar omogoča popolno ionizacijo razpršenih atomov tarče</t>
  </si>
  <si>
    <t>The power supply is operational in line with a vacuum system and magnetron source (cathode). It provides short pulses (10-1000 µs) at high peak power which allows for a complete ionization of the sputtered target atoms.</t>
  </si>
  <si>
    <t>J2-2509</t>
  </si>
  <si>
    <t>J2-2513</t>
  </si>
  <si>
    <t>Okoljski vrstični elektronski mikroskop (ESEM) z veliko komoro, sistemom za analizo morfologije površin in EDX sistemom</t>
  </si>
  <si>
    <t>Environmental scanning electron microscope</t>
  </si>
  <si>
    <t>P_XVIII_157</t>
  </si>
  <si>
    <t>Okoljski vrstični elektronski mikroskop (ESEM) omogoča morfološko in kemijsko karakterizacijo različnih anorganskih in organskih materialov. Mikroskop je opremljen z veliko komoro za vzorce, sistemom EDX in programsko opremo za 3D predstavitev morfologije površine. Omogoča tudi opazovanje vzorcev pri nizkem vakuumu (do 4000 Pa) in je kot tak primeren za opazovanje vlažnih vzorcev.</t>
  </si>
  <si>
    <t xml:space="preserve">The environmental scanning electron microscope (ESEM) enables morphological and chemical characterization of various inorganic and organic materials. The microscope is equipped with large specimen chamber, EDX system and software for 3D surface morphology presentation. It also enables observation of specimens at low vacuum (up to 4000 Pa) and is as such suitable for observation of not completely dried specimens. </t>
  </si>
  <si>
    <t>P2-0405</t>
  </si>
  <si>
    <t>Sabina Markelj</t>
  </si>
  <si>
    <t xml:space="preserve">Spektrometer za spektroskopijo Augerjevih  elektronov </t>
  </si>
  <si>
    <t xml:space="preserve">  Spectrometer for Auger electron spectroscopy</t>
  </si>
  <si>
    <t>P_XVIII_057</t>
  </si>
  <si>
    <t xml:space="preserve">Nacin dostopa je po predhodnem dogovoru. Kontakt sabina.markelj@ijs.si. </t>
  </si>
  <si>
    <t>The method of access is by prior arrangement. Contact sabina.markelj@ijs.si.</t>
  </si>
  <si>
    <t xml:space="preserve">Spektrometer za spektroskopijo Augerjevih elektronov je namenjen za analizo površine
različnih materialov, še posebej pa omogoča: določitev kontaminacije vzorcev z ogljikovodiki, oksidi; analizo količine adsorbiranh molekul na preučevanih vzorcih ter analizno sestavo tankih plasti. </t>
  </si>
  <si>
    <t>The spectrometer for Auger electron spectroscopy is intended for the analysis of the surface of various materials, and in particular allows: determination of contamination of samples with hydrocarbons, oxides; analysis of the amount of adsorbed molecules on the studied samples and analytical composition of thin layers.</t>
  </si>
  <si>
    <t>Matjaž Žitnik, Primož Pelicon</t>
  </si>
  <si>
    <t>Rok Zaplotnik</t>
  </si>
  <si>
    <t>Generator za vzbujanje induktivno sklopljene plazme velike moči</t>
  </si>
  <si>
    <t xml:space="preserve">Generator with a high nominal power for the excitation of inductively coupled plasma </t>
  </si>
  <si>
    <t>P_XVIII_150</t>
  </si>
  <si>
    <t>Oprema je običajno dostopna od ponedeljka do petka med 8:00 in 14:00. Za dogovor o uporabi se je potrebno dogovoriti z vodjo Odseka za tehnologijo površin prof. Miranom Mozetičem.</t>
  </si>
  <si>
    <t>Equipment is usually available Monday through Friday between 8:00 and 14:00. It is necessary to talk about the use beforehand with the head of the Department of Surface Engineering prof. Miran Mozetič.</t>
  </si>
  <si>
    <t xml:space="preserve">Oprema se bo uporabljala za vzbujanje induktivno sklopljene plazme. Nominalna moč generatorja je velika, predvsem zaradi potrebe velike gostote moči plazme v H-načinu. Pri veliki gostoti moči namreč lahko plazmo vzdržujemo pri višjih tlakih (srednji vakuum), kar posledično pomeni večjo gostoto reaktivnih delcev. </t>
  </si>
  <si>
    <t>The equipment will be used for excitation of inductively coupled plasma. The nominal power of the generator is high, mainly due to the need for high plasma power density in H-mode. At high power densities, the plasma can be maintained at higher pressures (medium vacuum), which consequently means a higher density of reactive particles.</t>
  </si>
  <si>
    <t>L2-1834</t>
  </si>
  <si>
    <t>Gregor Primc</t>
  </si>
  <si>
    <t>P2-0098</t>
  </si>
  <si>
    <t>Gregor Papa</t>
  </si>
  <si>
    <t xml:space="preserve">Visokozmogljiv hibridni adaptivni računski sistem </t>
  </si>
  <si>
    <t>High-performance hybrid adaptive computing system</t>
  </si>
  <si>
    <t>P_XVIII_064</t>
  </si>
  <si>
    <t>Oprema je dostopna preko infrastrukture SLING, po predhodnem dogovoru s skrbnikom.</t>
  </si>
  <si>
    <t xml:space="preserve"> The equipment is available through SLING infrastructure, upon agreement with the administrator.</t>
  </si>
  <si>
    <t>Oprema je namenjena hitri obdelavi kompleksnih podatkov. Hibridna oprema omogoča razvoj in testiranje sodobnih adaptivnih metod, ki temeljijo na računsko zahtevnih umetni in računski inteligenci.</t>
  </si>
  <si>
    <t>The equipment is intended for fast processing of complex data. Hybrid equipment allows the development and testing of modern adaptive methods based on computationally demanding artificial and computational intelligence.</t>
  </si>
  <si>
    <t>67501, 67502, 67503, 67504, 68882, 68944, 68945, 68991, 69027</t>
  </si>
  <si>
    <t>Matjaž Vencelj</t>
  </si>
  <si>
    <t>Segmentirani detektor z velikim prostorskim kotom</t>
  </si>
  <si>
    <t>Large solid angle segmented detector</t>
  </si>
  <si>
    <t>P_XVII_187</t>
  </si>
  <si>
    <t xml:space="preserve">Komunikacija z opisom zahtev meritve, tipa ionskega žarka na E-mail skrbnika. Za tujce tudi v okviru mednarodnega dostopa na pospeševalnik IJS, H2020 Radiate: https://www.ionbeamcenters.eu/ </t>
  </si>
  <si>
    <t xml:space="preserve">Communication with the description of the measurement specifics to the E-mail of the responsible person. Alternatively, transnational Access via the H2020 Radiate:https://www.ionbeamcenters.eu/  </t>
  </si>
  <si>
    <t>Segmentni detektor rentgenskih žarkov SDD je vgrajen v merilno postajo z ionskim mikrožarkom za mikro-PIXE. Omogoča elementno mapiranje vzorcev s pokrivanjem ekstremno velikega prostorskega kota 1 strd.</t>
  </si>
  <si>
    <t>The segmented X-ray SDD is mounted at the ion microprobe measuring chamber. It enables elemental mapping with micro_PIXE with extremely large solid angle 1 strd.</t>
  </si>
  <si>
    <t>Pelicon</t>
  </si>
  <si>
    <t>Hladilnik QD 3He/4He za ultranizke temperature</t>
  </si>
  <si>
    <t>3He/4He dilution refrigerator for ultra-low temperatures</t>
  </si>
  <si>
    <t>P_XVII_021</t>
  </si>
  <si>
    <t>Za uporabo opreme kontaktirajte prof. dr. Janeza Dolinška (janez.dolinsek@ijs.si) na Institutu Jožefa Stefana kadarkoli. Meritve izvajajo člani naše raziskovalne skupine, zunanji uporabniki lahko prisostvujejo meritvam.</t>
  </si>
  <si>
    <t>To use the equipment, please contact prof. dr. Janez Dolinšek (janez.dolinsek@ijs.si) at the Jožef Stefan Institute anytime. The measurements are executed by our trained researchers. External users can take part in the measurements.</t>
  </si>
  <si>
    <t>Hladilnik 3He/4He za ultranizke temperature omogoča meritve fizikalnih lastnosti materialov (električna upornost, magnetoupornost, specifična toplota in Hallov koeficient) v območju temperatur do 50 mK nad absolutno ničlo v magnetnih poljih do 9 T.</t>
  </si>
  <si>
    <t>Dilution refrigerator 3He/4He for ultralow temperatures enables measurements of physical properties of materials (electrical resistivity, magnetoresistance, specific heat, Hall coefficient) in the range of temperatures down to 50 mK above absolute zero at magnetic fields up to 9 T.</t>
  </si>
  <si>
    <t>Računske gruča</t>
  </si>
  <si>
    <t>HPC computer cluster</t>
  </si>
  <si>
    <t>P_XVIII_014</t>
  </si>
  <si>
    <t>65270 06</t>
  </si>
  <si>
    <t>P1-0389</t>
  </si>
  <si>
    <t>PR-05883-1 (EUROfusion, Education)</t>
  </si>
  <si>
    <t>Igor Lengar, Ivo Kodeli, Bor Kos, Domen Kotnik, Andrej Žohar</t>
  </si>
  <si>
    <t>Gašper Žerovnik, raziskovalci odseka F-8</t>
  </si>
  <si>
    <t>L2-8163, PR-08098, PR-05877</t>
  </si>
  <si>
    <t>Močnostni plazemski sistem za depozicijo nanosov tankih plasti s plazmo molekularnih plinov na vzorce večjih dimenzij</t>
  </si>
  <si>
    <t>Plasma system for the deposition of thin films with plasma of molecular gases on larger samples</t>
  </si>
  <si>
    <t>P_XVIII_037</t>
  </si>
  <si>
    <t>Oprema je običajno dostopna od ponedeljka do petka med 8:00 in 14:00. Za dogovor o uporabi se je potrebno dogovoriti z vodjo Odseka za tehnologijo površin.</t>
  </si>
  <si>
    <t>Equipment is usually available Monday through Friday between 8:00 and 14:00. It is necessary to talk about the use beforehand with the head of the Department of Surface Engineering.</t>
  </si>
  <si>
    <t>Sistem je primeren za pripravo vzorcev industrijsko pomembnih dimenzij. Posebnost naprave je v tem, da omogoča nanos plasti z uporabo različnih prekurzorjev na vzorce premera do 0.4 m ter regulacijo moči za vzbujanje nizkotlačne plazme do 12 kW.</t>
  </si>
  <si>
    <t>The system is designed for preparation of industrial-size samples. The device enables thin film coatings by using various precursors on samples up to 0.4 m in diameter and power regulation for sustaining low-pressure plasma up to 12 kW.</t>
  </si>
  <si>
    <t>L2-2616</t>
  </si>
  <si>
    <t>Matjaž Spreitzer</t>
  </si>
  <si>
    <t>UHV sistema za premikanje grelnika in tarč</t>
  </si>
  <si>
    <t>UHV heater- and target stage</t>
  </si>
  <si>
    <t>P_XVIII_170</t>
  </si>
  <si>
    <t>Po predhodnem dogovoru s skrbnikom (matjaz.spreitzer@ijs.si)</t>
  </si>
  <si>
    <t>By prior arrangement with corresponding persopn (matjaz.spreitzer@ijs.si)</t>
  </si>
  <si>
    <t>UHV sistema za premikanje grelnika in tarč v sistemu za pulzno lasersko nanašanje.</t>
  </si>
  <si>
    <t>UHV heater- and target stage for a pulsed laser depostion system.</t>
  </si>
  <si>
    <t>N2-0149</t>
  </si>
  <si>
    <t>N2-0187</t>
  </si>
  <si>
    <t>Manjši sistem za pulzno lasersko nanašanje</t>
  </si>
  <si>
    <t>Small pulsed laser deposition system</t>
  </si>
  <si>
    <t>P_XVII_188</t>
  </si>
  <si>
    <t>Manjši sistem za pulzno lasersko nanašanje je namenjen pripravi visoko-kakovostnih tankih plasti in heterostruktur.</t>
  </si>
  <si>
    <t>Small pulsed laser depostion system is used for the preparation of high-quality thin films and heterostructures.</t>
  </si>
  <si>
    <t>Hana Uršič Nemevšek</t>
  </si>
  <si>
    <t>Mikroskop na atomsko silo z moduli za piezoelektrične, električne in magnetne meritve</t>
  </si>
  <si>
    <t>Atomic force microscopy (AFM) with piezo-response force microscopy, conductive-atomic force microscopy and magnetic-force microscopy moduli</t>
  </si>
  <si>
    <t>P_XVIII_010</t>
  </si>
  <si>
    <t>po dogovoru: hana.ursic@ijs.si</t>
  </si>
  <si>
    <t>by agreement: hana.ursic@ijs.si</t>
  </si>
  <si>
    <t>Mikroskop na atomsko silo z različnimi moduli je zelo uporabno orodje za raziskovanje feroelektrične domenske strukture, feroelektričnih, piezoelektričnih in magnetnih lastnosti na lokalni (nanometrski) ravni.</t>
  </si>
  <si>
    <t xml:space="preserve">
An atomic force microscope with various modules is a very useful tool for investigating the ferroelectric domain structure, ferroelectric, piezoelectric, and magnetic properties at the local (nanometer) level.</t>
  </si>
  <si>
    <t>.6</t>
  </si>
  <si>
    <t>.1</t>
  </si>
  <si>
    <t>Hana Uršič</t>
  </si>
  <si>
    <t>Igor Mandić</t>
  </si>
  <si>
    <t>Sistem za meritve tranzientov v silicijevih detektorjih z dvofotonsko absorpcijo</t>
  </si>
  <si>
    <t>System for measurements of transients in silicon detectors caused by two photon abosrption.</t>
  </si>
  <si>
    <t>P_XVIII_107</t>
  </si>
  <si>
    <t>Oprema se nahaja na IJS, v laboratoriju odseka F9, Jamova 39, Ljubljana. Dostop do opreme je možen po dogovoru. Kontakt: igor.mandic@ijs.si</t>
  </si>
  <si>
    <t>The system is installed in the laboratory of F9 department at JSI, Jamova 39, Ljubljana. Equipment is available, for posibility of usage please contact igor.mandic@ijs.si</t>
  </si>
  <si>
    <t>Sistem je namenjen meritvam tranzientov, ki jih v silicijevih detektorjih povzročimo z dvofotonsko absorpcijo s ~ 100 fs pulzi laserske svetlobe z valovno dolžino 1560 nm.</t>
  </si>
  <si>
    <t>The system enables measruements of transients in silicon detectors caused by two photon absorption with ~100 fs pulses of laser light  with wavelength of 1560 nm.</t>
  </si>
  <si>
    <t>Matic
Lozinšek</t>
  </si>
  <si>
    <t>Integriran sistem za sintezo in karakterizacijo spojin pod inertnimi pogoji, pri nizkih
temperaturah in pod visokimi tlaki</t>
  </si>
  <si>
    <t>Integrated system for synthesis and characterisation of compounds under inert conditions, at low temperatures, and at high pressure</t>
  </si>
  <si>
    <t>P_XIX_001</t>
  </si>
  <si>
    <t>Uporaba je možna po predhodnem dogovoru (matic.lozinsek@ijs.si)</t>
  </si>
  <si>
    <t>Access is possible upon demand (matic.lozinsek@ijs.si)</t>
  </si>
  <si>
    <t>Sistem suhih celic omogoča delo v inertni atmosferi N2 (O2, H2O &lt; 1 ppm), ATR-FTIR karakterizacijo, pregled vzorcev s stereomikroskopom, in sušenje topil</t>
  </si>
  <si>
    <t>Glovebox system enables the work in inert N2 atomsphere (O2, H2O &lt; 1 ppm), ATR-FTIR characterization, stereomicroscopy, and solvent drying</t>
  </si>
  <si>
    <t>69217
70673
70674
71180
71313 
70677
70676
69720
69976
69193
69816
69817
69818
70271
70272
71941
71940
71939
71938</t>
  </si>
  <si>
    <t>N1-0189</t>
  </si>
  <si>
    <t>N1-0225</t>
  </si>
  <si>
    <t>ERC StG HiPeR-F</t>
  </si>
  <si>
    <t>Leon
Cizelj</t>
  </si>
  <si>
    <t>Nadgradnja visokozmogljive računske gruče</t>
  </si>
  <si>
    <t>P_XIX_002</t>
  </si>
  <si>
    <t>Računalniška gruča za izvajanje znanstvenih računskih simulacij. Hitra mrežna komunikacija med računskimi vozlišči omogoča dobro skaliranje večprocesnih izračunov. Oprema vsebuje 24 računskih vozlišč po 2 procesorja, vsak z 28 jedri in 196GB spomina.</t>
  </si>
  <si>
    <t>Compute cluster for fast scientific calculations. Fast interconnect enables a good calculation scalability of multinode multicore jobs. Equipment consists of 23 compute nodes with 2 socket processors. each with 28 cores and 196GB of memory.</t>
  </si>
  <si>
    <t>P2-0405-1</t>
  </si>
  <si>
    <t>Boštjan Končar</t>
  </si>
  <si>
    <t>L2-1827</t>
  </si>
  <si>
    <t>L2-1828</t>
  </si>
  <si>
    <t>NC-0026</t>
  </si>
  <si>
    <t>PR-10884</t>
  </si>
  <si>
    <t>Nadgradnja računalniške gruče po sistemu »na
ključ«</t>
  </si>
  <si>
    <t>P_XIX_003</t>
  </si>
  <si>
    <t>Glede na proste kapacitete in ob predhodnem dogovoru je oprema na voljo preko bojan.zefran@ijs.si. Več informacij je na: https://f8.ijs.si/gruce-f8/.</t>
  </si>
  <si>
    <t xml:space="preserve"> Depending on the availability of the resources the arrangements can be made through bojan.zefran@ijs.si. More information on: https://f8.ijs.si/gruce-f8/.</t>
  </si>
  <si>
    <t>Računalniška gruča z večjim številom jeder, namenjena izračunom, ki kjer lahko uporabimo paralelno računanje za pospešitev računanja. Nadgradnja gruče vsebuje 20 računskih vozlišč, ki vsebujejo po 2 28 jedrna procesorja  in vsaj 192 GB spomina.</t>
  </si>
  <si>
    <t xml:space="preserve">Compute cluster with large number of CPU cores for simulations that can take advantage of parallel computing. Cluster upgrade consists of 20 nodes with 2 28-core processors and at least 192 GB of memory.  </t>
  </si>
  <si>
    <t>PR-11716-1 (EUROfusion)</t>
  </si>
  <si>
    <t>P2-0405-23 (EUROfusion education)</t>
  </si>
  <si>
    <t>Domen Kotnik, Andrej Žohar</t>
  </si>
  <si>
    <t>Razširitev računske gruče s hitrimi rezinami z
veliko pomnilnika</t>
  </si>
  <si>
    <t>Expansion of the computer cluster with fast high-memory nodes</t>
  </si>
  <si>
    <t>P_XIX_023</t>
  </si>
  <si>
    <t>Computing in the fields of solid state physics, particle physics,  biophysics and quantum physics.</t>
  </si>
  <si>
    <t>71881, 71882</t>
  </si>
  <si>
    <t>P1-0416</t>
  </si>
  <si>
    <t>Janez
Dolinšek</t>
  </si>
  <si>
    <t>Hladilnik 3He za SQUID magnetometer 7T</t>
  </si>
  <si>
    <t>3He refrigerator for SQUID magnetometer 7T</t>
  </si>
  <si>
    <t>P_XIX_024</t>
  </si>
  <si>
    <t>Hladilnik 3He za SQUID magnetometer omogoča meritve magnetnih lastnosti materialov v območju temperatur do 400 mK nad absolutno ničlo v magnetnih poljih do 7 T.</t>
  </si>
  <si>
    <t>3He refrigerator for SQUID magnetometer enables measurements of magnetic properties of materials in the range of temperatures down to 400 mK above absolute zero at magnetic fields up to 7 T.</t>
  </si>
  <si>
    <t>P6-0282</t>
  </si>
  <si>
    <t>Marijan
Nečemer</t>
  </si>
  <si>
    <t>Mikro-XRF analitski mikroskop</t>
  </si>
  <si>
    <t>Mikro XRF for elemental  imaging</t>
  </si>
  <si>
    <t>P_XIX_036</t>
  </si>
  <si>
    <t>po dogovoru marijan.necemer@ijs.si</t>
  </si>
  <si>
    <t>by agreement marijan.necemer@ijs.si</t>
  </si>
  <si>
    <t>elementni imaging z micro XRF</t>
  </si>
  <si>
    <t>elemental imaging by XRF microscop</t>
  </si>
  <si>
    <t>Marijan Nečemer</t>
  </si>
  <si>
    <t>Igor
Mekjavić</t>
  </si>
  <si>
    <t>P_XIX_041</t>
  </si>
  <si>
    <t>69769, 71260</t>
  </si>
  <si>
    <t>Miran
Mozetič</t>
  </si>
  <si>
    <t>Plazemska naprava za in-situ meritve VUV in UV
sevanja med obdelavo površin trdnih materialov</t>
  </si>
  <si>
    <t xml:space="preserve">Plasma device for in-situ measurements of VUV and UV radiation during treatment of solid materials </t>
  </si>
  <si>
    <t>P_XIX_042</t>
  </si>
  <si>
    <t>Oprema je običajno dostopna od ponedeljka do petka med 8:00 in 14:00. Za dogovor o uporabi se je potrebno dogovoriti z vodjo Odseka za tehnologijo površin in skrbnikom. Opravljanje analiz glede n.a ceno po dogovoru</t>
  </si>
  <si>
    <t>Equipment is usually available Monday through Friday between 8:00 and 14:00. It is necessary to talk about the use beforehand with the head of the Department of Surface Engineering and equipment's caretaker. Upon agreement, performing price-based analyzes.</t>
  </si>
  <si>
    <t>Sistem je primeren za obdelavo trdnih vzorcev, ki so nameščeni v plazemsko komoro ali pa padajo skoznjo. Sistem omogoča obdelavo s plazmo nizke (nekaj 100 W) in visoke (nekaj 10 kW) moči. Omogoča tudi sprotno spremljenje optičnih spektrov v UV in VUV področju.</t>
  </si>
  <si>
    <t>The system is suitable for processing solid samples that are placed in the plasma chamber or fall through it. The system allows plasma processing of low (some 100 W) and high (some 10 kW) power. It also enables real-time monitoring of optical spectra in the UV and VUV range.</t>
  </si>
  <si>
    <t>Rok Zaplotnik, Gregor Primc</t>
  </si>
  <si>
    <t>Vladimir
Cindro</t>
  </si>
  <si>
    <t>Avtomatska preskuševalna postaja elektronskih
komponent</t>
  </si>
  <si>
    <t xml:space="preserve">Automatic probe station for testing of electronic components </t>
  </si>
  <si>
    <t>P_XIX_046</t>
  </si>
  <si>
    <t>Oprema je dostopna po predhodnem dogovoru. Kontakt preko e-pošte  na naslovu  vladimir.cindro@ijs.si</t>
  </si>
  <si>
    <t xml:space="preserve">Eqiuipment is available on demand. Please contact vladimir. cindro@ijs.si </t>
  </si>
  <si>
    <t xml:space="preserve">Oprema je namenjena  testiranju  mikrovezij in merjenju lastnosti strukturiranih polprevodnikov. Kontaktiranje je pogojeno s probno kartico, ki je posebej izdelana  za merjeno vezje.  </t>
  </si>
  <si>
    <t>The equipment is intended for testing microcircuits and measuring the properties of structured semiconductors. Contacting is conditioned by a test card, which is specially designed for the measured circuit.</t>
  </si>
  <si>
    <t>Raziskovalci odseka</t>
  </si>
  <si>
    <t>Benjamin
Zorko</t>
  </si>
  <si>
    <t>320 kV rentgenski sistem za realizacijo
dozimetričnih standardov</t>
  </si>
  <si>
    <t>320 kV X - ray system for realization of dosimetric standards</t>
  </si>
  <si>
    <t>P_XIX_060</t>
  </si>
  <si>
    <t>Oprema je nameščena v Laboratoriju za dozimetrične standarde na IJS. Ker gre za prostore, ki so pod stalnim video sevalnim nadzorom, se je potrebno predhodno dogovoriti z vodjem laboratorija, Boštjanom Črničem, mag. med. fiz. Delo v laboratoriju lahko poteka le pod nadzorom vodje laboratorija.</t>
  </si>
  <si>
    <t>The equipment is installed in the Laboratory for Dosimetric Standards at the JSI. The facilities are under permanent video and radiation surveillance. Prior the use of the equipment, the arrangements must be made with the head of the laboratory, Boštjan Črnič, mag. med. phys. The work in the laboratory can only take place under the supervision of the head of the laboratory.</t>
  </si>
  <si>
    <t>Predmet javnega naročila je bila dobava, montaža in zagon  320 kV rentgenskega sistema za realizacijo dozimetričnih standardov, ki ga bomo uporabljali za razširitev obsega kalibracij nacionalnega meroslovnega sistema in raziskovalne študije na različnih raziskovalnih področjih fizike, tehnike in drugih ved. 320 kV rentgenski sistem z rentgensko cevjo MXR-320/26 bo omogočal emisijo fotonov z energijami od 15 do 320 KeV.</t>
  </si>
  <si>
    <t xml:space="preserve">The subject of public tender is supply, installation and start up of of the  320 kV X-ray system for the realization of dosimetric standards, which will be used to broaden the scope of calibrations in the framework of the national metrology system and research studies in various research fields of physics, engineering and other sciences. The 320 kV X-ray system with X-ray tube MXR 320/26 will enable the emission of photons with energies from 15 to 320 KeV.        </t>
  </si>
  <si>
    <t>PR-00674</t>
  </si>
  <si>
    <t>Boštjan Črnič</t>
  </si>
  <si>
    <t>PR-00608</t>
  </si>
  <si>
    <t>Klara Poiškruh</t>
  </si>
  <si>
    <t>PR-11529</t>
  </si>
  <si>
    <t>Sašo Džeroski</t>
  </si>
  <si>
    <t>Oprema za uporabo metod umetne inteligence v znanosti</t>
  </si>
  <si>
    <t>Equipment for use of AI methods in science</t>
  </si>
  <si>
    <t>P_XIX_068</t>
  </si>
  <si>
    <t>Čas dostopa do opreme vsak delovni dan od 8:00 do 16:00 po predhodnem dogovoru s skrbnikom. Glede pogojev dostopa in razpoložljivosti kontaktirati Martina Žnidaršiča (martin.znidarsic@ijs.si)</t>
  </si>
  <si>
    <t>The equipment is avaliable upon request every day from 8 am to 4 pm. For access conditions and availabilty contact Martin Žnidaršič (martin.znidarsic@ijs.si)</t>
  </si>
  <si>
    <t>Raziskovalci odseka E8</t>
  </si>
  <si>
    <t>Matjaž
Vencelj</t>
  </si>
  <si>
    <t>Vakuumska eksperimentalna postaja za jedrsko
astrofiziko</t>
  </si>
  <si>
    <t>Experimental vacuum station for nuclear astrophysics</t>
  </si>
  <si>
    <t>P_XIX_077</t>
  </si>
  <si>
    <t>Oprema je dostopna po predhodnem dogovoru na naši lokaciji. Kontakt preko e-pošte  na naslovu  matjaz.vencelj@ijs.si</t>
  </si>
  <si>
    <t xml:space="preserve">Equipment available on demand, at our location only. Please contact matjaz.vencelj@ijs.si </t>
  </si>
  <si>
    <t>Oprema je namenjena za rekonfigurabilne merilne postavitve v nizkoenergijski jedrski astrofiziki.</t>
  </si>
  <si>
    <t>The equipment serves as a reconfigurable experimental station for low-energy nuclear astrophysics experiments.</t>
  </si>
  <si>
    <t>Tadej Rojac</t>
  </si>
  <si>
    <t>Merilni sistemi za karakterizacijo kompleksnih termo-elektro-mehanskih lastnosti
feroelektričnih materialov</t>
  </si>
  <si>
    <t>Measurement systems for characterization  of complex thermo-electro-mechanical properties of ferroelectric materials</t>
  </si>
  <si>
    <t>P_XIX_080</t>
  </si>
  <si>
    <t xml:space="preserve">Oprema je dostopna  po predhodnem dogovoru preko email naslova tadej.rojac@ijs.si. Uporaba večjega dela opreme zahteva predhodno učenje in demonstracijo, ki se jo izvede po predhodnem dogovoru na isti email naslov..    </t>
  </si>
  <si>
    <t xml:space="preserve">The equipment  can be booked by contacting the reponsible person (tadej.rojac@ijs.si). The usage  of a great part of the  equipment requires training and demonstration , which can be arranged through the same contact.  </t>
  </si>
  <si>
    <t xml:space="preserve">Oprema je namenjena celoviti karakterizaciji elektro-termo-mehanskih lastnosti feroelektirčnih in sorodnih materialov, kar vključuje dielektričnost, piezoelektričnost, piroelektričnost, električno prevodnost in termoelektrični odziv. Meritve je možno opraviti na raznih vzorcih raznih oblik, kot so volumenska kermika, debele in tanke plasti.    </t>
  </si>
  <si>
    <t>The equipment is intended for a complete set of electro-thermo-mechanical measurements of ferroelectric and related materials, including dielectric permittivity,  pyezoelectricity, piroelectricity, electrical conductivity and thermoelectric effect. The measurements can be performed on samples of different shapes, such as ceramics, thick and thin films.</t>
  </si>
  <si>
    <t>69662, 69766, 69767, 69795, 69765, 70303, 70302, 70452, 70576, 70631, 70630, 70629, 70628,70627, 71154, 71146, 70622, 70621, 70620, 70619, 70618, 71187,
54036, 71453, 71458, 71586</t>
  </si>
  <si>
    <t>Mirela
Dragomir</t>
  </si>
  <si>
    <t>Oprema za študij lastnosti in strukture
materialov pod visokimi tlaki</t>
  </si>
  <si>
    <t>Equipment for the investigation of structure and properties of materials under high pressure</t>
  </si>
  <si>
    <t>P_XIX_083</t>
  </si>
  <si>
    <t>Oprema se nahaja v »Laboratoriju za kemijo pod ekstremnimi pogoji« (http://eccl.ijs.si) ECCL. Uporaba opreme je omogočena samo za strokovno usposobljene uporabnike. Dostop se uredi preko dogovora s kontaktno osebo, dr. Mirelo Dragomir. Cena meritev je odvisna od zahtevnosti eksperimentov in interpretacije podatkov. Informacijo o ceni dobite od skrbnika ob dogovoru za izvedbo eksperimentov. Čas dostopa je odvisen od zasedenosti opreme.</t>
  </si>
  <si>
    <t>The equipment is located at the "Extreme Conditions Chemistry Laboratory" under (http://eccl.ijs.si) ECCL. Researchers with proper training on the high-pressure equipment can get access through the contact person, dr. Mirela Dragomir. The price depends on the type of measurement and the complexity of data collection and interpretation. The information about the price is obtained from the contact person before the agreement for measurements. The availability of the equipment depends on the ongoing research activities in the eccl.</t>
  </si>
  <si>
    <t>Oprema nam omogoča preiskave povezav struktura–lastnosti pod zelo visokim tlakom, in sicer preiskave sprememb strukture, magnetnih in elektronskih lastnosti snovi pod hidrostatskim tlakom v območju GPa. Oprema vključuje specializirane, zelo natančne visokotlačne celice z diamantnimi nakovali.</t>
  </si>
  <si>
    <t>The equipment enables the investigate the structure-properties relationship under high pressures (Gpa range), namely investigations of changes in the structure, magnetic and electronic properties. The equipment includes specialized, high-precision diamond anvil cells.</t>
  </si>
  <si>
    <t>Mirela Dragomir</t>
  </si>
  <si>
    <t>J2-2496</t>
  </si>
  <si>
    <t>Srečo
Davor
Škapin</t>
  </si>
  <si>
    <t>Nadgradnja rentgenskih difraktometrov</t>
  </si>
  <si>
    <t>Upgrading of X-Ray powder diffractometer with new operating system and data databases.</t>
  </si>
  <si>
    <t>P_XIX_088</t>
  </si>
  <si>
    <t>By prior arrangement with corresponding person (matjaz.spreitzer@ijs.si)</t>
  </si>
  <si>
    <t>Nova oprema omogoča zanesljivejše in kvalitetnejše analize kristaliničnih materialov, tako v obliki prahov, kot tudi ploščic, tankih plasti.</t>
  </si>
  <si>
    <t>X-Ray diffraction analysis</t>
  </si>
  <si>
    <t>38402
71185
71184
70787
70786
70785
70784</t>
  </si>
  <si>
    <t>Srečo Škapin</t>
  </si>
  <si>
    <t>J1-3026</t>
  </si>
  <si>
    <t>J1-3025</t>
  </si>
  <si>
    <t>Miran
Čeh</t>
  </si>
  <si>
    <t>State-of-the-art vrstični presevni elektronski
mikroskop z ultimativno slikovno in energijsko
ločljivostjo</t>
  </si>
  <si>
    <t>P_XIX_108</t>
  </si>
  <si>
    <t>Preparativna ultracentrifuga z rotorji in
rezalnikom centrifugirk</t>
  </si>
  <si>
    <t>Preparative ultracentrifuge with rotors and tube slicer</t>
  </si>
  <si>
    <t>P_XIX_109</t>
  </si>
  <si>
    <t>Oprema je nameščena v laboratoriju B417D Odseka za molekularne in biomedicinske znanosti (IJS). Uporaba opreme po predhodnem dogovoru (jernej.sribar@ijs.si).</t>
  </si>
  <si>
    <t>The equipment is installed in laboratory B417D of the Department of Molecular and Biomedical Sciences (JSI). The equipment is available by prior arrangement (jernej.sribar@ijs.si).</t>
  </si>
  <si>
    <t>Oprema omogoča centrifugiranje vzorcev pri visokih obratih in omogoča pripravo subcelularnih frakcij, ločbo lipoproteinov, virusov, virusnih delcev, nanodelcev ter izolacijo RNA in plazmidne DNA.</t>
  </si>
  <si>
    <t>The equipment enables high-speed  centrifugation of samples and allows the preparation of subcellular fractions, the separation of lipoproteins, viruses, viral particles, nanoparticles and the isolation of RNA and plasmid DNA.</t>
  </si>
  <si>
    <t>Jernej Šribar</t>
  </si>
  <si>
    <t>Emanuela Senjor</t>
  </si>
  <si>
    <t>Gregor
Dolanc</t>
  </si>
  <si>
    <t>Oprema za raziskave in aplikacije na področju
tehnologije vodenja</t>
  </si>
  <si>
    <t>Equipment for research and application of the field of control technologies</t>
  </si>
  <si>
    <t>P_XIX_112</t>
  </si>
  <si>
    <t>Oprema je dostopna po dogovoru, kontakt Gregor Dolanc (gregor.dolanc@ijs.si)</t>
  </si>
  <si>
    <t>Equipment is available upon agreement, please contact Gregor Dolanc (gregor.dolanc@ijs.si)</t>
  </si>
  <si>
    <t>Računalniška oprema za obdelavo podatkov, modeliranje in razvoj sistemov za vodenje. 
Merilna oprema proizvajalca Moor Electronics za izvedbo meritev na pacientih (laserski merilnik pretoka krvi,
merilnik nivoja kisika in temperature v tkivih,
merilnik nivoja globoke koncentracije kisika v tkivih)</t>
  </si>
  <si>
    <t>Computer equipment for data processing, modeling and development of control systems.
Measuring equipment from Moor Electronics to perform measurements on patients (laser blood flow meter,
oxygen level and temperature meter,
deep tissue oxygen level meter)</t>
  </si>
  <si>
    <t>69812
69821
70056
70021
70022
70023
70024
70585
71135
71133
71430
71263
71264</t>
  </si>
  <si>
    <t>4, 20, 25, 26, 59, 63</t>
  </si>
  <si>
    <t>Raziskovalci odseka E2</t>
  </si>
  <si>
    <t>Sašo
Šturm</t>
  </si>
  <si>
    <t>Ultra visokotlačni tekočinski kromatograf s PDA
detektorjem</t>
  </si>
  <si>
    <t>P_XIX_120</t>
  </si>
  <si>
    <t>Igor
Muševič</t>
  </si>
  <si>
    <t>Sistem za razvoj integriranih optičnih logičnih
vezij</t>
  </si>
  <si>
    <t>P_XIX_122</t>
  </si>
  <si>
    <t>70040,70039,70580,71163,70049</t>
  </si>
  <si>
    <t>Matjaž
Spreitzer</t>
  </si>
  <si>
    <t>RHEED sistem s pripadajočo opremo</t>
  </si>
  <si>
    <t>P_XIX_124</t>
  </si>
  <si>
    <t>70210, 70725</t>
  </si>
  <si>
    <t>Dragan D.
Mihailović</t>
  </si>
  <si>
    <t>Sistem za nelinearno spektroskopijo in
mikroskopijo v širokem energijskem območju z
dodatki</t>
  </si>
  <si>
    <t>System for nonlinear spectroscopy and microscopy in a wide energy range with accessories</t>
  </si>
  <si>
    <t>P_XIX_126</t>
  </si>
  <si>
    <t>Sistem za nelinearno spektroskopijo in mikroskopijo v širokem energijskem območju z dodatki omogoča proučevanje različnih materialov v okviru dveh tehnologij: (1) Nelinearne resonančne ekstremne ultravijolične spektroskopije in (2) Nelinearne optične mikroskopije.</t>
  </si>
  <si>
    <t>The system for nonlinear spectroscopy and microscopy in a wide energy range with accessories allows the study of various materials in two technologies: (1) Nonlinear resonant extreme ultraviolet spectroscopy and (2) Nonlinear optical microscopy.</t>
  </si>
  <si>
    <t>69572
70689
71045
71047
71046
70783
70782
70781
71044
70841
71016
71051
71083
71082
71081
71077
71076
71075
70767
70766
70765
70764
70763
71096
71095
71156
71172
70842
71103
70760
70759
70758
70757
71199
71197
71094
71121
71120
71119
71118
71117
70513
71140
71280
71099
71098
69651
70037
71162
41290
71349
71348
71374
71419</t>
  </si>
  <si>
    <t>Andrej
Filipčič</t>
  </si>
  <si>
    <t>Nadgradnja distribuiranega računskega vozlišča SiGNET Tier-2.</t>
  </si>
  <si>
    <t>Upgrade of SiGNET-T2 distributed cluster</t>
  </si>
  <si>
    <t>P_XIX_145</t>
  </si>
  <si>
    <t>Omogočen oddaljen dostop za vse uporabnike SLING infrastrukture preko strežnika ARC-CE</t>
  </si>
  <si>
    <t>Remote access for SLING users through ARC Computing Element</t>
  </si>
  <si>
    <t>Računska gruča za intenzivno obdelavo podatkov in računske simulacije, predvsem pri eksperimentih ATLAS in Belle-II</t>
  </si>
  <si>
    <t>Compute cluster for intensive data processing primarily for ATLAS and Belle-II experiments</t>
  </si>
  <si>
    <t>71350
71372
71370
71369
71368
71367
71366
71365
71364
71363
71362
71361
71360
71359
71358
71371</t>
  </si>
  <si>
    <t>raziskovalci</t>
  </si>
  <si>
    <t>Marko
Mikuž</t>
  </si>
  <si>
    <t>Obnova centra za analizo podatkov SiGNET</t>
  </si>
  <si>
    <t>Upgrade of analysis facility at SiGNET</t>
  </si>
  <si>
    <t>P_XIX_157</t>
  </si>
  <si>
    <t>Uporaba diskovnega prostora preko sistema dCache in Ceph</t>
  </si>
  <si>
    <t>Storage access through dCache and Ceph</t>
  </si>
  <si>
    <t>Diskovni prostor se uporablja za začasno shrambo vmesnih podatkov ter za obdelavo podatkov pri fizikalnih analizah</t>
  </si>
  <si>
    <t>Disk space used for temporary dataset storage and for permanent storage of analysis datasets</t>
  </si>
  <si>
    <t>XJET, Izrael 3D tiskalnik za kovinske materiale in keramiko</t>
  </si>
  <si>
    <t>65499, 70724</t>
  </si>
  <si>
    <t>Kontrolni sistem pospeševalnika Tandetron</t>
  </si>
  <si>
    <t>P_XVIII_018</t>
  </si>
  <si>
    <t xml:space="preserve">Oprema je dostopna  akademskim institucijam in gospodarskim družbam (primoz.pelicon@ijs.si), kot tudi raziskovalcem in industriji iz evropskega raziskovalnega prostora (EU H2020 RADIATE, https://www.ionbeamcenters.eu/). </t>
  </si>
  <si>
    <t>The equipment is available for national users at the contact "primoz.pelicon@ijs.si", as well as to the international users via EU Transbnational Access  (EU H2020 RADIATE, https://www.ionbeamcenters.eu/).</t>
  </si>
  <si>
    <t>Kontrolni sistem pospeševalnika nadzira delovanje celotnega sklopa strojne opreme od ionskih virov, pospeševanja in oblikovanja visokoenergijskih žarkov, kot tudi injeciranja v izbrano žarkovno linijo na pospeševalniku Instituta Jožef Stefan.</t>
  </si>
  <si>
    <t>The control system of the tandetron accelerator is providing the regulation and monitoring feedback of all the components of the ion accelerator, starting from the ion sources, beam shaping and acceleration, as well as beam injection into one of the beamlines at the tandem ion accelerator of Jožef Stefan Institute.</t>
  </si>
  <si>
    <t>Primož Vavpetič</t>
  </si>
  <si>
    <t>Magnetometer z tresočim vzorcem za termomagnetne meritve v različnih atmosferah</t>
  </si>
  <si>
    <t>P_XVIII_027</t>
  </si>
  <si>
    <t>Boštjan Jenčič</t>
  </si>
  <si>
    <t>Ionska optika za nanožarek</t>
  </si>
  <si>
    <t>P_XVIII_074</t>
  </si>
  <si>
    <t xml:space="preserve">Oprema je dostopna  akademskim institucijam in gospodarskim družbam (bostjan.jencic@ijs.si), kot tudi raziskovalcem in industriji iz evropskega raziskovalnega prostora (EU H2020 RADIATE, https://www.ionbeamcenters.eu/). </t>
  </si>
  <si>
    <t>The equipment is available for national users at the contact bostjan.jencic@ijs.si, as well as to the international users via EU Transbnational Access  (EU H2020 RADIATE, https://www.ionbeamcenters.eu/).</t>
  </si>
  <si>
    <t>Ionska optika je namenjena fokusiranju visokoenergijskih ionskih žarkov na premere žarkov manjše od enega mikrometra. S temi žarki izvajamo elemnetno in molekularno kartiranje vzorcev, kot tudi površinsko strukturirano implantacijo ionov.</t>
  </si>
  <si>
    <t>The ion optics forms high energy focused ion beam with sub-micrometre diameter, used for elemental and molecular mapping, as well as for patterned ion implantation.</t>
  </si>
  <si>
    <t>Paula Pongrac</t>
  </si>
  <si>
    <t>Jelena Vesić</t>
  </si>
  <si>
    <t xml:space="preserve">Teleskopski detektor Ge-Si </t>
  </si>
  <si>
    <t>Telescope detector Ge-Si</t>
  </si>
  <si>
    <t>P_XVIII_085</t>
  </si>
  <si>
    <t>Prijava na žarkovni čas na pospeševalniku Tandetron na IJS po predhodnem posvetovanju s skrbnikom opreme.</t>
  </si>
  <si>
    <t>Application for beam time at the Tandetron accelerator at JSI with a previous consultation with equipment guardian</t>
  </si>
  <si>
    <t>Meritve elektronov</t>
  </si>
  <si>
    <t>Electron measurements</t>
  </si>
  <si>
    <t xml:space="preserve">raziskovalci </t>
  </si>
  <si>
    <t xml:space="preserve">Hibridni kvadrupol-Orbitrap masni spektrometer (Q-Orbitrap MS) s pripadajočo opremo </t>
  </si>
  <si>
    <t>Hybride qudruple-Orbitrap mass spectrometer (Q-Orbitrap MS).</t>
  </si>
  <si>
    <t>P_XVIII_106</t>
  </si>
  <si>
    <t>Instrumet bo na voljo po instalaciji opreme v juniju 2022. Kontakt: Milena.horvat@ijs.si .</t>
  </si>
  <si>
    <t xml:space="preserve">Instrument will be available after final instalation in June 2022. Please contact: milena.horvat@ijs.si . </t>
  </si>
  <si>
    <t xml:space="preserve">Orbitrap masni spektrometer sklopljen s tekočinskim kromatografom (hibridni LC-MS) in opremljen s programsko opremo za interpretacijo MS-MS spektrov in karakterizacijo malih organskih molekul se bo uporabljal za kvalitativno in kvantitativno netarčno ter tarčno analizo organskih spojin v sledovih v vzorcih iz okolja, vode, hrane, zdravilnih učinkovin, bioloških in geoloških snovi ter podobnih materialov. </t>
  </si>
  <si>
    <t>Q-Orbitrap mass spectrometer is equipped with liquid chromatograph (LC-MS), atmospheric ionization ion source (ESI) and different software programs for interpretation MS-MS spectra. IT is used for characterization and structure determination of small organic molecules, qualitative and quantitative target and nontarget analysis of traces of organic compounds in samples from environment, water, food, pharmaceuticals, biological, geological and similar materials.</t>
  </si>
  <si>
    <t>In situ merilnik fizikalnih lastnosti na nanoskali</t>
  </si>
  <si>
    <t>in-situ system for measuring physical properties on nanoscale</t>
  </si>
  <si>
    <t>P_XVIII_167</t>
  </si>
  <si>
    <t xml:space="preserve">Uporaba naprave je vezana na  SEM mikroskop. Uporaba je možna po predhodnem pogovoru (aljaz.drnovsek@ijs.si) </t>
  </si>
  <si>
    <t>The use of the device is related to the use of the SEM microscope. Use is possible after a preliminary conversation (aljaz.drnovsek@ijs.si)</t>
  </si>
  <si>
    <t>meritve nanomehanskih lastnosti materialov majhnih volumnov pri sobni in povišani temperaturi</t>
  </si>
  <si>
    <t>measurements of nanomechanical properties of small volume materials at room and elevated temperatures</t>
  </si>
  <si>
    <t>PR-11236</t>
  </si>
  <si>
    <t>Žan Gostenčnik</t>
  </si>
  <si>
    <t>Inštitut za kovinske materiale in tehnologije</t>
  </si>
  <si>
    <t>P2-0050</t>
  </si>
  <si>
    <t>Bojan Podgornik</t>
  </si>
  <si>
    <t>INSTRON- STATIČNI 500KN</t>
  </si>
  <si>
    <t>Renovation and upgrade of static-dynamic test device INSTRON 1255 (500 kN)</t>
  </si>
  <si>
    <t>Obnovljena in nadgrajena naprava je namenjena statičnim mehanskim preskusom kovinskih materialov z obremenitvijo do 500 kN. Po predhodnem dogovoru so možne storitve tudi za zunanje naročnike.</t>
  </si>
  <si>
    <t>Renewed and upgraded device enables static mechanical tests of metallic materials with loads up to 500 kN. External services are possible after previous appointment of interested customers.</t>
  </si>
  <si>
    <t>Oprema omogoča raziskovalno delo kot tudi storitve za zunanje zainteresirane uporabnike pri statičnem preskušanju kovinskih materialov s tlačno in natezno obremenitvijo do 500 kN.</t>
  </si>
  <si>
    <t>Equipment enables research work as well as services for external interested customers for tests in static mode with tensile or compression loads up to 500 kN.</t>
  </si>
  <si>
    <t>https://www.imt.si/organizacijske-enote/infrastrukturna-organizacijska-enota</t>
  </si>
  <si>
    <t>P2-0132</t>
  </si>
  <si>
    <t>Matjaž Godec</t>
  </si>
  <si>
    <t>P2-0056</t>
  </si>
  <si>
    <t>Janez Šetina</t>
  </si>
  <si>
    <t>J2-1729</t>
  </si>
  <si>
    <t>L2-2613</t>
  </si>
  <si>
    <t>L3-2621</t>
  </si>
  <si>
    <t>L2-1831</t>
  </si>
  <si>
    <t>J2-2486</t>
  </si>
  <si>
    <t>FS-Zupančič</t>
  </si>
  <si>
    <t>J4-1771</t>
  </si>
  <si>
    <t>IJS-Sabotič</t>
  </si>
  <si>
    <t>raziskave materialov za industrijo</t>
  </si>
  <si>
    <t>Slovenska industrija</t>
  </si>
  <si>
    <t>Tuja industrija</t>
  </si>
  <si>
    <t>VAKUUMSKA PEČ ZA TOPLOTNO OBDELAVO IPSEN VTTC-324R Z HOLOGENIM OHLAJANJEM POD VISOKIM PRITISKOM DUŠIKA</t>
  </si>
  <si>
    <t xml:space="preserve">Vacuum furnace for heat treatment IPSEN VTTC-324R </t>
  </si>
  <si>
    <t>Izvajanje storitev po dogovoru.</t>
  </si>
  <si>
    <t>Performing service by agreement.</t>
  </si>
  <si>
    <t>Naprava se uporablja za toplotno obdelavo zlitin</t>
  </si>
  <si>
    <t>Equipment for heat treatment of tool steel</t>
  </si>
  <si>
    <t>VAKUUMSKA INDUKCIJSKA LABORATORIJSKA PEČ ZA IZDELAVO JEKLA IN DRUGIH ZLITIN</t>
  </si>
  <si>
    <t>Vacuum induction furnace for production of steel and other alloys</t>
  </si>
  <si>
    <t>Naprava se uporablja za izdelavo novih zlitin</t>
  </si>
  <si>
    <t>Equipment for melting and casting of alloys</t>
  </si>
  <si>
    <t>ELEKTRIČNA LABORATORIJSKA PEČ ZA IONSKO NITRIRANJE</t>
  </si>
  <si>
    <t>Laboratory nitriding furnace</t>
  </si>
  <si>
    <t>Naprava se uporablja za nitriranje površin orodij</t>
  </si>
  <si>
    <t>Equipment for plasma nitriding</t>
  </si>
  <si>
    <t>MICROLAB 310 F</t>
  </si>
  <si>
    <t>AES and AXP spectrometer</t>
  </si>
  <si>
    <t>Izvajanje storitev po dogovoru</t>
  </si>
  <si>
    <t xml:space="preserve">Performing service by agreement </t>
  </si>
  <si>
    <t>oprema se uporablja za določevanje kemijske sestave materialov na površini</t>
  </si>
  <si>
    <t>Equipment is used for chemichal analysis for surface of the materials</t>
  </si>
  <si>
    <t xml:space="preserve">MIKROSKOP JEOL JSM 6500 F - vrstični elektronski mikroskop z EDS/WDS/EBSD </t>
  </si>
  <si>
    <t>Electron microanalyzer JOEL JSM 6500 F with EDS/WDS/EBSD</t>
  </si>
  <si>
    <t>Sodobna raziskovalna oprema Analitski elektronski mikroskop s Schotkyjevim izvorom elektronov (FE)opremljen z EDS in WDS analitskima tehnikama, HKL -EBSD in BSE za raziskave materialov</t>
  </si>
  <si>
    <t>Advanced research equipment -analytical electron microscope with Schotky electron source (FE) equiped with EDS and WDS analytical techniques and HKL-EBSD and BSE for materials investigations</t>
  </si>
  <si>
    <t>VAKUUMSKI SISTEM ZA KALIBRACIJE IN MER</t>
  </si>
  <si>
    <t>Vacuum system for calibration and metrology research in UHV and XHV range</t>
  </si>
  <si>
    <t>Možnost izvajanja zunanjih storitev po predhodnem dogovoru.</t>
  </si>
  <si>
    <t>External service is posible after previous appointment of vacuum systems.</t>
  </si>
  <si>
    <t>Oprema se uporablja za kalibracije vakuumskih merilnikov po metodi neposredne primerjave z referenčnimi etaloni v območju tlakov od 1E-10 mbar do 1E-3 mbar in kot primarni etalon po metodi statične ekspanzije v območju tlakov od 1E-7 mbar do 1 mbar. Kalibracije se izvajajo tako za uporabnike v industriji za zagotavljanje sledljivosti kot za raziskave meroslovnih lastnosti izbranih vakuumskih merilnikov.</t>
  </si>
  <si>
    <t>Equipment is used for calibration of vacuum gauges by means of the reference gauge comparison method in the pressure range from 1E-10 mbar to 1E-3 mbar, and as a primary standard based in the static expansion method in pressure range from 1E-7 mbar to 1 mbar. Calibration are performed for both users in industry to assure the measurement tracebility and research of metrological properties of selected vacuum gauges.</t>
  </si>
  <si>
    <t>PRAVICA DO UPORABE RAZISKOVALNE OPREME</t>
  </si>
  <si>
    <t>TEGRAPOL 21, DICSOTOM 6</t>
  </si>
  <si>
    <t>Uporaba za razrez vzorcev, brušenje in poliranje</t>
  </si>
  <si>
    <t>Equipment is used for cutting, grinding and polishing</t>
  </si>
  <si>
    <t xml:space="preserve">MASNI SPEKTOMETER HIDEN HAL/3F RC 301 </t>
  </si>
  <si>
    <t xml:space="preserve">Mass spectrometer HIDEN HAL/3F RC 301 </t>
  </si>
  <si>
    <t>Oprema se uporabja za analiziranje kemijske sestave plinov</t>
  </si>
  <si>
    <t>Equipment is used for gas chemical analysis</t>
  </si>
  <si>
    <t>GATAN PECS 682 (IONSKI NAPRAŠEVALNIK)</t>
  </si>
  <si>
    <t>GATAN PECS 682 (ion sputtering)</t>
  </si>
  <si>
    <t xml:space="preserve"> Performing service by agreement.</t>
  </si>
  <si>
    <t>Naprava za nanos tankih plasti C, Au, itd za potrebe raziskav vzorcev na FE-SEM eletronski analitski mikroskop</t>
  </si>
  <si>
    <t>Device for C or AU etc. Thin films deposition for the sample preparation for use of FE-SEM electron analytical microscope</t>
  </si>
  <si>
    <t>MERILNIK  TLAKA RPM 4</t>
  </si>
  <si>
    <t>Working ethalon</t>
  </si>
  <si>
    <t>Uporaba za namene kalibracije</t>
  </si>
  <si>
    <t>Using for calibrations</t>
  </si>
  <si>
    <t>JEOL CROSS SECTION POLISHER</t>
  </si>
  <si>
    <t>Uporaba za pripravo vzorcev</t>
  </si>
  <si>
    <t>Using for sample preparation</t>
  </si>
  <si>
    <t>JEOL ION SLICER</t>
  </si>
  <si>
    <t>INSTRON-DINAMIČNI 250 KN</t>
  </si>
  <si>
    <t>Dynamic testing machine +/- 250 kN load, with high temperature furnace, extensiometer and software.</t>
  </si>
  <si>
    <t>Oprema je namenjena dinamičnemu preskušanju materialov pri sobni in povišani temperaturi (do 1250 oC). Možnost izvajanja zunanjih storitev po predhodnem dogovoru.</t>
  </si>
  <si>
    <t>Equipment is for dynamic testing of materials at room and elevated temperatures (up to 1250 oC). External service is posible after previous appointment.</t>
  </si>
  <si>
    <t>Raziskovalna oprema je najsodobnejša in omogoča kvalitetno raziskovalno delo na področju dinamičnih obremenitev kovinskih materialov in tehnologij .</t>
  </si>
  <si>
    <t>Equipment is modern and enables quality research work in the field of dynamic loads of metallic materials as well as services for external customers.</t>
  </si>
  <si>
    <t>MERILNIK TRDOTE VICKERS</t>
  </si>
  <si>
    <t>Vickers micro-hardness</t>
  </si>
  <si>
    <t>Oprema je namenjena merjenju mikrotrdo</t>
  </si>
  <si>
    <t>Equipment is used for Vickers micro-hardness</t>
  </si>
  <si>
    <t>PROGRAMSKA OPREMA MICROLAB 310F</t>
  </si>
  <si>
    <t>software for MICROLAB 310F</t>
  </si>
  <si>
    <t>Programska oprema je podpora delovanju MICROLAB 310F</t>
  </si>
  <si>
    <t>Software is used for operation sistem for MICROLAB 310 F</t>
  </si>
  <si>
    <t>PROGRAMSKA OPREMA THERMO-CALC</t>
  </si>
  <si>
    <t xml:space="preserve"> THERMO-CALC</t>
  </si>
  <si>
    <t>Program se uporablja za simulacijo napovedi faznih diagramov</t>
  </si>
  <si>
    <t>Program is used for simulation of phase diagrams</t>
  </si>
  <si>
    <t>SPEKTROMETER PRISMA PLUS MASNI</t>
  </si>
  <si>
    <t xml:space="preserve">PRISMA PLUS MASS SPEKTROMETER </t>
  </si>
  <si>
    <t xml:space="preserve">Spektrometer se uporablja za določevanje kemijske sestave </t>
  </si>
  <si>
    <t>Spectrometer is used for kemichal analysis</t>
  </si>
  <si>
    <t>SISTEM ZA KARAKTERIZACIJO GETROV</t>
  </si>
  <si>
    <t>Ultrahigh vacuum system for characterizing getter materials</t>
  </si>
  <si>
    <t>Oprema je namenjena za določanje sorpcijksih lastnosti nenaparljivih getrov (NEG) na osnovi Ti- in Zr-zlitin. NEG se uporabljajo v majhnih statičnih vakuumskih napravah za vzdrževanje UVV do EVV pogojev. Oprema je osnova na IMT razvite statične sorpcijske metode za karakterizacijo NEG.</t>
  </si>
  <si>
    <t>Equipment is used for determining sorption properies of non-evaporable getters (NEGs) based on Ti- and Zr- alloys. NEGs are applied in small-volume static vacuums devices to maintain UHV to XHV conditions. Equipment represents the base of a static gas-sorption method (developed at IMT) for NEG characterization.</t>
  </si>
  <si>
    <t>MIKROSKOP JEOL JEM 2100 HR</t>
  </si>
  <si>
    <t xml:space="preserve">Jeol JEM  2100 HR with STEM and EDS unit </t>
  </si>
  <si>
    <t>Raziskovalna oprema je najsodobnejša in omogoča kvalitetno raziskovalno delo na področju kovinskih materialov in tehnologij kot tudi na področju naprednih materialov.</t>
  </si>
  <si>
    <t xml:space="preserve">Sophisticated research equipment enables the quality resarch work in the field of metallic materials and technoogy  as well as  advanced materials </t>
  </si>
  <si>
    <t>GATAN NOSILEC ZA GRETJE VZORCEV</t>
  </si>
  <si>
    <t>GATAN for sample heating</t>
  </si>
  <si>
    <t>Nosilec se uporablja za in-situ analize</t>
  </si>
  <si>
    <t>Heating stage is used for in-situ analysis</t>
  </si>
  <si>
    <t>Aleksandra Kocijan</t>
  </si>
  <si>
    <t>ANALIZATOR ZLITIN XL3T 980S HE GOLDD +</t>
  </si>
  <si>
    <t>portable XRF analyser</t>
  </si>
  <si>
    <t>Naprava se uporablje za deločitev kemijske swestave materiala</t>
  </si>
  <si>
    <t>Equipoment for kemichal analysis for materials</t>
  </si>
  <si>
    <t>AGILENT 720 ICP-OES SPEKTROMETER</t>
  </si>
  <si>
    <t>AGILENT 720 ICP-OES SPECTROMETER</t>
  </si>
  <si>
    <t>Naprava je namenjena kemijski analizi</t>
  </si>
  <si>
    <t>Equipment for chemical analysis</t>
  </si>
  <si>
    <t>TRIBOLOŠKO PREIZKUŠEVALIŠČE ZA IZMENIČNO DRSENJE</t>
  </si>
  <si>
    <t>Naprava se uporablja za tribološke preiskave</t>
  </si>
  <si>
    <t>Equipment fo tribological evaluation</t>
  </si>
  <si>
    <t xml:space="preserve">DEFORMACIJSKI DILATOMETER </t>
  </si>
  <si>
    <t>Strain dilatometer</t>
  </si>
  <si>
    <t xml:space="preserve">Naprava je namenjena študiju termo-mehanskih fizikalnih lastnosti materialov </t>
  </si>
  <si>
    <t>Equipment for thermo-mechanical studies</t>
  </si>
  <si>
    <t>Konfokalni  mikroskop</t>
  </si>
  <si>
    <t>Confocal  microscope</t>
  </si>
  <si>
    <t>Naprava je namenjena raziskavam materialov</t>
  </si>
  <si>
    <t>Equipment for materials research</t>
  </si>
  <si>
    <t>P16-125</t>
  </si>
  <si>
    <t>ODPRTA INDUKCIJSKA TALILNA PEČ Z GENERATORJEM</t>
  </si>
  <si>
    <t>Open induction furnace with generator</t>
  </si>
  <si>
    <t>P16 - 141</t>
  </si>
  <si>
    <t>PEČ EUP-K 650/1300</t>
  </si>
  <si>
    <t>Furnace EUP-K 650/1300</t>
  </si>
  <si>
    <t>ANALITIČNI KVADROPOLNI SPEKTROMETER</t>
  </si>
  <si>
    <t>Analytical mass spectometer</t>
  </si>
  <si>
    <t>P16 - 142</t>
  </si>
  <si>
    <t>ELTRA CS-800 analizator</t>
  </si>
  <si>
    <t>ELTRA CS-800 analyser</t>
  </si>
  <si>
    <t>Naprava je namenjena kemijski analizi vsebnosti C in S</t>
  </si>
  <si>
    <t>Equipment for chemical analysis of C and S</t>
  </si>
  <si>
    <t>THERMO-CALC</t>
  </si>
  <si>
    <t>Elektronski mikroskop</t>
  </si>
  <si>
    <t>Mikroskop Crossbeam 550 FE-SEM Gemini II</t>
  </si>
  <si>
    <t>Sodobna raziskovalna oprema Vrstični elektronski mikroskop opremljen s FIB, EDS, STEM, EBSD za raziskave materialov</t>
  </si>
  <si>
    <t>Advanced research equipment Scanning electron microscope equiped with FIB, EDS, STEM, EBSD for materials investigations</t>
  </si>
  <si>
    <t>Svetlobni mikroskop Axio Imager Z2M</t>
  </si>
  <si>
    <t>Microscope Axio Imager Z2M</t>
  </si>
  <si>
    <t>Svetlobni mikroskop</t>
  </si>
  <si>
    <t>Light mycroscope</t>
  </si>
  <si>
    <t>Tegramin 30 brusilna polirna nap.</t>
  </si>
  <si>
    <t>Grinding and polishing machine</t>
  </si>
  <si>
    <t>brusilna polirna naprava</t>
  </si>
  <si>
    <t>Žaga za razrez vzorcev Accutom-100</t>
  </si>
  <si>
    <t>Precision cutting and grinding machine</t>
  </si>
  <si>
    <t>Žaga za razrez vzorcev</t>
  </si>
  <si>
    <t>Borut Žužek</t>
  </si>
  <si>
    <t xml:space="preserve">Zwick Roell Kappa DS 50 kN, naprava za lezenje </t>
  </si>
  <si>
    <t>Zwick Roell Kappa DS 50 kN creep testing</t>
  </si>
  <si>
    <t>Naprava za lezenje z možnostjo utrujanja pri temperaturi do 1200 °C</t>
  </si>
  <si>
    <t>Creep testing device with the possibility of fatigue up to 1200 ° C</t>
  </si>
  <si>
    <t>P17-119</t>
  </si>
  <si>
    <t xml:space="preserve">Aconity MINI 3D tiskalnik za kovinske materiale </t>
  </si>
  <si>
    <t xml:space="preserve">Aconity MINI 3Dprinter for metallic materials </t>
  </si>
  <si>
    <t>3D tiskalnik za kovinske materiale (laboratorijsko usmerjena AM SLM naprava) z možnostjo ogrevanja podlage do 800 °C</t>
  </si>
  <si>
    <t>3D printer for metallic materials (laboratory AM SLM instrument) with heat stage up to 800 °C</t>
  </si>
  <si>
    <t>P17-102</t>
  </si>
  <si>
    <t>ELEMENTRAC ONH</t>
  </si>
  <si>
    <t>ELEMENTRAC ONH analyzer</t>
  </si>
  <si>
    <t>Naprava je namenjena kemijski analizi vsebnosti O, N, H</t>
  </si>
  <si>
    <t>Equipment for chemical analysis of O, N, H</t>
  </si>
  <si>
    <t>Generator za indukcijsko segrevanje htg-600</t>
  </si>
  <si>
    <t>Induction heating generator type htg-6000</t>
  </si>
  <si>
    <t>Naprava za indukcijsko segrevanje</t>
  </si>
  <si>
    <t>Equipment for induction heating</t>
  </si>
  <si>
    <t>Agilent 5800 VDV ICP-OES Spektrometer</t>
  </si>
  <si>
    <t>Agilent 5800 VDV ICP-OES Spectrometer</t>
  </si>
  <si>
    <t>P19-44</t>
  </si>
  <si>
    <t>Računalniško krmiljena naprava za celovito vrednotenje lastnosti orodnih jekel</t>
  </si>
  <si>
    <t>Computer - controlled device for comprehensive evaluation of tool steel properties</t>
  </si>
  <si>
    <t>Naprava za pripravo vzorcev</t>
  </si>
  <si>
    <t>Equipment for sample preparation</t>
  </si>
  <si>
    <t>P19-115</t>
  </si>
  <si>
    <t>I0-0006</t>
  </si>
  <si>
    <t>Atomizer (plazemsko ultrazvočni) AMAZEMET</t>
  </si>
  <si>
    <t>Plasma ultrasonic atomizer AMAZEMET</t>
  </si>
  <si>
    <t>Naprava za izdelavo kovinskih prahov</t>
  </si>
  <si>
    <t>Equipment for metal powder production</t>
  </si>
  <si>
    <t>P19-43</t>
  </si>
  <si>
    <t>PHI VersaProbe IIIAD scan.XPS Microprobe</t>
  </si>
  <si>
    <t>Naprava za analizo površin</t>
  </si>
  <si>
    <t>Equipment for surface analysis</t>
  </si>
  <si>
    <t>Nap za difer.vrst. kalorimetrijo – DSC 404</t>
  </si>
  <si>
    <t>Differential scanning calorimetry DSC 404</t>
  </si>
  <si>
    <t>Naprava za termično analizo</t>
  </si>
  <si>
    <t>Equipment for thermal analysis</t>
  </si>
  <si>
    <t>Nap.za difer.vrst. kalorimetrijo - DSC 204</t>
  </si>
  <si>
    <t>Differential scanning calorimetry DSC 204</t>
  </si>
  <si>
    <t>Vrstični presevni elektr.mikroskop</t>
  </si>
  <si>
    <t>Transmission electron microscope</t>
  </si>
  <si>
    <t>Naprava za analizo materialov</t>
  </si>
  <si>
    <t>Equipment for analysis of materials</t>
  </si>
  <si>
    <t>Geološki zavod Slovenije</t>
  </si>
  <si>
    <t>0215-003</t>
  </si>
  <si>
    <t>P1-0011</t>
  </si>
  <si>
    <t>dr. Jure Atanackov</t>
  </si>
  <si>
    <t>16309</t>
  </si>
  <si>
    <t>Oprema za izvajanje visokoresolucijskih refleksijskih seizmičnih raziskav</t>
  </si>
  <si>
    <t>Equipment for high resolution seismic surveying</t>
  </si>
  <si>
    <t xml:space="preserve">Oprema je na voljo zunanjim uporabnikom, vendar je za njeno uporabo potrebna izurjena ekipa operaterjev in terenskih sodelavcev. Kadar oprema ni v uporabi, je dostop mogoč takoj na sedežu GeoZS. Cena se prilagaja glede na tip projekta, zahtevnost raziskave in terenske razmere. </t>
  </si>
  <si>
    <t>Equipment is available for use to users outside GeoZS. However, the operation requires a trained team of operators and field assistants. Immediate access to equipment is possible at GeoZS when equipment is not in use. Price varies according to type of project, complexity of research, and field conditions.</t>
  </si>
  <si>
    <t>Raziskave plitve do srednje globoke podpovšinske geološke strukture, ugotavljanje prisotnosi strukturnih elementov (prelomov, gub, ...), geometrije plasti oz. sedimentov ter vodonosnikov. Uporaba za namene strukturno-geološke interpretacije, ugotavljanje strktur vodonosnikov v hidrogeologiji in inženirsko-geološke aplikacije.</t>
  </si>
  <si>
    <t>Determination of shallow to moderately deep subsurface geological structures, determination of presence of structural elements (faults, folds, ...), orientation of bedding and structure of aquifers. Determination of shallow to moderately deep subsurface geological structures, determination of presence of structural elements (faults, folds, ...), orientation of bedding and structure of aquifers. Application for structural interpretation in structural geology, determination of aquifer geometry and engineering geological purposes.</t>
  </si>
  <si>
    <t>1598915990, 15991, 15992, 15993, 15994, 15995, 15996, 15997, 15998, 15999, 16000, 16001,16002</t>
  </si>
  <si>
    <t>www.geo-zs.si</t>
  </si>
  <si>
    <t>0215-006</t>
  </si>
  <si>
    <t>P1-0020</t>
  </si>
  <si>
    <t>mag. Andrej Lapanje</t>
  </si>
  <si>
    <t>17541</t>
  </si>
  <si>
    <t>Oprema za karotažne meritve Robertson Geologging, elektro umeritvena naprava za karotažo, sonda za meritev geometrije vrtine in karotažni računalnik</t>
  </si>
  <si>
    <t>Geophysical borehole logging equipment</t>
  </si>
  <si>
    <t xml:space="preserve">Gre za specifično terensko opremo za meritve v vrtinah, ki je nameščena na tovorno vozilo. Uporaba je možna samo z operativno ekipo. Cena se prilagaja glede na tip projekta, zahtevnost raziskave in terenske razmere. </t>
  </si>
  <si>
    <t>Well logging is specific field research equipment, mounted on the field vehicle, used for performing well measurements. The usage of the equipment is possible only with operative experts. The costs of call-up for field day with performing measurements includes 8 hours with two probes, each next measurement with other probe is calculated per hourly rate. Access to equipment via contact person.</t>
  </si>
  <si>
    <t>Karotažna oprema se uporablja za meritve parametrov v vrtinah, ki so zanimivi za hidrogeologijo: temperatura (°C), električna prevodnost (mS/cm), naravni gama (API), kratka in dolga normalna upornost, lastni potencial, točkovna upornost. Z opremo je mogoče meriti določene spremembe v kanalu vrtine (dotoke vode, kaverne, spremembe litološke sestave ipd). S pridobivanjem izkušenj in glede na potrebe naročnikov sta bili z lastnimi sredstvi kupljeni še sondi za merjenje premera, odklona in azimuta vrtin in sonda za merjenje dotokov vode v vrtino. Kot zelo uporabna pa se je izkazala tudi video kamera, ki ob ustreznih pogojih - vidljivosti, prikaže najbolj verodostojno »sliko« dogajanj v posamezni vrtini: poškodbe cevitev, kaverne...</t>
  </si>
  <si>
    <t>Well logging equipment is used for performing well measurements important for hydrogeology: fluid temperature and el. conductivity, gamma activity, short and long normal resistivity, spatial potential and single point resistivity. With well logging equipment the changes in borehole could be measured (water flow, lithological changes, caverns). With our own founds the caliper probe, flowmeter, probe for borehole geometry measurements (inclination and azimuth) and submersible video camera were bought. Submersible video camera for borehole inspection shows realistic picture of well condition: harms, casing, caverns…</t>
  </si>
  <si>
    <t>15474, 15537, 15554, 15592, 15592</t>
  </si>
  <si>
    <t>1, 3, 4, 5</t>
  </si>
  <si>
    <t>Pregled vrtine s kamero</t>
  </si>
  <si>
    <t>Radenska d.o.o.</t>
  </si>
  <si>
    <t>Sava hoteli Rogaška Slatina d.o.o.</t>
  </si>
  <si>
    <t>dr. Matevž Novak</t>
  </si>
  <si>
    <t>Sistem za izdelavo geoloških zbruskov in poliranih preparatov (Logitech)</t>
  </si>
  <si>
    <t>Trimming, lapping and polishing system, Logitech</t>
  </si>
  <si>
    <t>Dostop do opreme po dogovoru s skrbnikom. Priprava preparatov traja več ur.</t>
  </si>
  <si>
    <t>Access to equipment via contact person. Preparation of specimens lasts several hours.</t>
  </si>
  <si>
    <t>Oprema služi za razrez, fino brušenje in poliranje vseh vrst geoloških materialov, od vezanih do nevezanih. Izdelujemo standardne preparate za petrografske, sedimentološke in paleontološke raziskave, kakor tudi polirane preparate za raziskave z optičnim in elektronskim mikroskopom.</t>
  </si>
  <si>
    <t>The system is used for trimming, fine grinding and polishing of all kinds of geological materials, also unbounded. Standard specimens are produced for petrographic, sedimentologic and paleontologic investigations, as well as polished specimens for investigations with optical and electron microscopes.</t>
  </si>
  <si>
    <t>5, 7</t>
  </si>
  <si>
    <t>GeoZS</t>
  </si>
  <si>
    <t>Geološka spremljava gradnje predora Karavanke</t>
  </si>
  <si>
    <t>DARS</t>
  </si>
  <si>
    <t>Ostali manjši uporabniki</t>
  </si>
  <si>
    <t>dr. Janko Urbanc</t>
  </si>
  <si>
    <t>Picarro laserski analizator izotopske sestave vode</t>
  </si>
  <si>
    <t>Picarro isotope water laser analyzer</t>
  </si>
  <si>
    <t>Dostop do opreme po dogovoru s skrbnikom.</t>
  </si>
  <si>
    <t>Access to equipment via contact person.</t>
  </si>
  <si>
    <t>Picarro L2130-i ultra precizni laserski izotopski analizator je namenjen meritvam izotopske sestave δ18O/δD v vzorcih vod. Laserski izotopski analizatorji uporabljajo tehnologijo CRDS (Cavity Ring-Down Spectroscopy), ki meri razlike v rotacijsko-vibracijski energiji molekul z različno izotopsko sestavo. Na Geološkem zavodu Slovenije uporabljamo laserski izotopski Picarro L2130-i večinoma za meritve izotopske sestave kisika in vodika v vzorcih padavin in podzemnih vod.</t>
  </si>
  <si>
    <t>Picarro L2130-i ultra high-precision laser isotopic analyzer is intended for measurement δ18O/δD water isotope composition. Laser spectroscopic systems use CRDS technology (Cavity Ring-Down Spectroscopy)for measurement the difference in rotational-vibrational energy level structure of the different isotopic molecules. On Geological Survey of Slovenia laser isotopic analyzer Picarro L2130-i is mostly used for measurements of precipitation and groundwater samples isotope composition.</t>
  </si>
  <si>
    <t>Projekt IAEA Vode</t>
  </si>
  <si>
    <t>Laboratorij Safen - izotopski monitoring</t>
  </si>
  <si>
    <t>Projekt DRSV Vode Bela krajina</t>
  </si>
  <si>
    <t>MR Valentina Pezdir</t>
  </si>
  <si>
    <t>Vodni vir Šmarna gora</t>
  </si>
  <si>
    <t>Digitalni optični mikroskop (Keyence)</t>
  </si>
  <si>
    <t>Digital optic microscope (Keyence)</t>
  </si>
  <si>
    <t>Analize za zunanje naročnike izvajamo izučeni in izkušeni operaterji GeoZS po predhodnem dogovoru in v terminih dogovorjenih s skrbnikom opreme.</t>
  </si>
  <si>
    <t>Analyses for external clients are performed by trained and experienced GeoZS operators upon prior agreement and at times agreed with the person responsible for the equipment.</t>
  </si>
  <si>
    <t>Digitalni mikroskop visoke ločljivosti s pomično glavo in programsko opremo za analizo in meritve vzorcev ima veliko globinsko ostrino in napredne merilne funkcije. Omogoča popoln 360-stopinjski pregled v 2D in tudi 3D načinu. Ima širok spekter povečav; optična povečava je 20- do 500-kratna, digitalna povečava pa do 2.500-kratna. Uporaben je za petrografske, sedimentološke in paleontološke preiskave v presevni in odsevni svetlobi. Uporaben je tudi za analize okoljskih medijev, arheoloških artefaktov in drugih materialov.</t>
  </si>
  <si>
    <t>The high-resolution digital microscope with movable head and software for sample analysis and measurement has high depth of field and advanced measuring functions. It offers a full 360-degree view in both 2D and 3D modes. It has a wide range of magnifications; optical zoom is 20x to 500x and digital zoom is up to 2,500x. It is useful for petrographic, sedimentological, and paleontological studies in transmitted and reflected light. It is also suitable for analysis of environmental media, archeological artifacts and other materials.</t>
  </si>
  <si>
    <t>www.geo-zs.si/?option=com_content&amp;view=article&amp;id=912</t>
  </si>
  <si>
    <t>P1-0025</t>
  </si>
  <si>
    <t>Marko Prapertnik</t>
  </si>
  <si>
    <t>Sistem drobljenja kamnin Fritsch Pulverisette 1/13 premium</t>
  </si>
  <si>
    <t>Fritsch Pulverisette 1/13 premium</t>
  </si>
  <si>
    <t>Sistem drobljenja na osnovi čeljustnega in diskastega drobilca iz W karbida, do zrnavosti 0.05 mm</t>
  </si>
  <si>
    <t>Pulverising system based on W-carbide jaw and disc crushers up to 0.05 mm grain size</t>
  </si>
  <si>
    <t>www.geo-zs.si/?option=com_content&amp;view=article&amp;id=1028</t>
  </si>
  <si>
    <t>Snježana Miletić</t>
  </si>
  <si>
    <t>dr. Marjana Zajc</t>
  </si>
  <si>
    <t>Sistem za georadarske meritve</t>
  </si>
  <si>
    <t xml:space="preserve">System for Ground penetrating radar (GPR) measurements </t>
  </si>
  <si>
    <t>118.064,28</t>
  </si>
  <si>
    <t>Uporaba georadarske opreme je namenjena raziskovalcem Geološkega zavoda Slovenije. Po dogovoru izvajamo georadarske raziskave tudi za zunanje naročnike.</t>
  </si>
  <si>
    <t xml:space="preserve">Georadar je neinvazivna geofizikalna metoda, s katero lahko z uporabo anten različnih frekvenc določimo prisotnosti geoloških struktur in drugih diskontinuitet v plitvem podpovršju. Z uporabo georadarja lahko brez posega v okolje dobimo podatke o prisotnosti razpok, prelomnih con, plastnatosti kamnin, kraških jam in drugih kraških pojavov, vlage in plinov v tleh, ter tudi o globini do podzemne vode, drsnih ploskev plazov, o debelini in lastnostih posameznih talnih horizontov in plasti, lahko pa tudi lociramo različne zakopane objekte in morebitna orudenja.  </t>
  </si>
  <si>
    <t>GPR is a non-invasive geophysical method that can be used to determine the presence of geological structures and other discontinuities in the shallow subsurface using antennas of different frequencies. Using GPR, we can obtain data on the presence of cracks, fracture zones, stratification of rocks, karst caves and other karst features, moisture and gases in the soil, as well as the depth to groundwater, landslides, the thickness and properties of individual soil horizons and layers. We can also locate various buried objects and possible mineral ores.</t>
  </si>
  <si>
    <t>www.geo-zs.si/?option=com_content&amp;view=article&amp;id=1034     </t>
  </si>
  <si>
    <t>Georadarske meritve na območju drugega tira Divača - Koper. Predmet ponudbe je snemanje vzdolžnega georadarskega profila s ščiteno 100 MHz in 250 MHz anteno na dolžini 2,3 km, obdelava georadarskih podatkov, interpretacija rezultatov in določitev območij z različno litološko sestavo (apnenec/glina) vzdolž profila.</t>
  </si>
  <si>
    <t>Igea d.o.o., 2TDK</t>
  </si>
  <si>
    <t>0215-005</t>
  </si>
  <si>
    <t>dr. Miloš Miler</t>
  </si>
  <si>
    <t>Vrstični elektronski mikroskop na poljsko emisijo (FE-SEM) z možnostjo delovanja v nizkem vakuumu z energijsko disperzijskim spektrometrom (EDS), difrakcijo povratno sipanih elektronov (EBSD) in katodoluminiscenco (CL)</t>
  </si>
  <si>
    <t>Field emission scanning electron microscope (FE-SEM) with low-vacuum mode, energy dispersive spectrometer (EDS), electron backscatter diffraction (EBSD) and cathodoluminescence (CL)</t>
  </si>
  <si>
    <t>FE-SEM/EDS/EBSD/CL se uporablja za poglobljene in specialne raziskave, ki vključujejo podrobnejše analize mikromorfologije površine, kemične sestave in mikrostruktur različnih nosilcev geoloških in geokemičnih informacij na submikronskem nivoju ter identifikacijo polimorfnih mineralov in faz v različnih geoloških in okoljskih medijih. Informacije pridobljene s tem sistemom prispevajo k razumevanju naravnih in antropogenih procesov v okolju.</t>
  </si>
  <si>
    <t xml:space="preserve">FE-SEM/EDS/EBSD/CL is used for in-depth and specialized research, which includes more detailed analyses of surface micromorphology, chemical composition and microstructures of different carriers of geological and geochemical information at the submicron level and identification of polymorphic minerals and phases in different geological and environmental media. The information obtained with this system contributes to the understanding of natural and anthropogenic processes in the environment.
</t>
  </si>
  <si>
    <t>17321, 17292, 17287</t>
  </si>
  <si>
    <t>www.geo-zs.si/?option=com_content&amp;view=article&amp;id=973</t>
  </si>
  <si>
    <t>DMT Summit X One oprema za seizmične geofizikalne  raziskave</t>
  </si>
  <si>
    <t>DMT Summit X One je modularen sistem za zajem seizmičnih podatkov s pasivnim ali  aktivnim seizmičnim virom. Uporablja se za širok spekter seizmičnih metod, med katere sodijo: visokoločljiva refleksijska seizmika (HRS) – 2D in 3D, seizmična refrakcijska tomografija (SRT), večkanalna spektralna analiza seizmičnih valov (MASW) – pasiven in aktiven, downhole meritve.</t>
  </si>
  <si>
    <t>www.geo-zs.si/?option=com_content&amp;view=article&amp;id=1033</t>
  </si>
  <si>
    <t>ONKOLOŠKI INŠTITUT LJUBLJANA</t>
  </si>
  <si>
    <t>Srdjan Novaković</t>
  </si>
  <si>
    <t>SEKVENTOR DRUGE GENERACIJE-MISEQDX-ILLUMINA</t>
  </si>
  <si>
    <t>NGS – next generation sequenator</t>
  </si>
  <si>
    <t>Oprema se uporablja samo za potrebe Onkološkega inštituta Ljubljana. Cena za uporabo opreme je zgolj informativne narave in je ne zaračunavamo zunanjim inštitucijami.</t>
  </si>
  <si>
    <t>The equipment is used only for the needs of the Institute of Oncology Ljubljana. The price for the use of the equipment is only for the informative use.</t>
  </si>
  <si>
    <t>Sekvenciranje. Napravo uporabljamo za  rutinsko diagnostiko in raziskovalne namene.</t>
  </si>
  <si>
    <t>Sequencing. The device is used for routine diagnostic and research purposes.</t>
  </si>
  <si>
    <t xml:space="preserve">37981 SEKVENTOR DRUGE GENERACIJE-MISEQDX-ILLUMINA
38256 RAČ. THINK STATION P900TWR MT (ZA SEKVENTOR INV. 3
38257 RAČ.LENOVO THINKCENTRE M93p (ZA SEKVENTOR INV. 379
38258 MONITOR DELL P2815Q 28" (ZA SEKVENTOR INV. 37981)
38259 MONITOR DELL P2815Q 28" (ZA SEKVENTOR INV. 37981)
38260 UPS SMC1500I- APC SMART8ZA SEKVENTOR INV. 37981)
</t>
  </si>
  <si>
    <t>https://www.onko-i.si/dejavnosti/raziskovalna_in_izobrazevalna_dejavnost/raziskovalna_oprema/</t>
  </si>
  <si>
    <t>P3-0352</t>
  </si>
  <si>
    <t>Vida Stegel</t>
  </si>
  <si>
    <t>P3-0321</t>
  </si>
  <si>
    <t>Gregor Serša</t>
  </si>
  <si>
    <t>APARAT X-RAY GULMAY MOD. D3225</t>
  </si>
  <si>
    <t>X-RAY MACHINE GULMAY</t>
  </si>
  <si>
    <t>Za izvajanje ionizirajočega obsevanja celic, tkiv in celotnega organizma laboratorijskih miši</t>
  </si>
  <si>
    <t>For ionizing iradiation of cells, tissues and whole laboratory mice.</t>
  </si>
  <si>
    <t>P3-0003</t>
  </si>
  <si>
    <t xml:space="preserve">Simona Kranjc Brezar, Urška Kamenšek,Maša Bošnjak, Katja Uršič  Valentinuzzi, Barbara Starešinič, Urša Lampreht Tratar, Tilen Komel, Tim Božič, Živa Modic  </t>
  </si>
  <si>
    <t>J3-2528</t>
  </si>
  <si>
    <t xml:space="preserve">Maša Bošnjak, Barbara Starešinič, Urša Lampreht Tratar, Tanja Jesenko, Tilen Komel, Tim Božič </t>
  </si>
  <si>
    <t>J3-2529</t>
  </si>
  <si>
    <t xml:space="preserve">Maša Bošnjak, Tanja Jesenko,  Tim Božič, Simona Kranjc Brezar, Špela Kos </t>
  </si>
  <si>
    <t>Z3-2651</t>
  </si>
  <si>
    <t>Katja Uršič  Valentinuzzi</t>
  </si>
  <si>
    <t>Maja Čemažar</t>
  </si>
  <si>
    <t>Laserski skenirni sistem in konfokalni mikroskop</t>
  </si>
  <si>
    <t>Laser scanning system and confocal microscope</t>
  </si>
  <si>
    <t>Za opazovanje fizioloških procesov v živih živalih</t>
  </si>
  <si>
    <t>For obseervation of physiological processes in live animals</t>
  </si>
  <si>
    <t>39698-MIKROSKOP KONFOKALNI-LASERSKI SKENIRNI SISTEM LSM8 39699-MONITOR DELL ULTRASHARP U3017 30" WIDE-ZA LSM800  39700-RAČ.ESPRIMO P920 ZA LSM800 S PROG. ZEN 2,3 Z MODUL</t>
  </si>
  <si>
    <t>P16-200</t>
  </si>
  <si>
    <t xml:space="preserve">Simona Kranjc Brezar, Urška Kamenšek,Maša Bošnjak, Katja Uršič  Valentinuzzi , Barbara Starešinič, Urša Lampreht Tratar, Tilen Komel, Tim Božič, Živa Modic  </t>
  </si>
  <si>
    <t>J3-3083</t>
  </si>
  <si>
    <t xml:space="preserve">Simona Kranjc Brezar, Urška Kamenšek,Maša Bošnjak, Boštjan Markelc, Katarina Žnidar </t>
  </si>
  <si>
    <t>Prenosni ultrazvok Mindary M9GI</t>
  </si>
  <si>
    <t>Portable ultrasound system Mindraz M9GI</t>
  </si>
  <si>
    <t>Za potrebe sledenja učinkov elektroterapije in elektrokemoterapije, specifično za spremlanje strukturnih sprememb tkiva ter pretoka krvi.</t>
  </si>
  <si>
    <t>For observation of the effects of electroporation and electrochemotherapy on the level of tissue structure and blood flow.</t>
  </si>
  <si>
    <t>42221-ULTRAZVOK MINDRAY M9                                           42222-VOZIČEK UMT-500 Z PEM-51</t>
  </si>
  <si>
    <t>P17</t>
  </si>
  <si>
    <t xml:space="preserve">Simona Kranjc Brezar, Urška Kamenšek,Maša Bošnjak, Katja Uršič Valentinuzzi , Barbara Starešinič, Urša Lampreht Tratar, Tilen Komel, Tim Božič, Živa Modic  </t>
  </si>
  <si>
    <t xml:space="preserve">Sistem za avtomatizirano digitalno mikroskopijo in več-funkcijsko detekcijo
</t>
  </si>
  <si>
    <t>Cytation 1Cell Imaging Multi-Mode Reader</t>
  </si>
  <si>
    <t>Za merjenje testov, ki temeljijo na spremembah v absorbanci ter fluorescenci ter multimodalno slikanje celičnih kultur, z možnostjo  inkubacije celic (CO2, O2, Temperatura)</t>
  </si>
  <si>
    <t>For measuring tests based on changes in absorbance or fluorescence and multimodal imaging of cell cultures, with the possibility of incubation of cells (CO2, O2, Temperature)</t>
  </si>
  <si>
    <t>43839-CYTATION 1 CELL IMAGING-SISTEM ZA AVT. DIG.MIKROSKOPIRANJE</t>
  </si>
  <si>
    <t>P18</t>
  </si>
  <si>
    <t>prof. dr. Zlatko Matjačić</t>
  </si>
  <si>
    <t>Večkanalni telemetrični EMG sistem</t>
  </si>
  <si>
    <t>Multichannel telemetry EMG system</t>
  </si>
  <si>
    <t xml:space="preserve">Oprema je načelno lahko dostopna za druge raziskovalne organizacije vsak teden od ponedeljka do četrtka med 13.00 in 15.00 pod pogojem da z njo rokuje ustrezno usposobljena oseba z URI-Soča. Cena se oblikuje glede na urno postavko sodelujočega zaposlenega na URI-Soča ter glede na stopnjo amortizacije opreme.  </t>
  </si>
  <si>
    <t>Equipment may be available for other research organisations every week from Monday to Thursday between 13:00 and 15.00 under the condition that an appropriate person from URI-Soča handles it. The price for using the equipment will depend.</t>
  </si>
  <si>
    <t>Večkanalni telemetrični EMG sistem je namenjen merjenju električne aktivnosti skeletnih mišic med gibanjem.</t>
  </si>
  <si>
    <t>Multichannel telemetry EMG system is intended for measure ments of electrical activity of muscles during movement.</t>
  </si>
  <si>
    <t>http://www.uri-soca.si/sl/Raziskovalna_oprema/</t>
  </si>
  <si>
    <t>P2-0228</t>
  </si>
  <si>
    <t>Univerzitetni klinični center Ljubljana</t>
  </si>
  <si>
    <t>P3-0314</t>
  </si>
  <si>
    <t>Polona Žigon</t>
  </si>
  <si>
    <t>Pretočni citometer</t>
  </si>
  <si>
    <t>Flow cytometry</t>
  </si>
  <si>
    <t xml:space="preserve">Pretočni citometer MacsQuant je lociran na Kliničnem oddelku za revmatologijo. Dostop do njega imajo raziskovalci po predčasnem dogovoru z odgovornim za opremo (Polona Žigon). </t>
  </si>
  <si>
    <t xml:space="preserve">The flow cytometer MacsQuant is located at the Clinical Department of Rheumatology. Researchers have access to it after an early appointment with the equipment manager (Polona Žigon). </t>
  </si>
  <si>
    <t>Pretočna citometrija je tehnika, s katero merimo in analiziramo lastnosti posameznih celic in mikrodelcev, ki v suspenziji ena za drugo potujejo skozi pretočni citometer in jih osvetljujemo z ozkim snopom laserske svetlobe. Analiziramo lahko več tisoč celic, kar nam da zanesljivo podobo o fizikalnih in biokemičnih lastnosti celic. Pretočna citometrija ima več možnosti uporabe v bioloških in medicinskih znanostih in se uporablja tako v raziskovalne kot v diagnostične namene. MacsQuant je pretočni cytometer, ki poleg velikosti in zrnatosti omogoča tudi merjenje fluorescence in sicer z tremi flurescenčnimi fotodetektorji hkrati.</t>
  </si>
  <si>
    <t>Flow cytometry is a technique for measuring and analyzing the properties of individual cells and microparticles, which pass through the flow cytometer one after the other and illuminate them with a narrow beam of laser light. We can analyze thousands of cells, which gives us a reliable image of the physical and biochemical properties of cells. Flow cytometry has several applications in biological and medical sciences and is used for both research and diagnostic purposes. MacsQuant is a flow cytometer that, in addition to its size and morphology, also allows the measurement of fluorescence with three florescence photodetectors at the same time.</t>
  </si>
  <si>
    <t>KOR-LIR</t>
  </si>
  <si>
    <t>P3-0326</t>
  </si>
  <si>
    <t>Luca Lovrečić</t>
  </si>
  <si>
    <t>Sistem visoke ločljivosti za genomske analize</t>
  </si>
  <si>
    <t>Sistem visoke ločljivosti za genomske analize je lociran na Kliničnem inštitutu za medicinsko genetiko. Dostop do njega imajo raziskovalci po predčasnem dogovoru z odgovornim za opremo (Luca Lovrečić). V postopku uporabe in analize nudimo podporo v namen ustrezne uporabe opreme.</t>
  </si>
  <si>
    <t>The system for genomic analysis is located at the Clinical institute of medical genetics.  Other researchers have the access to this system (contact Luca Lovrečić). We provide support for the use and data analysis.</t>
  </si>
  <si>
    <t>Sistem visoke ločljivosti za genomske analize je trenutno ena najbolj dovršenih in zaželenih sistemov za genomske analize v svetu. Omenjena oprema predstavlja standard za terciarne centre, katerih pomemben fokus raziskovanja je študija genoma iz različnih perspektiv (DNK, RNK, metilacija,...). Opisani sistem je najboljša rešitev za učinkovite, optimalne, natančne in sodobne genomske analize na številnih področjih raziskovanja znotraj medicine - genomske analize so pomembne na večini medicinskih področij (genetika, onkologija, nevrologija, kardiologija, ocena učinkovitosti terapij,...).</t>
  </si>
  <si>
    <t xml:space="preserve">System for high-resolution genomic analysis is currently one of the most sophisticated systems for genomic analysis in the world. It is a standard equipment for tertiary centers worldwide, where research is focused to the study of the genome from different perspectives (DNA, RNA, methylation, ...). The described system is the best solution for efficient, optimal, precise and modern genomic analysis on many areas of research within medicine - genomic analysis are important in most medical fields (genetics, oncology, neurology, cardiology, therapy effectiveness,...). </t>
  </si>
  <si>
    <t>Sodelavci KIMG</t>
  </si>
  <si>
    <t>J3-8205</t>
  </si>
  <si>
    <t>J3-9280</t>
  </si>
  <si>
    <t xml:space="preserve">Redna rutinska diagnostika </t>
  </si>
  <si>
    <t>Laboraorij za molekularno citogenetiko, KIMG</t>
  </si>
  <si>
    <t>P3-0338</t>
  </si>
  <si>
    <t>Maja Kojović</t>
  </si>
  <si>
    <t>Raziskovalni EEG sistem</t>
  </si>
  <si>
    <t>ActiCHamp Plus 64 System with actiCap</t>
  </si>
  <si>
    <t>Raziskovalni EEG sistem z visoko ločljivostjo 64 kanalov</t>
  </si>
  <si>
    <t>High resolution reserach EEG system</t>
  </si>
  <si>
    <t>Inventara številka NK, UKCL</t>
  </si>
  <si>
    <t>N3-0072</t>
  </si>
  <si>
    <t>NK, UKCL in UL</t>
  </si>
  <si>
    <t>P3-0343</t>
  </si>
  <si>
    <t>Tadej Battelino, Jernej Kovač</t>
  </si>
  <si>
    <t>Visoko zmogljiv sekvenator DNA/RNA molekul</t>
  </si>
  <si>
    <t>High-performance DNA/RNA sequencing platform</t>
  </si>
  <si>
    <t>639.497.98</t>
  </si>
  <si>
    <t>Sekvenator je lociran na Kliničnem inštitutu za specialno laboratorijsko diagnostiko. Dostop do njega imajo raziskovalci po predčasnem dogovoru z odgovornim za opremo (Jernej Kovač)</t>
  </si>
  <si>
    <t>The sequencing platform is located at the Clinical Institute of Special Laboratory Diagnostics. Researchers have access to it by prior arrangement with the person responsible for the equipment (Jernej Kovač). We provide support for the use and data analysis.</t>
  </si>
  <si>
    <t xml:space="preserve">Sistem zagotavlja preprosto, razširljivo, zanesljivo, stroškovno učinkovito in visoko zmogljivo sekvenciranje za aplikacije, ki zahtevajo velike količine podatkov, kot so sekvenciranje celotnega človeškega genoma (WGS), ultragloboko sekvenciranje celotnega eksoma (WES) in sekvenciranje celotnega transkriptoma. V kombinaciji s pretočnimi celicami z manjšo zmogljivostjo lahko isti instrument uporabljamo za metode, ki zahtevajo manj podatkov, kar omogoča izjemno prilagodljivost pri možnostih sekvenciranja.
</t>
  </si>
  <si>
    <t>System provides simple, scalable, reliable, cost-effective and high-throughput sequencing, for applications requiring large amounts of data, such as human whole-genome sequencing (WGS), ultradeep whole-exome sequencing (WES), and whole-transcriptome sequencing. When combined with lower output flow cells, the same instrument can be used for less data intensive methods therefore offering tremendous flexibility in sequencing options.</t>
  </si>
  <si>
    <t>Cene do opravljenih storitev na aparatu so objavljene v sklopu cenika UKCLJ.  Dostop do opreme je možen po predhodnem dogovoru s pooblaščenim osebjem KISLD.</t>
  </si>
  <si>
    <t>4.06</t>
  </si>
  <si>
    <t>4.06.03</t>
  </si>
  <si>
    <t>35-Sistemi za genomiko, transkriptomiko, proteomiko in metabolomiko</t>
  </si>
  <si>
    <t>P18-122</t>
  </si>
  <si>
    <t>5let</t>
  </si>
  <si>
    <t>Klinični inštitut za specialno laboratorijsko diagnostiko</t>
  </si>
  <si>
    <t>J3-2536</t>
  </si>
  <si>
    <t>J7-1820</t>
  </si>
  <si>
    <t>J3-9282</t>
  </si>
  <si>
    <t>Sledenje različicam SARS-CoV-2</t>
  </si>
  <si>
    <t>Klinični inštitut za specialno laboratorijsko diagnostiko, v sodelavi z NLZOH</t>
  </si>
  <si>
    <t>Tadej Battelino, Jernej Kovač, Tine Tesovnik</t>
  </si>
  <si>
    <t>Celovit sistem za evalvacijo in kvantifikacijo genomskih knjižnic za sekvenciranje naslednje generacije</t>
  </si>
  <si>
    <t>A comprehensive system to evaluate and quantify genomic libraries for next-generation sequencing</t>
  </si>
  <si>
    <t>Sistem je lociran na Kliničnem inštitutu za specialno laboratorijsko diagnostiko. Dostop do njega imajo raziskovalci po predčasnem dogovoru z odgovornim za opremo (Jernej Kovač)</t>
  </si>
  <si>
    <t>The system is located at the Clinical Institute of Special Laboratory Diagnostics. Researchers have access to it by prior arrangement with the person responsible for the equipment (Jernej Kovač). We provide support for the use and data analysis.</t>
  </si>
  <si>
    <t>Sistem predstavljata aparat za genotipizacijo in določanje izražanja molekul nukleinskih kislin DNA in RNA v preiskovanih vzorcih ter kvantifikacijo knjižnic za sekvenciranje naslednje generacije (NGS) ter aparat za kvantifikacijo in oceno dolžine fragmentov. Slednje je ključnega pomena pri pripravi in zagotavljanju kvalitetnih vzorcev za NGS.</t>
  </si>
  <si>
    <t>The system consists of an instrument for  studying gene expression analysis and SNP genotyping in samples and quantification of next-generation sequencing (NGS) libraries, and an instrument for quantification and fragment length assessment. The latter is crucial for the preparation and quality control of samples for NGS.</t>
  </si>
  <si>
    <t>QPCR aparat: 44100166652; Sistem za mikrofluidne analize fragmentov DNA in RNA: 44100166654</t>
  </si>
  <si>
    <t>6.04</t>
  </si>
  <si>
    <t>6.04.02</t>
  </si>
  <si>
    <t>P19-148</t>
  </si>
  <si>
    <t xml:space="preserve"> Določanje SARS-CoV2 v sklopu zamejevanja okužb s SARS-CoV na UKCLj</t>
  </si>
  <si>
    <t>P3-0124</t>
  </si>
  <si>
    <t xml:space="preserve">Irma Virant Klun </t>
  </si>
  <si>
    <t>Mikrosokopski sistem za spremljanje, snemanje in analizo dogajanja v živih celicah v časovnih presledkih</t>
  </si>
  <si>
    <t>Time-lapse microscopy  for cell analysis</t>
  </si>
  <si>
    <t>Spremljanje in analiza živih celic v časovnih presledkih v Centru za klinične raziskave</t>
  </si>
  <si>
    <t xml:space="preserve">Time-lapse follow-up and analysis of live cells in Clinical Research Centre  </t>
  </si>
  <si>
    <t>Gre za mikroskopski sistem s katerim v časovnih presledkih spremljamo  žive celice, ki jih predhodno obarvamo z vitalnimi barvili. Na ta način lahko spremljamo rast, deljenje in strukturne/molekularne procese v različnih celicah v določenem časovnem intervalu. Na mikroskopski sistem sta vezana komora za gojenje celic in programska oprema za analizo celic.</t>
  </si>
  <si>
    <t xml:space="preserve">It is a microscopic system with which we monitor living cells at intervals, which are previously stained with vital dyes. In this way, we can monitor the growth, division, and structural/molecular processes in different cells over a period of time. A cell culture chamber and cell analysis software are attached  to the microscopic system.   </t>
  </si>
  <si>
    <t>84500161447, 84500161499</t>
  </si>
  <si>
    <t>15 let</t>
  </si>
  <si>
    <t>Center za klinične raziskave in druge enote UKCL, raziskovalci</t>
  </si>
  <si>
    <t>J3-2530</t>
  </si>
  <si>
    <t>Simon Podnar</t>
  </si>
  <si>
    <t>Aparat za intraoperativni nevrofiziološki nadzor</t>
  </si>
  <si>
    <t>System for  intraoperative neurophysiological monitoring</t>
  </si>
  <si>
    <t>Aparat se nahaja na Inštitutu za klinično nevrofiziologijo UKC Ljubljana. Uporablja ga lahko le posebej usposobljena ekipa (zdravnik nevrofiziolog in nevrofiziološki asistent). Za  dostop se je potrebno dogovoriti s skrbnikom opreme.</t>
  </si>
  <si>
    <t>The system is located at the Institute of Clinical Neurophysiology, University Medical Centre Ljubljana. It can only be used by a specially trained team (neurophysiologist and neurophysiological technician). Access must be agreed with the equipment administrator.</t>
  </si>
  <si>
    <t>Aparat za intraoperativni nevrofizološki nazdor se uporablja za merjenje in spremljanje delovanja živčevja pri pacientu med operacijo. Na ta način je operativna obravnava pacienta bolj varna, saj se lahko pravočasno zazna morebitno okvaro živčevja (možganov, hrbtenjače in perifernih živcev). Sistem pa je uporaben tudi v raziskovalne namene, saj omogoča invazivno merjene delovanja živčevja pri pacientu med operacijami v splošni anesteziji ali v budnosti.</t>
  </si>
  <si>
    <t>System for intraoperative neurophysiological monitoring is used to measure and monitor the patient's nervous system function during surgery. In this way, surgical treatment of the patient is safer, as possible damage to the nervous system (brain, spinal cord and peripheral nerves) can be detected in a timely manner. However, the system is also useful for research purposes, as it allows invasive measurements of nervous system function in the patients during operations under general anesthesia or in wakefulness.</t>
  </si>
  <si>
    <t>http://www.intranet.kclj.si/admin/dokumenti/00002d97-00004c10-cenik_storitev_ukc_2022-14-02.2022.pdf</t>
  </si>
  <si>
    <t>P18-162</t>
  </si>
  <si>
    <t>10 let</t>
  </si>
  <si>
    <t>Inštitut za klinično nevrofiziologijo</t>
  </si>
  <si>
    <t>klinična diagnostika</t>
  </si>
  <si>
    <t>Blaž Koritnik</t>
  </si>
  <si>
    <t>Elektromiografski aparat</t>
  </si>
  <si>
    <t>Electromyography system</t>
  </si>
  <si>
    <t>Elektrmiografski aparat je namenjem meritvam delovanja perifernega živčeja in mišic. S pomočjo električnih impulzov lahko vzdražimo periferne živce, s pomočjo elektrod pa merimo električno aktivnost perifernih živcev in mišic.</t>
  </si>
  <si>
    <t>The  electromyography system is intended for measuring the functioning of the peripheral nerves and muscles. We can stimulate peripheral nerves with electrical impulses, and we can measure the electrical activity of peripheral nerves and muscles with electrodes.</t>
  </si>
  <si>
    <t>P18-172</t>
  </si>
  <si>
    <t xml:space="preserve">Marko Hawlina </t>
  </si>
  <si>
    <t>Optos-Sistem za širokokotni slikovni prikaz mrežnice</t>
  </si>
  <si>
    <t xml:space="preserve">Ultra Widefield Retinal Imaging System </t>
  </si>
  <si>
    <t xml:space="preserve">Aparat se nahaja na oddelku za funkcionalno diagnostiko očesne klinike UKC v Ljubljani. Z njimi rokujejo posebej usposobljeni strokovnjaki za medicinsko slikovno diagnostiko, ki izvajajo slikanje na pacientih. Dostop je možen kadarkoli po dogovoru.  </t>
  </si>
  <si>
    <t xml:space="preserve">The system is located at the department for functional diagnostics of the Eye Hospital of UMC Ljubljana. Imaging is performed on patients by our exprets for medical imaging . Access can be agreed anytime with appointment. </t>
  </si>
  <si>
    <t xml:space="preserve">Aparat omogoča hitro neinvazivno slikanje očesnega ozadja. Njegova posebnost je ultra široki kot zajema slike, kar pokaže očesne strukture na skrajni periferiji mrežnice. To je zlasti pomembno pri zgodnji diagnostiki diabetične retinopatije, vnetnih in genetskih obolenj mrežnice ali očesnih tumorjih. </t>
  </si>
  <si>
    <t>The system enables quick and non invasive imaging of ocular fundus. Its specific advantage is ability to visualize the structures at the far periphery of retinal fundus which is most important for early diagnostics diabetic retinopathy, inflammatory and genetic diseases as well as ocular tumours.</t>
  </si>
  <si>
    <t>S strani ZZZS tega še niso ovrednotili</t>
  </si>
  <si>
    <t>P19-057</t>
  </si>
  <si>
    <t>Univerzitetni klinični center Maribor</t>
  </si>
  <si>
    <t>P4-0220</t>
  </si>
  <si>
    <t>Nadja Kokalj Vokač</t>
  </si>
  <si>
    <t>Laboratorij za medicinsko genetiko</t>
  </si>
  <si>
    <t>Iztok Takač</t>
  </si>
  <si>
    <t>Klinika za ginekol. in perinatol.</t>
  </si>
  <si>
    <t xml:space="preserve">Diagnostika in drugi raziskovalni nameni
</t>
  </si>
  <si>
    <t>Molekularno-citogenetska diagnostika</t>
  </si>
  <si>
    <t>P2-0046</t>
  </si>
  <si>
    <t>P3-0327</t>
  </si>
  <si>
    <t>Borut Kovačič</t>
  </si>
  <si>
    <t>Sistem video za morfodinamiko zarodkov</t>
  </si>
  <si>
    <t>Time lapsse system</t>
  </si>
  <si>
    <t>Oprema je dostopna po dogovoru z vodjo Laboratorija za OBMP</t>
  </si>
  <si>
    <t>Equipment is available according to agreement with head of IVF laboratory</t>
  </si>
  <si>
    <t>Video sistem služi za spremljanje razvoja in morfodinamike predimplantacijskih zarodkov in vitro in za ugotavljanje nepravilnosti v delitvah njihovih celic.</t>
  </si>
  <si>
    <t>Time lapse system is used for continuous monitoring of preimplantation embryo development and morphodinamic in vitro and for identification  of cleavage irregularities.</t>
  </si>
  <si>
    <t>https://www.ukc-mb.si/obvestila/oglasi/</t>
  </si>
  <si>
    <t>Laboratorij za OBMP</t>
  </si>
  <si>
    <t xml:space="preserve">Optična oprema za mikrokirurške operacije na modih in mikrofertilizacijo s semenčicami iz tkiva mod pri moških s težko obliko azoospermije </t>
  </si>
  <si>
    <t>Optical equipment for microsurgical testicular biopsy and intracytoplasmic sperm injection with testicular spermatozoa in men with a severe azospermia</t>
  </si>
  <si>
    <t>En del optične opreme se uporablja za identifikacijo semenskih kanalčkov z ohranjeno spermatogenezo med mikrokirurško biopsijo testisa. Drugi del optične opreme se uporablja za identifikacijo in izolacijo sperme iz bioptičnega tkiva, ki se nato uporablja v postopku intracitoplazmatske injekcije semenčic v procesu oploditve in vitro.</t>
  </si>
  <si>
    <t>One part of the optical equipment is used to identify tubuli seminiferi with preserved spermatogenesis during microsurgical testicular biopsy. The second part of optical equipment is used to identify and isolate sperm from bioptic tissue , which is then used in the intracytoplasmic sperm injection in the in vitro fertilization process.</t>
  </si>
  <si>
    <t>132892; 133312</t>
  </si>
  <si>
    <t>P3-0036</t>
  </si>
  <si>
    <t>Jernej Dolinšek</t>
  </si>
  <si>
    <t>Aparat za diagnostiko zgornjega prebavnega trakta Laborie Solar GI</t>
  </si>
  <si>
    <t>HRMI - High Resolution Manometry and Impedance</t>
  </si>
  <si>
    <t>Oprema je dostopna po dogovoru</t>
  </si>
  <si>
    <t>Equipment is available according to agreement</t>
  </si>
  <si>
    <t>Sistem omogoča hkratno zajemanje številnih podatkov o tlaki in impedanci v požiralniku od žrela do želodca. Omogoča natančno analizo in diagnostiko motenj požiranja v skladu s klasifikacijo Chicago.</t>
  </si>
  <si>
    <t>The system allows the simultaneous capture of a number of data on pressure and impedance in the esophagus from the throat to the stomach. It allows accurate analysis and diagnosis of swallowing disorders according to the Chicago classification.</t>
  </si>
  <si>
    <t>Klinika za pediatrijo</t>
  </si>
  <si>
    <t>J3-9258</t>
  </si>
  <si>
    <t>Sekvenator za genske analize MiSeq</t>
  </si>
  <si>
    <t>MiSeq - Illumina</t>
  </si>
  <si>
    <t>Omogoča analizo več vzorcev in več genov hkrati, sekvenciranje amplikonov in tarčno sekvenciranje.</t>
  </si>
  <si>
    <t>It allows the analysis of multiple samples and multiple genes simultaneously, amplicon sequencing, and target sequencing.</t>
  </si>
  <si>
    <t>Aparat UZ GE Voluson P8</t>
  </si>
  <si>
    <t>Ultrasound GE Voluson P8</t>
  </si>
  <si>
    <t>Ultrazvočni pregledi v ginekologiji.</t>
  </si>
  <si>
    <t>Ultrasonics examinations in gynecology</t>
  </si>
  <si>
    <t>J3-9272</t>
  </si>
  <si>
    <t>Modularna inkubatorska postaja ESCO MAV-4D8-MC, Inkubator ESCO MRI-6A10</t>
  </si>
  <si>
    <t>Modular incubator station</t>
  </si>
  <si>
    <t>Postaja zagotavlja kontrolirano inkubacijo človeških jajčnih celic in zarodkov.</t>
  </si>
  <si>
    <t>The station provides controlled incubation of human eggs and embryos.</t>
  </si>
  <si>
    <t>143666; 143667; 143668; 143669</t>
  </si>
  <si>
    <t>53,46;
 53,57;
 53,57;
 53,42</t>
  </si>
  <si>
    <t>2,30;
 2,39;
 2,39; 
2,26</t>
  </si>
  <si>
    <t>6,48;
 6,50;
 6,50;
 6,48</t>
  </si>
  <si>
    <t>44,68;
44,68;
44,68
44,68</t>
  </si>
  <si>
    <t>53,46;
53,57 
 53,57; 
53,42</t>
  </si>
  <si>
    <t>Diagnostika in drugi raziskovalni nameni</t>
  </si>
  <si>
    <t xml:space="preserve">Univerza v Ljubljani, Medicinska fakulteta </t>
  </si>
  <si>
    <t>Radovan Komel, Damjana Rozman</t>
  </si>
  <si>
    <t>6135,       6013</t>
  </si>
  <si>
    <t>Oprema za pripravo in analizo bio-čipov</t>
  </si>
  <si>
    <t>Equipment for preparing and analysing bio-chips</t>
  </si>
  <si>
    <t>Možnost dostopa v Center za funkcijsko genomiko in bio-čipe ( CFGBC)   glede na dogovor z vodstvom in zaposlenimi v  CFGBC ali preko elektronske pošte: CFGBC @mf.uni-lj.si</t>
  </si>
  <si>
    <t>Consulting,  preparing and analysing bio-chips; access to the Centre for functional genomics and bio-chips is possible by agreement with management and workers CFGBC or by reservation on CFGBC @mf.uni-lj.si</t>
  </si>
  <si>
    <t>Sklop A: sklop aparatur za pripravo in analizo bio-čipov nizke
    gostote, ki omogoča pripravo lastnih čipov in mikromrež ter
    njihovo analizo:
    - sistem za pripravo biočipov s programsko in računalniško opremo
    ( nanašalec, ang.spotter), računalniško vodeni nanašalni robot
    velike preciznosti.
    - UV/VIS spektofotometer za mikrotitrske ploščice, ki odčitava
    absorbnost vzorcev.
    - barvni laserski čitalec    ( scanner) za detekcijo različnih barvil
    s programsko in računalniško opremo.
    - vakuumska centrifuga za centrifugiranje mikrotitrske ploščice in čipe, ki  omogoče
    centrifugiranje mikrotitrskih ploščic in hitro sušenje čipov pod
    vakuumom.
    - UV aparat za vezavo DNA na trdno podlogo čipa ( UV
    crosslinker).</t>
  </si>
  <si>
    <t>Assembly A:  aparatures for preparing and analysis bio-chips of low density which allows to preparation of own bio-chips and microarays and their anaysis: - system for preparation bio-chips  with softwer and coputer equipment ( spotter), computer guided robot of high precision.     -UV/VIS spectrophotometer for microarrays slide, which reads absorbtion of samples.     - color laser  reader  ( scanner) for detection of different dyes with softwer and computer equiment.  -  vacuum centrifuge for centrifuging microarrays slides and bio-chips which allows to cenrifuge microarrays slides and fast drying of bio-chips under vacuum.  -  UV equipmet for bindind DNA on hard base of the cbip ( UV crosslinker).</t>
  </si>
  <si>
    <t xml:space="preserve">
1863-računalnik k čitalcu biočipov (32.867,63)
 1870-čitalec biočipov (38.390,92),  
</t>
  </si>
  <si>
    <t>a) 16,50 € ( brez DDV)  / uro skeniranja                      ( partnerji Konzorcija za bio-čipe);                      b) 26,40 € ( brez DDV) / uro skeniranja; akademski ne-člani  Konzorcija za bio-čipe;                      c) 33,00 € ( brez DDV)  / uro skeniranja                      ( ne- akademski ne-člani Konzorcija za bio-čipe)</t>
  </si>
  <si>
    <t>b) oprema je amortizirana, se še vedno redno uporablja                c) oprema je amortizirana, se še vedno redno uporablja</t>
  </si>
  <si>
    <t>https://www.mf.uni-lj.si/ibk/oprema</t>
  </si>
  <si>
    <t>glede na izvajalca; različni profili opreaterjev</t>
  </si>
  <si>
    <t>5 let</t>
  </si>
  <si>
    <t>P1-0104;                             partnerske inštitucije Konzorcija za bio-čipe ( http://cfgbc.mf.uni-lj.si/)</t>
  </si>
  <si>
    <t>člani konzorcija in člani programske skupine</t>
  </si>
  <si>
    <t>1902- UV pečica za mreženje DNA (977,32)</t>
  </si>
  <si>
    <t>a) 3,00 € ( brez DDV)  / uro                     ( partnerji Konzorcija za bio-čipe);                      b) 8,00 € ( brez DDV) / uro ; akademski ne-člani  Konzorcija za bio-čipe;                      c) 11,00 € ( brez DDV)  / uro                     ( ne- akademski ne-člani Konzorcija za bio-čipe)</t>
  </si>
  <si>
    <t>1869-centrifuga vakuumska (11.287,06)</t>
  </si>
  <si>
    <t>a) 10 € ( brez DDV)  / uro                     ( partnerji Konzorcija za bio-čipe);                      b) 14,00 € ( brez DDV) / uro ; akademski ne-člani  Konzorcija za bio-čipe;                      c) 18,00 € ( brez DDV)  / uro                     ( ne- akademski ne-člani Konzorcija za bio-čipe)</t>
  </si>
  <si>
    <t>glede na izvajalca; različni profili opreaterjev?</t>
  </si>
  <si>
    <t>1871-robot za čitalec biočipov (30.221EUR), spektrofotometer</t>
  </si>
  <si>
    <t>a) 27,02 € ( 96 well) ali 71,91 € ( 384 well) ( brez DDV)             ( partnerji Konzorcija za bio-čipe);                      b) 86,77 € ( 96 well) ali 107,87 € ( 384 well) ( brez DDV) ; akademski ne-člani  Konzorcija za bio-čipe;                      c) 115,69 € ( 96 well) ali 143,83 € ( 384 well)  ( brez DDV)               ( ne- akademski ne-člani Konzorcija za bio-čipe)</t>
  </si>
  <si>
    <t>Robert Zorec</t>
  </si>
  <si>
    <t>Sklop raziskovalne opreme za celično inženirstvo</t>
  </si>
  <si>
    <t>2002,
2004</t>
  </si>
  <si>
    <t>Research equipment for cell engineering</t>
  </si>
  <si>
    <t xml:space="preserve">Oprema je amortizirana. Še v uporabi. Najava pri skrbniku opreme najmanj 60 dni pred želenim terminom uporabe. Določen termin v skladu z razpoložljivostjo. Terminska souporaba zaradi karantene v 30-dnevnih sklopih. </t>
  </si>
  <si>
    <t xml:space="preserve">The equipment is depriciated. In use. Reservation with the equipment coordinator at least 60 days in advance. The booking in accordance to availability. Term use in 30-days time period. </t>
  </si>
  <si>
    <t>Priprava, shranjevanje celic</t>
  </si>
  <si>
    <t>Preparation and storage of cells</t>
  </si>
  <si>
    <t>21,00 €/uro</t>
  </si>
  <si>
    <t>http://lnmcp.mf.uni-lj.si/Neuroendo/Oprema.html</t>
  </si>
  <si>
    <t>2 - Procesna Oprema – Biološka</t>
  </si>
  <si>
    <t>1 - Rast in manipulacija</t>
  </si>
  <si>
    <t>3 -Celične kulture</t>
  </si>
  <si>
    <t>11 Raziskovalna oprema za celične kulture</t>
  </si>
  <si>
    <t>25,00 €/uro</t>
  </si>
  <si>
    <t>P3 310</t>
  </si>
  <si>
    <t>Tomaž Marš</t>
  </si>
  <si>
    <t>Raziskovalna oprema za kvantitativno analizo slik bioloških vzorcev označenih z radioizotopi</t>
  </si>
  <si>
    <t>Equipment for quantitative analysis of autoradiograms and microscopic images</t>
  </si>
  <si>
    <t>Po dogovoru s skrbnikom in predstojnikom Inštituta za patološko fiziologijo MF</t>
  </si>
  <si>
    <t>After prior agreement with the curator and head of the Institute of Pathophysiology</t>
  </si>
  <si>
    <t>Invertni mikroskop z računalniško analizo mikroskopskih in avtoradiografskih slik</t>
  </si>
  <si>
    <t>Invert microscope with computerized analysis of microscopic and autoradiographic images</t>
  </si>
  <si>
    <t>2874-mikroskop (52.203,66)</t>
  </si>
  <si>
    <t>75,00 €/uro</t>
  </si>
  <si>
    <t>https://www.mf.uni-lj.si/application/files/7415/8391/7733/Razpolozljiva_raziskovalna_oprema_UL_MF.pdf</t>
  </si>
  <si>
    <t>4 Oprema za analizo / Analitical facilites</t>
  </si>
  <si>
    <t>glede na izvajalca; različni profili operaterjev</t>
  </si>
  <si>
    <t>P3-0171</t>
  </si>
  <si>
    <t>Samo Ribarič</t>
  </si>
  <si>
    <t>P3-0043</t>
  </si>
  <si>
    <t>Matej Podbregar</t>
  </si>
  <si>
    <t>P3-0019</t>
  </si>
  <si>
    <t>Dušan Šuput</t>
  </si>
  <si>
    <t>Andrej Zupan</t>
  </si>
  <si>
    <t>Transgenomic Wave DHPLC sistem za analizo DNA in odkrivanje mutacij</t>
  </si>
  <si>
    <t>2002, 2003</t>
  </si>
  <si>
    <t>Transgenomic Wave DHPLC System for Nucleic Acid Fragment Analysis and Mutation Detection</t>
  </si>
  <si>
    <t>Druge raziskovalne organizacije lahko koristijo opremo do 16 ur tedensko. Oprema je na voljo na Inštitutu za patologijo, Oddelek za molekularno genetiko, Zaloška 4.</t>
  </si>
  <si>
    <t>Other institution can use system up to 16 hours per week. Equipment is available at Institut for Pathology, Department for Molecular Genetics, Zaloška 4.</t>
  </si>
  <si>
    <t>Raziskovalna oprema se uporablja za detekcijo znanih in neznanih mutacij v nukleotidnem zaporedju DNA.</t>
  </si>
  <si>
    <t>Equipment is used for detection of known and unknown mutations in nucleotide DNA sequence.</t>
  </si>
  <si>
    <t>3291-aparat DHPLC sistem za analizo DNA (85.028)</t>
  </si>
  <si>
    <t>15€/uro</t>
  </si>
  <si>
    <t>10,00 €/uro</t>
  </si>
  <si>
    <t>25,00 €/eur</t>
  </si>
  <si>
    <t>spletna stran ne obstaja</t>
  </si>
  <si>
    <t>Meritve in analiza vzorcev</t>
  </si>
  <si>
    <t>Proteini/Nukleinske kisline</t>
  </si>
  <si>
    <t>Sekvencerji</t>
  </si>
  <si>
    <t>ni neizučenih uporabnikov</t>
  </si>
  <si>
    <t>L3-6021</t>
  </si>
  <si>
    <t>Damjan Glavač</t>
  </si>
  <si>
    <t>P3-0054</t>
  </si>
  <si>
    <t>Nina Gale</t>
  </si>
  <si>
    <t>Tatjana Avšič</t>
  </si>
  <si>
    <t>Zaščitna mikrobiološka komora - III. Stopnje varnosti (izolator)</t>
  </si>
  <si>
    <t>Biosafety cabinet (BSL 3) - glowbox</t>
  </si>
  <si>
    <t>Oprema dostopna po dogovoru - potrebno znanje dela z visoko nevarnimi MO</t>
  </si>
  <si>
    <t>Service offered only highly qualified lab. personnel</t>
  </si>
  <si>
    <t>Izolator se uporablja za delo z mikroorganizmi, ki sodijo v 3. in 4. stopnjo biološke nevarnosti</t>
  </si>
  <si>
    <t xml:space="preserve">Biosafety cabinet (BSL 3) -glowbox is used when work with pathogens of BSL-3 level are performed. </t>
  </si>
  <si>
    <t>nima inv.št. - zaščitna mikrobiološka komora 3.varnostne stopnje-izolator</t>
  </si>
  <si>
    <t xml:space="preserve"> 500,00 €/uporabo</t>
  </si>
  <si>
    <t>http://www.imi.si/raziskovalna-dejavnost/raziskovalna-oprema</t>
  </si>
  <si>
    <t>P3-0083</t>
  </si>
  <si>
    <t>člani programske skupine</t>
  </si>
  <si>
    <t>Potočnik Nejka, Cankar Ksenija</t>
  </si>
  <si>
    <t>5201, 15243</t>
  </si>
  <si>
    <t>Sistem za mikrodializo, volumski kateter</t>
  </si>
  <si>
    <t>System for cardiovascular pharmacologycal testing</t>
  </si>
  <si>
    <t xml:space="preserve">Oprema je namenjena izključno za raziskovalne namene. Uporaba zahteva prisotnost skrbnika opreme, prav tako je potrebna posebna priprava opreme za uporabo, ki je odvisna od tega ali ima srrbnik v željenem terminu dovolj časa na razpolaga. Ta postopek lahko traja 2 ali več mesecev. Zato je treba pravočasno načrtati poskus, v katerem se bo uporabljala oprema, ki vključuje preiskovance ali živali. </t>
  </si>
  <si>
    <t>Only for bilateral research projects. Equipment can be used under tutorship of the possessor and may take 2 months or more time for preparation of the experiment in which the quipment is tended to be used. .</t>
  </si>
  <si>
    <t>Sistem za mikrodializo je namenjen za oceno delovanja učinkovin na mikrocirkulacijo pri človeku. Enkratna meritev z sistetemom za mikrodializo je 200 EUR. Sistem z volumskim katetrom je namenjen studiju delovanja ucinkovin na odprtem prsnem kosu pri budri ali podgani in zahteva pripravo poskusa z malimi zivalmi. Namenjen je izkljucno za raziskovalne namene obeh sodelujocih projektnih skupin.</t>
  </si>
  <si>
    <t>System for microdialisys can be used to assess effects of drugs on the microcirculation. Sistem for ventricular volume plethismography can be used to assess effects of cardiac drugs on the mechanical properties of the open chest the left ventricle in rats and in guinea'pigs.</t>
  </si>
  <si>
    <t>2106- sistem za mikrodializo (5.173,76)</t>
  </si>
  <si>
    <t>834,00 €/uporabo</t>
  </si>
  <si>
    <t>Inštitut za fiziologijo</t>
  </si>
  <si>
    <t>Peter Jevnikar</t>
  </si>
  <si>
    <t>Sistem za ciklično obremenjevnje trdih zobnih tkiv in dentalnih materialov</t>
  </si>
  <si>
    <t>servo-hydraulic fatigue testing instrument INSTRON 8871</t>
  </si>
  <si>
    <t xml:space="preserve">laboratorijsko ponazarjanje mehanskih obremenitev zob in dentalnih materialov v ustni votlini </t>
  </si>
  <si>
    <t>simulation of hard dental tissues and dental materials fatigue</t>
  </si>
  <si>
    <t>1199 - aparat dinamični aksialni testni (72.727)</t>
  </si>
  <si>
    <t>Gorazd Drevenšek</t>
  </si>
  <si>
    <t>Aparat za izolirane organe - dopolnitev in elektrofiziološka nadgradnja</t>
  </si>
  <si>
    <t>Apparatus for isolated cardivascular tissues and organs; measurements of CVS parameters "in vivo" and "in situ"</t>
  </si>
  <si>
    <t xml:space="preserve">Za delo na aparatih za izolirane organe se je potrebno dogovoriti vsaj 2 meseca pred pričetkom izvedbe poskusov. Stroški potrebni za izvedbo poskusov obsegajo pripravo raztopin izbranih učinkovin, nabavo in umerjanje merilnih sond (npr. tlačno-pretočne sonde ipd.) in stroški povezani z vzrejo laboratorijskih živali. Za izvedbo poskusov na laboratorijskih živalih je potrebno predhodno pridobiti ustrezno dovoljenje iz strani VURS-a. Opremo lahko ponudimo le v sodelovanju, saj je za delo pri raziskavi potrebno imeti  veljavno licenco za delo s poskusnimi živalmi oz. izkušnje za delo z napravami (v primeru humanega materiala), saj vpeljevanje v delo traja najmanj 3 mesece. </t>
  </si>
  <si>
    <t>Apparatus for isolated heart allows measurements of left ventricular contractility, coronary flow, heart rate and electrophysiological measurements (ECG). Apparatus for isolated blood vessels enables recording of isometric contraction and relaxation of the vascular rings, the cardiac atrial preparations or other internal organs.</t>
  </si>
  <si>
    <t xml:space="preserve">Oprema za delo na izoliranih organih se uporablja za študije farmakološkega delovanja preizkušanih učinkovin na srčno-žilni sistem. Z opremo za izolirano srce je moč spremljati zaščitno proti-ishemično delovanje zdravilnih učinkovin po indukciji ishemične okvare ali potencialno direktno toksično delovanje preučevanih zdravil, toksinov itd. na srčno mišičnino. Z aparatom za izolirane žile pa se preučujejo direktni sprostitveni učinki (vazodilatacija) ali potencialni toksični učinki izbranih učinkovin.  </t>
  </si>
  <si>
    <t>Equipment for the isolated organs is used to study the pharmacological activity of studied drugs on the cardiovascular system. The apparatus for isolated heart can be used to study the protective anti-ischemic activity of active substances by prior induction of ischemic damage or potential toxic activity of the studied toxins on myocardium. The apparatus for isolated blood vessels can be used to examine vasorelaxation (vasodilation) or potential toxic effects of studied substances.</t>
  </si>
  <si>
    <t xml:space="preserve">Raziskovalna oprema je na voljo le po dnevih, saj postopki običajno trajajo več kot 8 ur na poskus.   Stroški dela so lahko ocenjeni z obsegom ur, še raje pa v obliki vsebinskega sodelovanja. Po dosedanji praksi je za sklop raziskav polno sodeloval po  en raziskovalec in en tehnik vsaj 3 mesece!
</t>
  </si>
  <si>
    <t xml:space="preserve">oprema je amortizirana, se še vedno redno uporablja. Na voljo do 50 % časa po predhodnem dogovoru in izpolnitvi kadrovskih pogojev.                </t>
  </si>
  <si>
    <t xml:space="preserve">Letni stroški vzdrževanja opreme so povezani na uporabo (izrabo) in znesejo od 3-4 € ob polni zasedenosti (zamenjava posameznih merilnih elementov in obrabljenih delov). </t>
  </si>
  <si>
    <t>Stroški dela so lahko ocenjeni z obsegom ur, še raje pa v obliki vsebinskega sodelovanja. Po dosedanji praksi je za sklop raziskav polno sodeloval po  en raziskovalec in en tehnik vsaj 3 mesece!</t>
  </si>
  <si>
    <t>Običajno 1 FT raziskovalca in tehnika na 3 mesece za študijo vrednotenja zdravila</t>
  </si>
  <si>
    <t>J3-9432</t>
  </si>
  <si>
    <t>Borut Geršak</t>
  </si>
  <si>
    <t>J3-0024</t>
  </si>
  <si>
    <t>Univerza v Ljubljani, Medicinska fakulteta</t>
  </si>
  <si>
    <t>Ana Plemenitaš</t>
  </si>
  <si>
    <t>Oprema za pripravo subceluarnih frakcij mikroorganizmov</t>
  </si>
  <si>
    <t>System for preparation of subcellular fractions: shaker, high speed vacum centrifuge</t>
  </si>
  <si>
    <t>Opremo uporabljamo sodelavci Inštituta za biokemijo in sodelavci iz drugih inštitucij s katerimi preko projektov sodelujemo pri raziskovalnem delu</t>
  </si>
  <si>
    <t>Equipment available for the researchers of the  Institute of Biochemistry and their collaborators</t>
  </si>
  <si>
    <t>Oprema obsega: stresalni inkubator s hlajenjem, ki omogoča gojenje mikroorganizmov (glive in bakterije), ki so naši modelni raziskovalni organizmi in hlajeno vakumsko centrifugo, ki omogoča pripravo večjih količin subcelularnih frakcij organizmov, pa tudi vseh drugih bioloških materialov.</t>
  </si>
  <si>
    <t>Equipment has two components: shaker for growth for microorganisms and high speed vacuum centrifuge for preparation for subcellular fractions</t>
  </si>
  <si>
    <t>1754 - stresalnik inkubatorski (11.944,98) 1752 - centrifuga hlajena (24.901,04)</t>
  </si>
  <si>
    <t>http://ibk.mf.uni-lj.si/equipment</t>
  </si>
  <si>
    <t>N/A</t>
  </si>
  <si>
    <t>J4-1019</t>
  </si>
  <si>
    <t>N.Gunde Cimerman v sodelovanju z A.Plemenitaš</t>
  </si>
  <si>
    <t>J4-2022,</t>
  </si>
  <si>
    <t>Uporaba v lastne namene ali v okviru sodelovanja z inštituti MF</t>
  </si>
  <si>
    <t>Bojan Božič</t>
  </si>
  <si>
    <t>Sistem za analizo optično mikroskopske slike</t>
  </si>
  <si>
    <t>Fluorescence microscope w/ cooled CCD B/W camera, Nikon Diaphot 200</t>
  </si>
  <si>
    <t>Po individualnem dogovoru</t>
  </si>
  <si>
    <t>Use of equipment by individual agreement</t>
  </si>
  <si>
    <t>Fluorescentna mikroskopija (Hg obločna luč)</t>
  </si>
  <si>
    <t>Fluorescence microscopy (Hg-arc lamp)</t>
  </si>
  <si>
    <t>15,79 €/uro</t>
  </si>
  <si>
    <t>1,40 €/uro</t>
  </si>
  <si>
    <t>14,39 €/uro</t>
  </si>
  <si>
    <t>https://www.mf.uni-lj.si/ibf/raziskovanje</t>
  </si>
  <si>
    <t>Janja Majhenc</t>
  </si>
  <si>
    <t>J3-2268</t>
  </si>
  <si>
    <t>Mally</t>
  </si>
  <si>
    <t>Damjana Rozman</t>
  </si>
  <si>
    <t>Oprema za pripravo in analizo bio-čipov - sklop II</t>
  </si>
  <si>
    <t xml:space="preserve">Equipment for preparing and analysing bio-chips </t>
  </si>
  <si>
    <t>Aparatura za avtomatsko  hibridizacijo in spiranje DNA čipov</t>
  </si>
  <si>
    <t>Equipment for automatic hibridization and washing  chips</t>
  </si>
  <si>
    <t>2031- sistem za pripravo in analizo biočipov (86.653)</t>
  </si>
  <si>
    <t>a) 40,00 € ( brez DDV)   cena za storitev hibridizacije in spiranja             ( partnerji Konzorcija za bio-čipe);                      b) 60,00 € ( brez DDV)  ; akademski ne-člani  Konzorcija za bio-čipe;                      c) 80,00 € ( brez DDV)                    ( ne- akademski ne-člani Konzorcija za bio-čipe)</t>
  </si>
  <si>
    <t>Sistem za lasersko mikrodisekcijo</t>
  </si>
  <si>
    <t>System for Laser Microdissection</t>
  </si>
  <si>
    <t>Raziskovalna oprema se uporablja za lasersko mikrodisekcijo tkiva.</t>
  </si>
  <si>
    <t>Equipment is used for tissue laser microdisection.</t>
  </si>
  <si>
    <t>3649 - sistem za lasersko mikrodisekcijo (101.483)
3662 - sistem za lasersko mikrodisekcijo (31.555)</t>
  </si>
  <si>
    <t>60€/uro</t>
  </si>
  <si>
    <t>40€/uro</t>
  </si>
  <si>
    <t>20€/uro</t>
  </si>
  <si>
    <t>Laser</t>
  </si>
  <si>
    <t>Marko Kreft</t>
  </si>
  <si>
    <t>Oprema za večkanalno mikroskopsko dinamično slikanje</t>
  </si>
  <si>
    <t>Equipment for multichannel dynamic microscopy imaging</t>
  </si>
  <si>
    <t xml:space="preserve">Najava pri skrbniku opreme najmanj 15 dni pred želenim terminom uporabe. Določen termin v skladu z razpoložljivostjo. Terminska souporaba v 24-urnih sklopih. </t>
  </si>
  <si>
    <t xml:space="preserve">Reservation with the equipment coordinator at least 15 days in advance. The booking in accordance to availability. Term use in 24-hour time period. </t>
  </si>
  <si>
    <t>Slikanje živih in fiksiranih celic v 5D, shranjevanje in analiza slik</t>
  </si>
  <si>
    <t>Imaging live and fixed cell in 5D, storage and analysis of images</t>
  </si>
  <si>
    <t>3082 - mikroskop konfokalni (110.544)</t>
  </si>
  <si>
    <t>15,25 €/uro</t>
  </si>
  <si>
    <t>4 - Meritve in analiza vzorcev</t>
  </si>
  <si>
    <t>5 - Optična</t>
  </si>
  <si>
    <t>5 -Slikanje-Imaging visoke ločljivosti</t>
  </si>
  <si>
    <t>10-Sistemi za biomedicinsko slikanje</t>
  </si>
  <si>
    <t>25 EUR/uro</t>
  </si>
  <si>
    <t>J3-0031</t>
  </si>
  <si>
    <t>Sistem za mikroskopijo TIRF ("total internal reflection fluorescence")</t>
  </si>
  <si>
    <t>112.669 + 122.575,81 = 235.244,81</t>
  </si>
  <si>
    <t>Fluorescentna mikroskopija (Ar-laser, 488 nm) v adsorbirani plasti debeline do 200 nm</t>
  </si>
  <si>
    <t>Fluorescence microscopy (Ar-laser, 488 nm) in the adsorbed layer, thickness up to 200 nm</t>
  </si>
  <si>
    <t>1569 - mikroskop invertni (112.669) z 1651 modul konfokalni  (122.575,81 = 235.244,81 EUR</t>
  </si>
  <si>
    <t>34,42 €/uro</t>
  </si>
  <si>
    <t xml:space="preserve">10,00 €/uro </t>
  </si>
  <si>
    <t>20,00 €/uro</t>
  </si>
  <si>
    <t xml:space="preserve">Janja Majhenc </t>
  </si>
  <si>
    <t>Peter Veranič</t>
  </si>
  <si>
    <t xml:space="preserve">Mikroskop Axio Imager z dodatkom ApoTome </t>
  </si>
  <si>
    <t xml:space="preserve">Microscope Axio Imager Z1with ApoTome attachment </t>
  </si>
  <si>
    <t>Za člane konzorcija je po pogodbi določena prosta uporaba mikroskopa po 4 ure tedensko za začetni vložek 1000000 sit (4000EUR) oziroma sorazmerno deležu prispevka pri nakupu.</t>
  </si>
  <si>
    <t>Members of the consortium have, by the contract, a free access to the microscope for 4 hours per week as for the initial participation of 1000000 SIT ( 4000 EUR) or proportionally
 to the participation value.</t>
  </si>
  <si>
    <t>Mikroskop z dodatkom ApoTome je namenjen za analizo fluorescenčno označenih celic (tkiva) po x,y,z osi preparata. Omogoča optično rezanje in 3D rekonstrukcijo slike preparata.</t>
  </si>
  <si>
    <t>The microscope with the ApoTome attachment is used for the analysis of  fluorescently labelled cells (tissue) in x, y and z axis. The system enables optical sectioning and a 3D reconstruction of the speciment.</t>
  </si>
  <si>
    <t>1315 - mikroskop apotome (101.110)</t>
  </si>
  <si>
    <t xml:space="preserve">80,00 €/uro z raziskovalcem; 30,00 €/uro samostojno </t>
  </si>
  <si>
    <t>spletna stran v delu</t>
  </si>
  <si>
    <t>3. karakterizacija materialov</t>
  </si>
  <si>
    <t>4. optična mikroskopija</t>
  </si>
  <si>
    <t>7. fluorescenčna</t>
  </si>
  <si>
    <t>50,00 €/uro</t>
  </si>
  <si>
    <t>P3-108</t>
  </si>
  <si>
    <t>Sklop raziskovalne opreme za detekcijo, analizo in uničevanje visoko nevarnih patogenov</t>
  </si>
  <si>
    <t>2004, 2005</t>
  </si>
  <si>
    <t>System for detection, analysis and decontamination of highly pathogenic microorganisms</t>
  </si>
  <si>
    <t>Oprema dostopna po dogovoru - potrebno znanje dela z nevarnimi MO</t>
  </si>
  <si>
    <t xml:space="preserve">Nikon-ECLIPSE 80i - mikroskop s fluorescenčnim sistemom ter sistemom za digitalno detekcijo, ki preko računalniškega sistema omogoča projekcijo slike tudi v prostor izven laboratorija 3. stopnje biološke varnosti (P 3), kjer se bo mikroskop sicer uporabljal.  </t>
  </si>
  <si>
    <t xml:space="preserve">Nikon-ECLIPSE 80i – fluorescent microscope with digital detection system and computer projection of picture outside of the BSL3 laboratory.
</t>
  </si>
  <si>
    <t>4431- mikroskop flourescentni (29.472)</t>
  </si>
  <si>
    <t>15,00 €/uporabo</t>
  </si>
  <si>
    <t>15,00 €/uro</t>
  </si>
  <si>
    <t xml:space="preserve">Parni sterilizator (avtoklav) v dvostenski izvedbi je namenjen za dekontaminacijo visoko nevarnih mikrorooganizmov v vseh materialih, tekočinah in gojiščih.
 </t>
  </si>
  <si>
    <t>Autoclave – doubleside version designed for decontamination of highly patgogenic microorganisms in all kinds of material, liquid and media.</t>
  </si>
  <si>
    <t>4546 - parni sterilizator (avtoklav)</t>
  </si>
  <si>
    <t>25,00 €/uporabo</t>
  </si>
  <si>
    <t>Marko Živin</t>
  </si>
  <si>
    <t>Oprema za meritve izražanja genov v živčevju in mišicah</t>
  </si>
  <si>
    <t>2004,
2005</t>
  </si>
  <si>
    <t>Equipment for measuring gene expression in excitable and other tissues</t>
  </si>
  <si>
    <t>Po dogovoru s skrbnikom in vodjo programa P3-0171</t>
  </si>
  <si>
    <t>Prior agreement with the curator and principal investigator of the program</t>
  </si>
  <si>
    <t>Scintilacijski števec, luminometer, slikovna analiza gelov</t>
  </si>
  <si>
    <t>Scintillation counter, luminometer, image analysis of gels</t>
  </si>
  <si>
    <t>2994,334,2993</t>
  </si>
  <si>
    <t>https://www.mf.uni-lj.si/raziskovanje/oprema</t>
  </si>
  <si>
    <t>5, /</t>
  </si>
  <si>
    <t>P0-0043</t>
  </si>
  <si>
    <t>Oprema za analizo proteinov</t>
  </si>
  <si>
    <t>System for protein analisys</t>
  </si>
  <si>
    <t>Oprema vključuje 2D elektroforezni sistem, ki omogoča kvalitetno ločitev zmesi proteinov, sistem za dokumentacijo in analizo gelov pa hitro pripravo visokokavostnih slik in njihovo (kvantitativno) analizo ter primerjavo več gelov med sabo in spektrofluorimeter, ki omogoča merjenje fluoriscence, fosforiscence in luminiscence bioloških in nebioloških materialov pri termostatiranih pogojih.</t>
  </si>
  <si>
    <t xml:space="preserve">System consist of two 2D protein electophoresis for protein separation and system for the documentation and analysis of gels </t>
  </si>
  <si>
    <t xml:space="preserve">2028 - sistem za slikanje gelov (7.959), 1969- spektrofluorometer </t>
  </si>
  <si>
    <t>J4-2022</t>
  </si>
  <si>
    <t>Emil Hudomalj</t>
  </si>
  <si>
    <t>Strežniška raziskovalna osrednja oprema na MF</t>
  </si>
  <si>
    <t>2005, 2006</t>
  </si>
  <si>
    <t>Central servers for research on Faculty of Medicine</t>
  </si>
  <si>
    <t>Oprema je vgrajena v računalniško omrežje in služi vsem uporabnikom, ki dostopajo do storitev na Medicinski fakulteti.</t>
  </si>
  <si>
    <t>The equipment is integrated into the computer network and serves all users who access services offered by Faculty of Medicine.</t>
  </si>
  <si>
    <t>Oprema zagotavlja osrednjo strežniško podporo omrežnim storitvam Medicinske fakultete.</t>
  </si>
  <si>
    <t>The equipment is a basis for network services of Faculty of Medicine.</t>
  </si>
  <si>
    <t xml:space="preserve">601-klima naprava (3.271) 602-klima naprava (3.271) 603-sistem UPS (4.287) 607-strežnik (8.117) 608-strežnik (8.117) 641-diskovno polje (14.673) 643- računalnik prenosni (1.583) </t>
  </si>
  <si>
    <t>http://www.mf.uni-lj.si/ris/oprema</t>
  </si>
  <si>
    <t>2-5let</t>
  </si>
  <si>
    <t>večina projektov na MF</t>
  </si>
  <si>
    <t>Sistem za analizo ekspresije proteinov s pomočjo dvodimenzionalne elektroforeze</t>
  </si>
  <si>
    <t>Two-dimensional Electrophoresis for Protein Expression Analysis</t>
  </si>
  <si>
    <t xml:space="preserve">Raziskovalna oprema se uporablja za analizo izražanja proteinov s pomočjo dvo-dimenzionalne elektroforeze. </t>
  </si>
  <si>
    <t>Equipment is used for two-dimensional electophoretic analysis of protein expression.</t>
  </si>
  <si>
    <t>3836 - sistem za dvodimenz.elektroforezo (33.123)</t>
  </si>
  <si>
    <t>45,00 €/uro</t>
  </si>
  <si>
    <t>Elektroforeza</t>
  </si>
  <si>
    <t>Člani programske skupine P3-0054</t>
  </si>
  <si>
    <t>Jure Dimec</t>
  </si>
  <si>
    <t>Sistem za zajemanje in analizo bibliografskih podatkov v medecini za Slovenijo</t>
  </si>
  <si>
    <t>System for data input and analysis of bibliographic data in Slovenian biomedicine</t>
  </si>
  <si>
    <t>The equipment is integrated into the computer network and serves all users who access the bibliographic services offered by Faculty of Medicine.</t>
  </si>
  <si>
    <t>Oprema zagotavlja strežniško in omrežno podporo bibliografskim aplikacijam.</t>
  </si>
  <si>
    <t>The equipment is a basis for server and network services used by bibliographic applications.</t>
  </si>
  <si>
    <t>605-mrežno stikalo (7.431) 609-tračna enota (11.049) 633-ohišje USB (646,00) 634-klima naprava (4.139) 640-mrežno stikalo (12.237)</t>
  </si>
  <si>
    <t>14, 19</t>
  </si>
  <si>
    <t>4leta</t>
  </si>
  <si>
    <t>J3-2155</t>
  </si>
  <si>
    <t>Janez Stare</t>
  </si>
  <si>
    <t>Laboratorij za mikrospektrofluorimetrijo</t>
  </si>
  <si>
    <t>2005,
2006</t>
  </si>
  <si>
    <t>Laboratory for microspectrofluorimetry</t>
  </si>
  <si>
    <t>Oprema je na voljo drugim raziskovalcem do 8 ur tedensko. Cena se oblikuje glede na materialne stroške, večinoma pa gre za sodelovanje.</t>
  </si>
  <si>
    <t>Te equipment is available to other institutions up to 8 hr weekly. The price is set according to the actual material costs, but so far most of the use was done in collaboration and joint publications.</t>
  </si>
  <si>
    <t>Oprema je namenjena predvsem meritvam intracelularne koncentracije ionov, predvsem Ca2+ in H+ ter za namen epifluorescenčne mikroskopije</t>
  </si>
  <si>
    <t>The equipment is mostly used for measurements of intenal calcium and hydrogen ion concentrations</t>
  </si>
  <si>
    <t>http://www.mf.uni-lj.si/CKF</t>
  </si>
  <si>
    <t>10,11,70</t>
  </si>
  <si>
    <t>27580,10779,18825,28326</t>
  </si>
  <si>
    <t>J3-2317</t>
  </si>
  <si>
    <t>J3-0029</t>
  </si>
  <si>
    <t>24927,15667,10779</t>
  </si>
  <si>
    <t>Raziskovalna osrednja oprema na MF</t>
  </si>
  <si>
    <t>Central equipment for research on Faculty of Medicine</t>
  </si>
  <si>
    <t>Oprema zagotavlja zaščito omrežja Medicinske fakultete ter nadzor delovanja in nudi diskovni prostor osrednjim omrežnim storitvam na Medicinski fakulteti.</t>
  </si>
  <si>
    <t>The equipment is a basis for security services and for the control of the network of Faculty of Medicine. It serves also as a disk storage for central network services of Faculty of Medicine.</t>
  </si>
  <si>
    <t>604-požarna pregrada (18.151) 610- diskovno polje (27.407) + računalniški program</t>
  </si>
  <si>
    <t>Sistem za statistično analizo podatkov v medicini</t>
  </si>
  <si>
    <t>Sytem for statistical analysis of medical data</t>
  </si>
  <si>
    <t>The equipment is integrated into the computer network and serves all users who access statistical services offered by Faculty of Medicine.</t>
  </si>
  <si>
    <t>Oprema zagotavlja strežniško in omrežno podporo statističnim obdelavam.</t>
  </si>
  <si>
    <t>The equipment is a basis for server and network services used for statistical processing.</t>
  </si>
  <si>
    <t>603-sistem UPS (4.287) 606-mrežno stikalo (335,00) 611-stikalo mrežno (3.719) 630-preklopnik (14.027) 642-strežnik (13.409) 638-zunanji disk (162,00)</t>
  </si>
  <si>
    <t>P3-0154</t>
  </si>
  <si>
    <t>Žarko Finderle</t>
  </si>
  <si>
    <t>Sistem za ocenjevanje oksidativnega stresa</t>
  </si>
  <si>
    <t>DNA injury assement with "Comet test"</t>
  </si>
  <si>
    <t>Oprema je namenjena izključno za raziskovalne namene. Metoda za oceno poškodb DNA izoliranih celic s kometnim testom. Cena ene meritve je 620 EUR za 10 vzorcev.</t>
  </si>
  <si>
    <t>Only for bilateral research projects.</t>
  </si>
  <si>
    <t>2173 - sistem za ocenjevanje oksidativnega stresa (41.108)</t>
  </si>
  <si>
    <t>60,00 €/uporabo</t>
  </si>
  <si>
    <t>Oprema za študij izražanja genov. Sklop 1. - Oprema za kvantitaivni PCR in post PCR analizo</t>
  </si>
  <si>
    <t>Real-time PCR system
 7500, with PC tower</t>
  </si>
  <si>
    <t>Oprema omogoča proučevanje izražanje genov, pa tudi alelno diskriminacijo enonukleotidnih polimorfizmov (SNP).</t>
  </si>
  <si>
    <t>Real-time PCR system 7500, with PC tower</t>
  </si>
  <si>
    <t>2364 - sistem PCR real time (42.928)</t>
  </si>
  <si>
    <t>L3-3648</t>
  </si>
  <si>
    <t>V.Dolžan</t>
  </si>
  <si>
    <t>P1-0170</t>
  </si>
  <si>
    <t>Oprema za študij izražanja genov. Sklop 2.- Oprema za vakumsko koncentriranje vzorcev</t>
  </si>
  <si>
    <t>Vacuum SpeedVac 
Concentrator</t>
  </si>
  <si>
    <t>Oprema omogoča pripravo vzorcev za kvantitativni RT-PCR analizo ter pripravo vzorcev proteinov in lipidov</t>
  </si>
  <si>
    <t xml:space="preserve"> can be used for concentration  of samples for RT-PCR analysis as well as samples of proteins and lipids</t>
  </si>
  <si>
    <t>2405- aparat za koncentracijo vzorcev (25.196)</t>
  </si>
  <si>
    <t>Bojan Božič,            Jure Derganc</t>
  </si>
  <si>
    <t>Sistem za biofizikalno karakterizacijo na podlago pritrjenih celic                                      Nadgradnja sistema za biofizikalno karakterizacijo na podlago pritrjenih celic</t>
  </si>
  <si>
    <t>2008, 2015</t>
  </si>
  <si>
    <t>Optical tweezers</t>
  </si>
  <si>
    <t>132,114,14     +30.903,94</t>
  </si>
  <si>
    <t>po individualnem dogovoru</t>
  </si>
  <si>
    <t>use of equipment by individual agreement</t>
  </si>
  <si>
    <t>brezkontaktna manipulacija (IR laser, 1064 nm) dielektričnih delcev v vidnem polju mikroskopa</t>
  </si>
  <si>
    <t>contactless manipulation (IR laser, 1064 nm) of dielectric particles within the microscope field of view</t>
  </si>
  <si>
    <t>1615 - sistem za biof.  karakterizacijo celic (100.800);                            povečanje vrednosti osnovnega sredstva (Paket 16)</t>
  </si>
  <si>
    <t>Jure Derganc</t>
  </si>
  <si>
    <t>Miroslav Petrovec</t>
  </si>
  <si>
    <t>Detekcijski in dokumentacijski mini center za raziskovanje značilnosti manj pogostih patogenih mikrobov</t>
  </si>
  <si>
    <t>2007, 2008</t>
  </si>
  <si>
    <t xml:space="preserve"> Mini center for detection
 and documentation of characteristics of rare pathogens.</t>
  </si>
  <si>
    <t>Pomnoževalnik DNK, LightCycler 2.0 – pomnoževanje NK</t>
  </si>
  <si>
    <t>LightCycler 2.0 – Nucleic acid amplification</t>
  </si>
  <si>
    <t>5236 - analizator genetski (93.062)</t>
  </si>
  <si>
    <t>5066 - sistem analitski (67.632)</t>
  </si>
  <si>
    <t>Oprema za mikrofluorimetrijo</t>
  </si>
  <si>
    <t>2006,
2007</t>
  </si>
  <si>
    <t>Equipment for 
microfluorimetry</t>
  </si>
  <si>
    <t>Slikanje živih in fiksiranih celic, shranjevanje in analiza slik</t>
  </si>
  <si>
    <t>Imaging live and fixed cells, storage and analysis of images</t>
  </si>
  <si>
    <t>22,00 €/uro</t>
  </si>
  <si>
    <t>Oprema za povišanje hitrosti in razpoložljivosti osrednjega dela omrežja Medicinske fakultete</t>
  </si>
  <si>
    <t>Equipment for increasing throughput and availability of the core network of Faculty of Medicine</t>
  </si>
  <si>
    <t>Oprema zagotavlja ustrezno razpoložljivost, zanesljivost, zmogljivost in nadgradljivost osrednjega dela omrežja Medicinske fakultete.</t>
  </si>
  <si>
    <t>The equipment is a foundation for the high availability, reliability, throughput and upgradability of the core network of Faculty of Medicine</t>
  </si>
  <si>
    <t>659-omara komunikacijska  (327,00), 660-omara komunikacijska (566,00), 655-omara komunikacijska (2.410), 656 omara komunikacijska (2.411), 2337- agregat diesel (42.118), aktivna omrežna oprema</t>
  </si>
  <si>
    <t>Cankar Ksenija</t>
  </si>
  <si>
    <t>Sklop za neinvazivno spremljanje in ocenjevanje delovanja srčno-žilnega sistema pri človeku</t>
  </si>
  <si>
    <t>System for 
noninvasive 
cardiovascular
 testing</t>
  </si>
  <si>
    <t>Oprema je namenjena neinvazivnemu spremljanju in ocenjevanju delovanja srčno-žilnega sistema pri človeku. Cena ene meritve je 280 EUR za eno meritev.</t>
  </si>
  <si>
    <t>2298 - aparat EKG (1.270)
2263 - aparat za spremljanje oksigenacije v tkivu (46,800)
2106 -sistem za mikrodializo (5.173,76)</t>
  </si>
  <si>
    <t>210,00 €/uporabo</t>
  </si>
  <si>
    <t>Barokomora</t>
  </si>
  <si>
    <t>2000,
2001</t>
  </si>
  <si>
    <t>Hyperbaric 
chamber</t>
  </si>
  <si>
    <t>Barokomora je namenjena za zdravljenje določenih obolenj. Cena enega standardnega potopa (15m 90 minut O2) 113 EUR.</t>
  </si>
  <si>
    <t>Treatment
 available 
24 hours 
a day.</t>
  </si>
  <si>
    <t>2101 - komora 
hiperbarična (114.113)</t>
  </si>
  <si>
    <t>113,00 €/uporabo</t>
  </si>
  <si>
    <t>Sistem za visokotlačno tekočinsko kromatografijo</t>
  </si>
  <si>
    <t>HPLC System</t>
  </si>
  <si>
    <t>HPLC omogoča ločevanje 
komponent z nizko molekulsko 
maso na koloni z ustreznim 
nosilcem s pomočjo topila 
(mobilne faze), ki pod visokim 
pritiskom potuje skozi kolono.  
Omogoča tudi analizo radioaktivno 
označenih vzorcev.</t>
  </si>
  <si>
    <t>HPLC is used for separation 
of low molecular weight 
molecules</t>
  </si>
  <si>
    <t>1674 - nanašalec 
vzorcev avtomatski HPLC (17.425,17)</t>
  </si>
  <si>
    <t>1676 - spektrofotometer (23.095,30)</t>
  </si>
  <si>
    <t>1675 - detektor radioaktivnosti (14.960,69)</t>
  </si>
  <si>
    <t>Alojz Ihan</t>
  </si>
  <si>
    <t>142702            +22475</t>
  </si>
  <si>
    <t>Oprema dostopna po dogovoru - potrebno znanje dela z pretočnim citometrom in računalniki.</t>
  </si>
  <si>
    <t>Service offered only experienced personnel familiar with use of computers.</t>
  </si>
  <si>
    <t>Pretočni citometer 
uporabljamo za določanje 
različnih populacij in subpopulacij
 imunskih celic v suspenziji ter 
za merjenje lastnosti posameznih
 delcev.</t>
  </si>
  <si>
    <t>Flow cytometer is used 
to detect various population 
and subpopulation of immune 
cells in suspension and to 
measure the property of individual 
particles.</t>
  </si>
  <si>
    <t>4875 - pretočni 
citometer (142.702)</t>
  </si>
  <si>
    <t>28,00 €/uro</t>
  </si>
  <si>
    <t>18,00 €/uro</t>
  </si>
  <si>
    <t>4-Sistem za analizo</t>
  </si>
  <si>
    <t>glede na izvajalca; različni profili opreaterjev; uvajanje novih uporabnikov 28,00 €/uro</t>
  </si>
  <si>
    <t>Inštitut za mikrobiologijo in imunologijo</t>
  </si>
  <si>
    <t xml:space="preserve">Univerza v Ljubljani, Medicinska 
fakulteta </t>
  </si>
  <si>
    <t>Igor Poberaj 
/Robert Zorec</t>
  </si>
  <si>
    <t>8851, 3702</t>
  </si>
  <si>
    <t>Mrežni sistem za 
analizo slike</t>
  </si>
  <si>
    <t>Image analysis
 network system</t>
  </si>
  <si>
    <t xml:space="preserve">Oprema je amortizirana, v uporabi pri dr. Poberaj. Najava pri skrbniku opreme najmanj 30 dni pred želenim terminom uporabe. Določen termin v skladu z razpoložljivostjo. Terminska souporaba v 24-urnih sklopih. </t>
  </si>
  <si>
    <t xml:space="preserve">The equipment is depriciated. (In use at
Dr. Poberaj). Reservation with the equipment coordinator at least 30 days in advance. The booking in accordance to availability. Term use in 24-hour time period. </t>
  </si>
  <si>
    <t>Laserska pinceta za mehanično manipulacijo delov celice</t>
  </si>
  <si>
    <t>Laser tweezer 
manipulations in
 living cells</t>
  </si>
  <si>
    <t xml:space="preserve">Univerza v Ljubljani, Medicinska
 fakulteta </t>
  </si>
  <si>
    <t>Igor Poberaj /
Robert Zorec</t>
  </si>
  <si>
    <t>Celična kirurgija</t>
  </si>
  <si>
    <t>Cell Surgery</t>
  </si>
  <si>
    <t>Laser tweezer 
manipulations 
in living cells</t>
  </si>
  <si>
    <t>Radovan Komel,    Damjana Rozman</t>
  </si>
  <si>
    <t>Oprema za pripravo in analizo bio-čipov nizke gostote (nadgradnja Centra za funkcijsko genomiko in bio-čipe; sklop 2)</t>
  </si>
  <si>
    <t>2007, 
2008</t>
  </si>
  <si>
    <t>Equipment for preparing a
nd analysing bio-chips of low density ( upgrade of Center for functional genomics and bio-chips ; assembly II)</t>
  </si>
  <si>
    <t>consulting,  preparing and analysing bio-chips; access to the Centre for functional genomics and bio-chips is possible by agreement with management and workers CFGBC or by reservation on CFGBC @mf.uni-lj.si</t>
  </si>
  <si>
    <t xml:space="preserve"> Sklop B: komplet aparatur za čitanje in analizo komercialnih
  litografskih DNA čipov visoke gostote ; - mikroprocesorska vodena hibridizacijska postaja s standardiziranimi protokoli za hibridizacijo litografskih DNA
    čipov visoke gostote.   - barvni laserski čitalec visoke ločljivosti s programsko in računalniško opremo, ki omogoča analizo in statistično obdelavo
    podatkov litografskih DNA čipov velike gostote
</t>
  </si>
  <si>
    <t>Assemly B: set of aparatures for reading and analysing comercional litographic DNA chips of high density:  - mircoprocessor gieded hibridisation station with standardized protocols for hibridization lithographic DNA high density.  - color laser reader of high definition with softwer and computer equipment, which allows to analysis and statistical prosess of  data from lithographic DNA chips of high density</t>
  </si>
  <si>
    <t>2357 - hibridizacijska postaja Tecan; 4/07    (39.914,45)</t>
  </si>
  <si>
    <t>a) 36,00 € ( brez DDV)  cena za storitev hibridizacije in spiranja              ( partnerji Konzorcija za bio-čipe);                      b) 70,00 € ( brez DDV) ; akademski ne-člani  Konzorcija za bio-čipe;                      c) 106,00 € ( brez DDV)                       ( ne- akademski ne-člani Konzorcija za bio-čipe)</t>
  </si>
  <si>
    <t>a) 36,00 € ( brez DDV)  cena za storitev hibridizacije in spiranja             ( partnerji Konzorcija za bio-čipe);                      b) 70,00 € ( brez DDV) ; akademski ne-člani  Konzorcija za bio-čipe;                      c) 106,00 € ( brez DDV)                       ( ne- akademski ne-člani Konzorcija za bio-čipe)</t>
  </si>
  <si>
    <t>2382 - aparat za vizualizacijo biočipov (36.108)</t>
  </si>
  <si>
    <t>http://cfgbc.mf.uni-lj.si/</t>
  </si>
  <si>
    <t>Katarina Černe</t>
  </si>
  <si>
    <t>Pretočni citometer Cell Lab QUANTA SC MPL</t>
  </si>
  <si>
    <t>Flow cytometer Cell Lab QUANTA SC MPL</t>
  </si>
  <si>
    <t>Možnost dostopa za zunanje uporabnike po predhodnem dogovoru s skrbnikom (preko elektronske pošte: katarina.cerne@mf.uni-lj.si) in v skladu z dogovorom med uporabniki.</t>
  </si>
  <si>
    <t>Access for external consumers is possible with preagreement with management and according with rules and conditions for use, preagreement is possible via e-mail: katarina.cerne@mf.uni-lj.si .</t>
  </si>
  <si>
    <t>Quanta SC MPL omogoča sočasno merjenje 3 fluorescenc, analizo različnih celičnih parametrov in uporabo kitov za merjenje le-teh, merjenje št.celic in celičnega volumna s metodo Coulter volumen.</t>
  </si>
  <si>
    <t>Quanta SC MPL enables analysis of different cell paramethers use of 3 type fluorescens, cell number analysis and cell volume analysis with use of Counter volume.</t>
  </si>
  <si>
    <t>0401953 - pretočni 
citometer (138.627)</t>
  </si>
  <si>
    <t>27,50 €/uro</t>
  </si>
  <si>
    <t>http://www.mf.uni-lj.si/ifet</t>
  </si>
  <si>
    <t>4,11,17</t>
  </si>
  <si>
    <t xml:space="preserve">glede na izvajalca; različni profili opreaterjev; </t>
  </si>
  <si>
    <t>P3-0067</t>
  </si>
  <si>
    <t>Radovan Komel</t>
  </si>
  <si>
    <t>Sklop za visokozmogljivostno 
določanje nukleotidnih 
zaporedij, Genome Sequencer 
FLX (Roche) – 1. sklop</t>
  </si>
  <si>
    <t>High-throughput sequencing platform equipment, for Genome Sequencer FLX (Roche) -1st Assembly</t>
  </si>
  <si>
    <t>Možnost dostopa v Medicinskem Centru za molekularno biologijo (MCMB) glede na 
dogovor s skrbnikom opreme (radovan.komel@mf.uni-lj.si).</t>
  </si>
  <si>
    <t>After prior agreement with the curator of eqiupment at Medical Centre for Molecular Biology (radovan.komel@mf.uni-lj.si).</t>
  </si>
  <si>
    <t xml:space="preserve">Sklop 1: Quickgene-810 je enota za izolacijo nukleinskih kislin omogoča izolacijo DNA in RNA iz majhnih količin bioloških vzorcev z visokim izkoristkom. 
</t>
  </si>
  <si>
    <t xml:space="preserve">Assembly 1: Quickgene-810 is an automated system for isolation of DNA/RNA from varied samples with high quality and high yield. Fujilm LAS 4000 is an imaging system with six interchangeable light sources, a five position filter turret, and a 3.2-megapixel Sepper CCD imaging chip, enabling a range of applications including fluorescence, chemiluminescence, bioluminescence, and in vivo imaging.
</t>
  </si>
  <si>
    <t>1102517- sistem za avtomatsko izolacijo in zajemanje nukleinskih kislin FujiFilm ter sistem za zajemanje podob FujiFilm (86.918,88 €)</t>
  </si>
  <si>
    <t>http://ibk.mf.uni-lj.si/equipment/quickgene-810.html</t>
  </si>
  <si>
    <t>4-sistemi za analize</t>
  </si>
  <si>
    <t>člani programske skupine, člani Inštituta za biokemijo, Onkološki inštitut</t>
  </si>
  <si>
    <t>Sklop za visokozmogljivostno 
določanje nukleotidnih 
zaporedij, Genome Sequencer 
FLX (Roche) – 2. sklop</t>
  </si>
  <si>
    <t>High-throughput sequencing platform equipment, for Genome Sequencer FLX (Roche) -2nd Assembly</t>
  </si>
  <si>
    <t xml:space="preserve">Sklop 2: Fujifilm LAS 4000 je enota za zajemanje podob s šestimi zamenljivimi viri svetlobe, petimi filtri in 3.2-MP kamero CCD, ki omogoča različne aplikacije, kot so kemoluminiscenčno, fluorescenčno, bioluminiscenčno zaznavanje  in in- vivo slikanje.       </t>
  </si>
  <si>
    <t xml:space="preserve">Assembly 2: Fujilm LAS 4000 is an imaging system with six interchangeable light sources, a five position filter turret, and a 3.2-megapixel Sepper CCD imaging chip, enabling a range of applications including fluorescence, chemiluminescence, bioluminescence, and in vivo imaging.  </t>
  </si>
  <si>
    <t>http://ibk.mf.uni-lj.si/equipment/las-4000.html</t>
  </si>
  <si>
    <t xml:space="preserve">glede na izvajalca; različni profili opreaterjev, </t>
  </si>
  <si>
    <t>Oprema za osrednjo 
strežniško in omrežno 
podporo na Medicinski 
fakulteti - 1. in 2. sklop</t>
  </si>
  <si>
    <t>2009, 
2010</t>
  </si>
  <si>
    <t>Central server and network equipment of Faculty of Medicine - part 1 and part 2</t>
  </si>
  <si>
    <t xml:space="preserve">Oprema zagotavlja strežniško in omrežno podporo osrednjim storitvam Medicinske fakultete. </t>
  </si>
  <si>
    <t>The equipment is a basis for server and network services of Faculty of Medicine.</t>
  </si>
  <si>
    <t>3500744, 
3500745,
 3500746, 3500747, 3500748, 3500749, 3500734, 3500737,3500735, 3500736, 3500738, 3500739, 3500740, 3500741, 3500742, 3500743, 3500750, 3500751, 3500752, 3500753, 3500754
3500835, 3500836, 3500837</t>
  </si>
  <si>
    <t>2 do 5 let</t>
  </si>
  <si>
    <t xml:space="preserve">Nanomehano-optična mikroskopija za biomedicino                            Nadgradnja konfokalnega mikroskopa </t>
  </si>
  <si>
    <t>2011,      2015</t>
  </si>
  <si>
    <t>Visokozmogljivostni integrirani sistem za biočipe na kroglicah</t>
  </si>
  <si>
    <t>Highperformanced integrated system; sequencer</t>
  </si>
  <si>
    <t>Access to the Centre for Functional Genomics and Bio-Chips is possible by agreement with management and workers CFGBC or by reservation on CFGBC @mf.uni-lj.si</t>
  </si>
  <si>
    <t>Namizni sekvenator nove generacije; pomoč pri metagenomskih študijah, sekvenciranje amplikonov, sekvenciranje "de novo", sekvenciranje tarčnih odsekov z metodo "Sequence capture"</t>
  </si>
  <si>
    <t>new generation of desktop sequencer; help with metagenomics studies,  sequencing of amplicons, sequencing of "de novo" sequencing of target segments using the "Sequence Capture"</t>
  </si>
  <si>
    <t>glede na izvajalca; različni profili opreraterjev; glede na potrebe postopka uporabnika / naročnika</t>
  </si>
  <si>
    <t>http://www.mf.uni-lj.si/IBK/oprema</t>
  </si>
  <si>
    <t>Magnetno resonančni tomograf</t>
  </si>
  <si>
    <t>Oprema je trenutno na voljo drugim uporabnikom . Obvezno je delo z izučenimi in pooblaščenimi operaterji. meritve praviloma trajajo več ur. Za dolgotrajnejše delo je potrebno skleniti ustrezno pogodbo. Obseg razpoložljivih terminov za druge raziskovalce se je povečal septembra 2012, trenutno poleg naše raziskovalne skupine tomograf uporabljajo še tri skupine.</t>
  </si>
  <si>
    <t>Reservation and contract needed. The equipment is available for other researchers, partly as collaboration. Since September 2012 the availability of the tomograph for extramural research has increased.  Four research groups are currently using the equipment, and part of the time is still available.</t>
  </si>
  <si>
    <t>MRI, MRS, DTI, traktografija, DWI, DWI celega telesa, BOLD fMRI, ASL, VBM</t>
  </si>
  <si>
    <t>MRI, MRS, DTI, tractography, DWI, whole body DWI, BOLD fMRI, VBM, ASL etc.</t>
  </si>
  <si>
    <t>304,90 €/uro</t>
  </si>
  <si>
    <t>50,00 €/h</t>
  </si>
  <si>
    <t>27580,  10779,  18825,  28326</t>
  </si>
  <si>
    <t>J5―4230, L3―4255</t>
  </si>
  <si>
    <t>J3―4076</t>
  </si>
  <si>
    <t>P3―0338</t>
  </si>
  <si>
    <t>Oprema za analizo in detekcijo patogenih organizmov</t>
  </si>
  <si>
    <t>MagPix System</t>
  </si>
  <si>
    <t>Analizator uporabljamo za določanje različnih populacij in subpopulacij  imunskih celic v suspenziji ter za merjenje lastnosti posameznih delcev.</t>
  </si>
  <si>
    <t>Analizator
uporabljamo za določanje 
različnih populacij in subpopulacij
 imunskih celic v suspenziji ter 
za merjenje lastnosti posameznih
 delcev.</t>
  </si>
  <si>
    <t>1216713 čitalec fluoresc</t>
  </si>
  <si>
    <t>500,00 €/uporabo</t>
  </si>
  <si>
    <t>Individualna nabava</t>
  </si>
  <si>
    <t>Sistem za vnos DNK v celice</t>
  </si>
  <si>
    <t>System for DNA delivery in cells</t>
  </si>
  <si>
    <t>Motoriziran invertni mikroskop Axio Observer Z1</t>
  </si>
  <si>
    <t>Motorised inverted microscope Axko Observer Z1</t>
  </si>
  <si>
    <t>Slikanje živih in fiksiranih celic</t>
  </si>
  <si>
    <t>Imaging live and fixed cell</t>
  </si>
  <si>
    <t>P3 311</t>
  </si>
  <si>
    <t xml:space="preserve">ION S5 SYSTEM               </t>
  </si>
  <si>
    <t xml:space="preserve">ION S5 SYSTEM         </t>
  </si>
  <si>
    <t>Sistem nove generacije sekvenciranja.</t>
  </si>
  <si>
    <t>Člani programske skupine P3-054</t>
  </si>
  <si>
    <t>MAGPIX z xPONENT 4.2</t>
  </si>
  <si>
    <t>MAGPIX with xPONENT 4.2</t>
  </si>
  <si>
    <t>Dostop do opreme možen po dogovoru z Laboratorijem za molekularno nevrobiologijo, Inštitut za patološko fiziologijo.</t>
  </si>
  <si>
    <t>Access to the equipment is possible by arrangement with the Laboratory of Molecular Neurobiology, Institute for Pathophysiology</t>
  </si>
  <si>
    <t>Multipleksno merjenje koncentracije specifičnih proteinov v mediju za celične kulture, celičnih homogenatih ali v vzorcih krvi.</t>
  </si>
  <si>
    <t>Multiplex measuring of specific protein concentrations in  cell culture medium, cell homogenates or blood samples.</t>
  </si>
  <si>
    <t>Inštitut za patološko fiziologijo in Inštitut za anatomijo</t>
  </si>
  <si>
    <t>Inštitut za farmakologijo</t>
  </si>
  <si>
    <t>Sklop za funkcijsko analizo - funkcijska genomika: Sklop 1</t>
  </si>
  <si>
    <t>Platform for functional analysis - Functional Genomics : 1st Assembly</t>
  </si>
  <si>
    <t xml:space="preserve">Nadgradnja obstoječega sistema Synergy H4 (BioTek Instruments; merjenje absorbance in fluorescence) z moduloma za luminiscenco in fluorescenčno polarizacijo, z enoto za merjenje fluorescence po času in z dvema injektorjema. </t>
  </si>
  <si>
    <t xml:space="preserve">Upgrade of existing Synergy H4 system (BioTek Instruments; absorbance and fluorescence measurements) with modules for luminiscence and fluorescence polarisation, time-resolved fluorescence (TRP) and double injector. </t>
  </si>
  <si>
    <t>3 - Karakterizacija materialov</t>
  </si>
  <si>
    <t>2 - Spektrometrija</t>
  </si>
  <si>
    <t>1- Spektrofotometrija</t>
  </si>
  <si>
    <t>4 - Sistemi za analize</t>
  </si>
  <si>
    <t>P1-0390</t>
  </si>
  <si>
    <t>člani programske skupine, člani IBK, za pedagoško delo na MF, občasno tudi zunanji (raziskovalci iz drugih fakultet UL, podjetja Roche itd.).</t>
  </si>
  <si>
    <t>Sklop za funkcijsko analizo - funkcijska genomika: Sklop 2</t>
  </si>
  <si>
    <t>Platform for functional analysis - Functional Genomics : 2st Assembly</t>
  </si>
  <si>
    <t>Mikroskopska kamera</t>
  </si>
  <si>
    <t>Dostop do opreme možen po dogovoru z Infrastrukturnim centrom BMCB, Inštitut za biologijo celice.</t>
  </si>
  <si>
    <t>Access to the equipment is possible by arrangement with theInfrastructural centre BMCM, Institute of Cell Biology</t>
  </si>
  <si>
    <t>Nadgradnja obstoječega sistema presevne elektronske mikroskopije</t>
  </si>
  <si>
    <t xml:space="preserve">Upgrade of the existing  system of transmission electron microscopy. </t>
  </si>
  <si>
    <t>`0201822</t>
  </si>
  <si>
    <t>a) 100€ ( z DDV)  / uro mikroskopije z operaterjem  ( zunanji uporabniki);                      b) 30€ ( z DDV) / uro mikroskopije samostojno (interni uporabniki )                     c) 70,00 € ( z DDV)  / uro mikroskopiranje z operaterjem (zunanji uporabniki)                    d) 20,00€ (zDDV) / uro mikroskopiranje samostojno (interni uporabniki)</t>
  </si>
  <si>
    <t>P3-0108</t>
  </si>
  <si>
    <t>člani programske skupine in zunanji uporabniki</t>
  </si>
  <si>
    <t>Bojan Božič,      Uroš Tkalec</t>
  </si>
  <si>
    <t>11088, 26467</t>
  </si>
  <si>
    <t>Sistem za pripravo in vizualizacijo kapljične mikrofluidike</t>
  </si>
  <si>
    <t>System for preparation and visualization of droplet microfluidics</t>
  </si>
  <si>
    <t>Po individualnem dogovoru. Za dostop do opreme prosim pošljite elektronsko pošto na bojan.bozic@mf.uni-lj.si s kratkim opisom predvidenega dela in okvirnim časovnim planom.</t>
  </si>
  <si>
    <t>Use of equipment upon individual agreement. In order to access the equipment please write an email to bojan.bozic@mf.uni-lj.si with a brief description of the work planned and the approximate time needed to complete it.</t>
  </si>
  <si>
    <t>Sistem za pripravo in vizualizacijo kapljične mikrofluidike je sestavljen iz naprave za obdelavo steklenih kapilar in hitre kamere. Oprema omogoča avtomatizirano izdelavo komponent za mikrofluidične čipe, ki jih lahko uporabljamo na tvorjenje različnih vrst kapljic in emulzij.</t>
  </si>
  <si>
    <t xml:space="preserve">System for the preparation and visualization of droplet microfluidics consists of micropipette puller and high speed camera. The equipment enables automated production of glass components for microfluidic chips which can be used for generation of various droplets and emulsions. </t>
  </si>
  <si>
    <t>0501736, 0501737</t>
  </si>
  <si>
    <t>70 € /uro</t>
  </si>
  <si>
    <t>10,048,00</t>
  </si>
  <si>
    <t>700,00 € letno</t>
  </si>
  <si>
    <t>45 € / uro</t>
  </si>
  <si>
    <t>4.03 Gibanje</t>
  </si>
  <si>
    <t>4.03.01 Visokohitrostni video</t>
  </si>
  <si>
    <t xml:space="preserve">Sistem za spremljanje energijskega metabolizma živih celic  </t>
  </si>
  <si>
    <t>System for analysis of energy metabolisms of  cells</t>
  </si>
  <si>
    <t>Dostop do opreme možen na Inštitutu za farmakologijo in ekseprimentalno toksikologijo po dogovoru s skrbnikom opreme (bojan.bozic@mf.uni-lj.si; mojca.pavlin@mf.uni-lj.si)</t>
  </si>
  <si>
    <t>After prior agreement with the curator of eqiupment (bojan.bozic@mf.uni-lj.si; mojca.pavlin@mf.uni-lj.si) at the Institute of Pharmacology and Experimental Toxicology</t>
  </si>
  <si>
    <t xml:space="preserve">Napravo SeaHorse XFe24 analizator omogoča spremljanje energijskega metabolizma živih celic, meri spremembe porabe kisika in stopnjo glikolize (preko meritve pH) živih celic in vitro, ter manjših vzorcev tkiv. V realnem času spremlja bazalni energijski metabolizem ter hkrati omogoča meritve sprememb po predhodnem tretiranju celic z učinkovinami ali odziva pri sprotnem dodajanju različnih učinkovin, </t>
  </si>
  <si>
    <t>SeaHorse XFe24 analyser enables measurement of cell energy metabolism of live cells by measuring oxigen consuption and rate of glycolisis of live cells in vitro or  in small tissue samples. It enable emasurments in real time of basal eenrgy metabolism or changes in metabolism after treatment by different compounds.</t>
  </si>
  <si>
    <t>0501741</t>
  </si>
  <si>
    <t xml:space="preserve"> 100€ ( z DDV)  / uro uporabe naprave Seahorse analyser z operaterjem  ( zunanji uporabniki);                      b) 50€ ( z DDV) / uro uporabe z operaterjem    člani UL ) , c) člani konzorcija-interni uporabniki 0 EUR                    </t>
  </si>
  <si>
    <t>Material po porabi</t>
  </si>
  <si>
    <t>člani konzorcija za nakup opreme:  program-P1-0055 Inštitut za biofiziko, P3-0067 Inštitut za farmakologijo in eksperimentalno toksikologija  člani programa P3-0043 -  (Laboratorij za molekularno nevrobiologij o in Inšititut za anatomijo), IJS-  P1-0207</t>
  </si>
  <si>
    <t>Aljoša Bavec</t>
  </si>
  <si>
    <t>Sklop opreme za analizo biomarkerjev in molekularnih interakcij: 1. del. Inštrument Monolith NT115 za detekcijo molekulskih interakcij</t>
  </si>
  <si>
    <t xml:space="preserve">138.043,00 </t>
  </si>
  <si>
    <t>Možnost dostopa do opreme na Inštitutu za biokemijo glede na 
dogovor s skrbnikom opreme (aljosa.bavec@mf.uni-lj.si).</t>
  </si>
  <si>
    <t>Access to the equipment is possible by arrangement with the custodian at the Institute of Biochemistry UL MF   (aljosa.bavec@mf.uni-lj.si).</t>
  </si>
  <si>
    <t>Inštrument za detekcijo molekulskih interakcij na principu termofereze</t>
  </si>
  <si>
    <t>Metka Lenassi</t>
  </si>
  <si>
    <t>Sklop opreme za analizo biomarkerjev in molekularnih interakcij, 2. del: Inštrument  NanoSight NS300 z enoto za avtomatizirano merjenje nanodelcev</t>
  </si>
  <si>
    <t xml:space="preserve">Instrument NanoSight NS300 connected to the autosampler </t>
  </si>
  <si>
    <t xml:space="preserve">83.498,00 </t>
  </si>
  <si>
    <t>Možnost dostopa do opreme na Inštitutu za biokemijo glede na 
dogovor s skrbnikom opreme (metka.lenassi@mf.uni-lj.si).</t>
  </si>
  <si>
    <t>Access to the equipment is possible by arrangement with the custodian at the Institute of Biochemistry UL MF  (metka.lenassi@mf.uni-lj.si).</t>
  </si>
  <si>
    <t>Inštrument za merjenje velikosti in koncentracije nanodelcev</t>
  </si>
  <si>
    <t>To determine the size and concentration of nanoparticles</t>
  </si>
  <si>
    <t>22,31€/25,31€</t>
  </si>
  <si>
    <t>10 EUR/uro za strokovnega sodelavca; 13 EUR/uro za doktorja znanosti</t>
  </si>
  <si>
    <t>4 Sistemi za analize</t>
  </si>
  <si>
    <t>Oprema je izrabljena v okviru programa P1-0170, projektov J3-9255, L3-8203, J3-1753 in projektov s kliničnimi sodelavci</t>
  </si>
  <si>
    <t>Transkranialna magnetna stimulacija za neinvazivno stimulacijo možganeske skorje poskusnih živali</t>
  </si>
  <si>
    <t>System for transcranial magnetic stimulation of cerebral cortex in rats</t>
  </si>
  <si>
    <t>Po dogovoru s skrbnikom in vodjo programa P3-0171. Za dostop do naprave je pogoj opravljen tečaj za delo z laboratorijskimi živalmi.</t>
  </si>
  <si>
    <t>Prior agreement with the curator and principal investigator of the program. Potential users should have completed the Course for work with laboratory animals.</t>
  </si>
  <si>
    <t>Sistem MagVenture za transkranialno magnetno stimulacijo in sondo za stimulacijo možganske skorje pri podganah</t>
  </si>
  <si>
    <t>MagVenture system for transcranial magnetic stimulation and a cooled rat coil</t>
  </si>
  <si>
    <t>5, 60</t>
  </si>
  <si>
    <t>P3-0310</t>
  </si>
  <si>
    <t>Nadgradnja konfokalnega mikroskopa na Zeiss LSM 800 KMAT</t>
  </si>
  <si>
    <t>Upgrade of confocal microscope to Zeiss LSM 800 KMAT</t>
  </si>
  <si>
    <t>1402634(doknj k inv.št)</t>
  </si>
  <si>
    <t>Vita Dolžan</t>
  </si>
  <si>
    <t>Sklop opreme za analizo biomarkerjev in molekularnih interakci, 3. del: Inštrument  Quantstudio 7 za kvantitativno analizo nukleinskih kislin v realnem času</t>
  </si>
  <si>
    <t>Instrument Quantstudio7 for the quantitative analysis of nucleic acids</t>
  </si>
  <si>
    <t xml:space="preserve">79.300,00 </t>
  </si>
  <si>
    <t>Možnost dostopa do opreme na Inštitutu za biokemijo glede na 
dogovor s skrbnikom opreme (vita.dolzan@mf.uni-lj.si).</t>
  </si>
  <si>
    <t>Access to the equipment is possible by arrangement with the custodian at the Institute of Biochemistry UL MF  (vita.dolzan@mf.uni-lj.si).</t>
  </si>
  <si>
    <t xml:space="preserve"> Inštrument za kvantitativno analizo nukleinskih kislin v realnem času</t>
  </si>
  <si>
    <t>Instrument for kvantitative real time PCR</t>
  </si>
  <si>
    <t>glede na potrebe postopka uporabnika / naročnika</t>
  </si>
  <si>
    <t>V.Dolžan; člani programske skupine</t>
  </si>
  <si>
    <t>Kvantitativna metabolomika:  nadgradnja sistema za tekočinsko kromatografijo</t>
  </si>
  <si>
    <t>Quantitative metabolomics: upgrade of the liquid chromatography system</t>
  </si>
  <si>
    <t>Možnost dostopa do opreme  glede na dogovor z vodstvom in zaposlenimi na  CFGBC ali preko elektronske pošte: CFGBC @mf.uni-lj.si</t>
  </si>
  <si>
    <t>Access to the equipment is possible by agreement with management and workers CFGBC or by reservation on CFGBC @mf.uni-lj.si</t>
  </si>
  <si>
    <t>Masni spektrometer SCIEX TripleQuad3500, generator dušika Genius 1024</t>
  </si>
  <si>
    <t>Mass spectrometer SCIEX TripleQuad3500, nitrogen generator Genius 1024</t>
  </si>
  <si>
    <t>člani Konzorcija in člani programske skupine</t>
  </si>
  <si>
    <t>Sistem za sekvenciranje po Sangerju in izvajanje fragmentnih analiz s pomočjo kapilarne elektroforeze.</t>
  </si>
  <si>
    <t>System for Sanger sequencing and fragment analysis by capillary electrophoresis</t>
  </si>
  <si>
    <t>Možnost dostopa do opreme na Inštitutu za patologijo glede na 
dogovor s skrbnikom opreme.</t>
  </si>
  <si>
    <t>Access to the equipment is possible by arrangement with the custodian at the Institute of Pathology UL MF.</t>
  </si>
  <si>
    <t>Instrument za določanje nukleotidnega zaporedja po Sangerju in opravljanje fragmentne analize s pomočjo kapilarne elektroforeze.</t>
  </si>
  <si>
    <t xml:space="preserve">Instrument for nucleic acids Sanger sequencing and fragment analysis by capillary electrophoresis. </t>
  </si>
  <si>
    <t>60,00 €/uro</t>
  </si>
  <si>
    <t>https://www.mf.uni-lj.si/raziskovanje</t>
  </si>
  <si>
    <t>Sklop opreme za pripravo bioloških vzorcev na analize biomarkerjev: Elektronska 96-kanalna pipeta z nosilcem mikroploščic</t>
  </si>
  <si>
    <t>VIAFLO 384Handheld Electronic 96 Channel Pipette</t>
  </si>
  <si>
    <t>Elektronska 96-kanalna pipeta za pripravo bioloških vzorcev</t>
  </si>
  <si>
    <t>Elektronska 96-kanalna pipeta za pripravo bioloških vzorcev, Ultracentrifuga</t>
  </si>
  <si>
    <t>1103667, 1103692</t>
  </si>
  <si>
    <t>L3-8203</t>
  </si>
  <si>
    <t>Sklop opreme za analize celic v realnem času</t>
  </si>
  <si>
    <t>A set of equipment for real-time cell analysis</t>
  </si>
  <si>
    <t>Fazno kontrastni mikroskop InCellis (Bertin)</t>
  </si>
  <si>
    <t>Phase Contrast Microscope In Cellis (Bertin)</t>
  </si>
  <si>
    <t>Uroš Tkalec</t>
  </si>
  <si>
    <t>Polarizacijski optični mikroskop z dodatki</t>
  </si>
  <si>
    <t>Polarized light microscope with accessories</t>
  </si>
  <si>
    <t>Po individualnem dogovoru. Za dostop do opreme prosim pošljite elektronsko pošto na uros.tkalec@mf.uni-lj.si s kratkim opisom predvidenega dela in okvirnim časovnim planom.</t>
  </si>
  <si>
    <t>Use of equipment upon individual agreement. In order to access the equipment please write an email to uros.tkalec@mf.uni-lj.si with a brief description of the work planned and the approximate time needed to complete it.</t>
  </si>
  <si>
    <t xml:space="preserve">Polarizacijski optični mikroskop z dodatki omogoča vizualizacijo prosojnih in dvolomnih vzorcev v polarizirani vidni svetlobi. Uporablja se lahko diaskopski in episkopski način osvetljevanja, kar je pripravno tudi za opazovanje tankih slojev tekočin na mikrostrukturiranih neprosojnih podlagah. Mikroskop omogoča povečave od 20x do 500x. </t>
  </si>
  <si>
    <t>The polarizing optical microscope with accessories enables the visualization of translucent and birefringent patterns in polarized visible light. Diascopic and episcopic illumination can be used, which is suitable for observing thin layers of liquids on microstructured opaque substrates. The microscope allows magnifications from 20x to 500x.</t>
  </si>
  <si>
    <t>50 € /uro</t>
  </si>
  <si>
    <t>400,00 € letno</t>
  </si>
  <si>
    <t>Sistem za multikanalno fluoresčenčno označevanje ter detekcijo in analizo proteinov in DNA</t>
  </si>
  <si>
    <t>System for multichannel fluorescent labelling,  detection and analysis of proteins and DNA</t>
  </si>
  <si>
    <t>1404309,1404314,          1404315</t>
  </si>
  <si>
    <t>Sistem za spremljanje PCR v realnem času ter detekcijo nukleotidnih sprememb z analizo talilne krivulje pri visoki ločljivosti</t>
  </si>
  <si>
    <t>Real-time PCR system with high resolution analysis.</t>
  </si>
  <si>
    <t>Instrument za spremljanje PCR reakcije v realnem času z analizo talilne krivulje pri visoki ločljivosti.</t>
  </si>
  <si>
    <t>Instrument for detection of PCR reaction in real-time with possibility of high resolution melt analysis.</t>
  </si>
  <si>
    <t>Branimir Leskošek</t>
  </si>
  <si>
    <t>Zagonska računalniška gruča in diskovno polje za Arhiv raziskovalnih podatkov UL MF (ARM)</t>
  </si>
  <si>
    <t>Starting HPC and storage cluster for Archive of research data of Faculty of Medicine (ARM)</t>
  </si>
  <si>
    <t>Po individualnem dogovoru. Za dostop do opreme prosim izpolnite informativno prijavo projekta na https://elixir-slovenia.org/sl/naroci-storitev/. Po oddaji vas bomo kontaktiral za podrobnosti dostopa.</t>
  </si>
  <si>
    <t>Use of equipment upon individual agreement. For access please submit the informative order form at https://elixir-slovenia.org/order-a-service/. After submission you will be contacted for access details.</t>
  </si>
  <si>
    <t>Namen začetne računalniške gruče je dostop do procesorske moči za vse raziskovalce s področja ved o življenju za razvoj in testiranje bioinformatskih algoritmov in analiz ter omogočanje varnega dolgotrajnega arhiva raziskovalnih podatkov za vse raziskovalce/oddelke, ki upravljanja s podatki še nimajo urejenega (v obsegu, kot ga gruča omogoča).</t>
  </si>
  <si>
    <t>Aim of starting computer cluster is to enable access to compute power for all researchers from life science area for development and testing bioinformatical algorithms and analyses and to enable access to sustainable long term archive for all researchers/departments that doesn't have data management in place (in the amount that cluster allows).</t>
  </si>
  <si>
    <t>3501272, 3501273</t>
  </si>
  <si>
    <t>glede na potrebe uporabnika / naročnika</t>
  </si>
  <si>
    <t>https://elixir-slovenia.org/sl/dry-lab-slo/</t>
  </si>
  <si>
    <t>1, 2, 5</t>
  </si>
  <si>
    <t>14, 23, 25, 57,59</t>
  </si>
  <si>
    <t>raziskovalni projekti MF oz. partnerjev ELIXIR-SI</t>
  </si>
  <si>
    <t>Sergej Pirkmajer</t>
  </si>
  <si>
    <t>Fusion FX, Vilber, sistem za slikanje in analizo gelov in blotov</t>
  </si>
  <si>
    <t xml:space="preserve">Fusion FX, Vilber, documentation system for gels and blots </t>
  </si>
  <si>
    <t>Sistem za visokoločljivostno detekcijo, dokumentiranje in analizo kemiluminiscenčnih, UV in fluorescenčnih signalov na gelih ali blotih (odtis western).</t>
  </si>
  <si>
    <t>System for high resolution detection and documentation of chemiluminescence, UV and fluorescence signals from gels and Western blot images.</t>
  </si>
  <si>
    <t>potrebno dodati na stran MF raziskovalna oprema</t>
  </si>
  <si>
    <t>P3-310</t>
  </si>
  <si>
    <t>Inštitut za patološko fiziologijo</t>
  </si>
  <si>
    <t>BD FACS Melody-pretočni citometer za ločevanje celic</t>
  </si>
  <si>
    <t>BD FACS Aria II cell sorter</t>
  </si>
  <si>
    <t>Možnost dostopa do opreme na Inštitutu za mikrobiologijo in imunologijo glede na dogovor s skrbnikom opreme (andreja-natasa.kopitar@mf.uni-lj.si)</t>
  </si>
  <si>
    <t>Access to the equipment is possible by arrangement with the custodian at the Institute for microbiology and immunology UL MF(andreja-natasa.kopitar@mf.uni-lj.si)</t>
  </si>
  <si>
    <t xml:space="preserve">Pretočni citometer za ločevanje celic BD FACS Aria III. 15 parametersko zaznavanje imunofluorescenčno označenih celic in njihovo razvrščanje za nadalnje genske in funkcijske teste. </t>
  </si>
  <si>
    <t xml:space="preserve">BD FACSAria II cell sorter has 3 laser wavelength-633 nm, 488 nm and 405nm and can measure up to 15 colors simultaneously and sort 4 cell population at once.  </t>
  </si>
  <si>
    <t xml:space="preserve">http://www.imi.si/raziskovalna-dejavnost/raziskovalna-oprema </t>
  </si>
  <si>
    <t>4-sistem za analizo</t>
  </si>
  <si>
    <t>N7A</t>
  </si>
  <si>
    <t>LMG</t>
  </si>
  <si>
    <t xml:space="preserve">EZ1 Advanced XL </t>
  </si>
  <si>
    <t>EZ 1 Advanced / Qiagen</t>
  </si>
  <si>
    <t>Dostopna v LMG / ISM</t>
  </si>
  <si>
    <t>Equipment is situated at the Laboratory for Molecular Genetics; Institute of Forensic Medicine</t>
  </si>
  <si>
    <t>Uporablja se za izolacijo in purifikacijo nukleinskih kislin pri vzorcih z  nizko vsebnostjo DNK (kosti)</t>
  </si>
  <si>
    <t>It is used for DNA purification for samples that contain low levels of DNA (bones)</t>
  </si>
  <si>
    <t>QuantStudio QS5 Real Time PCR System</t>
  </si>
  <si>
    <t>QuantStudio QS5 Real Time PCR System / Appllied Biosystem</t>
  </si>
  <si>
    <t>Uporablja se za določanje količine in  kvalitete DNK v izolatu</t>
  </si>
  <si>
    <t>It  provides  the information regarding DNA quantity and quality of a given sample</t>
  </si>
  <si>
    <t>Konfokalna nadgradnja za optično pinceto</t>
  </si>
  <si>
    <t>Confocal module for optical tweezers</t>
  </si>
  <si>
    <t>Po individualnem dogovoru. Za dostop do opreme prosim pošljite elektronsko pošto na jure.derganc@mf.uni-lj.si s kratkim opisom predvidenega dela in okvirnim časovnim planom.</t>
  </si>
  <si>
    <t>Use of equipment upon individual agreement. In order to access the equipment please write an email to jure.derganc@mf.uni-lj.si with a brief description of the work planned and the approximate time needed to complete it.</t>
  </si>
  <si>
    <t>Nadgradnja omogoča hkratno uporabo konfokalne mikroskopije in optične pincete</t>
  </si>
  <si>
    <t>The system for simultaneous use of optical tweezers and confocal microscopy</t>
  </si>
  <si>
    <t>´0501765</t>
  </si>
  <si>
    <t>Sklop opreme za analize celic v realnem času Actiwatch Spectrum PRO System</t>
  </si>
  <si>
    <t>naprave za spremljanje dnevno-nočne aktivnosti pri človeku,  Actiwatch Spectrum PRO System</t>
  </si>
  <si>
    <t>Actiwatch Spectrum PRO System</t>
  </si>
  <si>
    <t>1103724-1103727</t>
  </si>
  <si>
    <t xml:space="preserve">1690,56(4x422,64) </t>
  </si>
  <si>
    <t>P1-0390;                             partnerske inštitucije Konzorcija za bio-čipe ( http://cfgbc.mf.uni-lj.si/)</t>
  </si>
  <si>
    <t>projekti in program v okviru prog.skupine         P1-0390;                             partnerske inštitucije Konzorcija za bio-čipe ( http://cfgbc.mf.uni-lj.si/)</t>
  </si>
  <si>
    <t>Sklop opreme za analize celic v realnem času  Esco LVG-3AG-F8 in PCR-3A1</t>
  </si>
  <si>
    <t>Laminarij za pripravo vzorcev</t>
  </si>
  <si>
    <t>Laminarium for preparing the samples</t>
  </si>
  <si>
    <t>1103732-33</t>
  </si>
  <si>
    <t>1903,57 (1x1029,84; 1x 873,763)</t>
  </si>
  <si>
    <t>Sklop opreme za analize celic v realnem času oprema Eppendorf</t>
  </si>
  <si>
    <t>Nadgradnja aparata, pipetirnega robota EpMotion 5075t</t>
  </si>
  <si>
    <t>Upgrade the EpMotion 5075t system, pipeting robot</t>
  </si>
  <si>
    <t>Sklop opreme za analize celic v realnem času Centrifuga Eppendorf</t>
  </si>
  <si>
    <t xml:space="preserve">hlajena centrifuga 5910 R Eppenforf </t>
  </si>
  <si>
    <t>refrigerated centrifuge 5910 R Eppendorf</t>
  </si>
  <si>
    <t>Sklop opreme za analize celic v realnem času Synergy Neo2</t>
  </si>
  <si>
    <t>Luminometer za merjenje luminescence v realnem času</t>
  </si>
  <si>
    <t>Luminometer for measuring real-time luminescence</t>
  </si>
  <si>
    <t>Sklop opreme za funkcijske analize genoma</t>
  </si>
  <si>
    <t>A set of equipment for functional genome analysis</t>
  </si>
  <si>
    <t>Možnost dostopa do opreme  glede na dogovor z vodstvom in zaposlenimi na  MCMB</t>
  </si>
  <si>
    <t>Access to the equipment is possible by agreement with management and workers MCMB</t>
  </si>
  <si>
    <t>Sonikator za npr. razbijanje celic, fragmentacijo kromatina.</t>
  </si>
  <si>
    <t>sonicator for e.g. cell lysis, chromatine fragmentation.</t>
  </si>
  <si>
    <t>nadgradnja Affymetrix sistema</t>
  </si>
  <si>
    <t>upgrade of the Affymetrix system</t>
  </si>
  <si>
    <t>Po dogovoru z vodstvom Centra za elektronsko mikroskopija na IBC ali preko elektronske pošte: rok.romih@mf.uni-lj.si</t>
  </si>
  <si>
    <t>By agreement with management of Center for electron microscopy or by e-mail: rok.romih@mf.uni-lj.si</t>
  </si>
  <si>
    <t>Kriokomora na ultramikrotomu za rezanje ultratankih rezin pri kriogenih temperaturah</t>
  </si>
  <si>
    <t>Leica EM FC7 low temperature sectioning system for Leica EM UC7</t>
  </si>
  <si>
    <t>https://www.mf.uni-lj.si/ibc/predstavitev</t>
  </si>
  <si>
    <t>glede na izvajalca</t>
  </si>
  <si>
    <t>projekti in program v okviru prog.skupine P3-0108</t>
  </si>
  <si>
    <t>Možnost dostopa do opreme na Inštitutu za biokemijo in molekularno genetiko  po dogovoru z Laboratorijem za translacijsko medicinsko biokemijo (inge.sotlar@mf.uni-lj.si).</t>
  </si>
  <si>
    <t>Access to the equipment is possible by arrangement with the Laboratory for Translational Medical Biochemistry at the Institute of Biochemistry and Molecular Genetics UL MF  (inge.sotlar@mf.uni-lj.si).</t>
  </si>
  <si>
    <t xml:space="preserve">Hlajena centrifuga 5910 Ri Eppenforf </t>
  </si>
  <si>
    <t>Refrigerated centrifuge 5910 Ri Eppendorf</t>
  </si>
  <si>
    <t xml:space="preserve">člani programske skupine, člani IBKMG, občasno tudi zunanji raziskovalci </t>
  </si>
  <si>
    <t>Možnost dostopa na Inštitutu za biokemijo in molekularno genetiko glede na dogovor z vodstvom in odgovornimi osebami ali preko rezervacije na spletnem koledarju iBright</t>
  </si>
  <si>
    <t>Access to the Institute of biochemistry and molecular genetics upon agreement with management and responsible people for the machine, or through reservation on the online calendar</t>
  </si>
  <si>
    <t>iBright; Naprava za slikanje gelov nukleinskih kislin in membran prenosa western</t>
  </si>
  <si>
    <t>Aparature for imaging nucleic acid gels and immuno (western) blotting membranes</t>
  </si>
  <si>
    <t>Oprema :: UL Medicinska fakulteta (uni-lj.si)</t>
  </si>
  <si>
    <t>projekti in programi v okviru Inštituta za biokemijo in molekularno genetiko, Inštituta za biologijo celice</t>
  </si>
  <si>
    <t>Globoko zamrzovalna omara - 80 st.C; deep freezer</t>
  </si>
  <si>
    <t>Deep freezer - 80 st.C</t>
  </si>
  <si>
    <t>Tatjana Avšič-Županc</t>
  </si>
  <si>
    <t>QIAcuity Four - naprava za kamrično digitalno reakcijo s polimerazo</t>
  </si>
  <si>
    <t>QIAcuity Four - chamber-based digital PCR instrument</t>
  </si>
  <si>
    <t>Možnost dostopa do opreme na Inštitutu za mikrobiologijo in imunologijo UL MF glede na dogovor s skrbnikom opreme.</t>
  </si>
  <si>
    <t>Access to the equipment is possible by arrangement with the custodian at the Institute of Microbiology and Immunology UL MF.</t>
  </si>
  <si>
    <t>Popolnoma integriran digitalni PCR aparat za absolutno kvantifikacijo tarčnih nukleinskih kislin, ki zazna do 5 fluorescentnih barvil.</t>
  </si>
  <si>
    <t>Fully integrated digital PCR instrument for absolute quantification of nucleic acid targets detecting up to 5 fluorescent dyes.</t>
  </si>
  <si>
    <t>potrebno dodati na stran IMI MF UL raziskovalna oprema (http://www.imi.si/raziskovalna-dejavnost/raziskovalna-oprema)</t>
  </si>
  <si>
    <t>Igor Kopač</t>
  </si>
  <si>
    <t>CAD-CAM za digitalizacijo v zobozdravstvu "CC Universe 589"</t>
  </si>
  <si>
    <t>CAD CAM equipment for use in dentistry CC Universe 589</t>
  </si>
  <si>
    <t>Možnost dostopa do opreme na Katedri za somatološko protetiko MF glede na dogovor s skrbnikom opreme.</t>
  </si>
  <si>
    <t xml:space="preserve">Access to the equipment is possible by arrangement with the custodian at the Prosthodontic department of MF. </t>
  </si>
  <si>
    <t>Računalniško vodena rezkalna enota za izdelavo različnih protetičnih restavracij.</t>
  </si>
  <si>
    <t>Computer assisted milling machine for use in dentistry</t>
  </si>
  <si>
    <t>še ni v uporabi</t>
  </si>
  <si>
    <t>Katedra za sto,matološko protetiko</t>
  </si>
  <si>
    <t>Sistem za slikovno zajemanje presnovnih procesov v celicah</t>
  </si>
  <si>
    <t>System for rapid metabolic imaging of single cells</t>
  </si>
  <si>
    <t>Sistem za slikovno zajemanje presnovnih procesov v celicah temelji na meritvah fluorescence in je namenjen študiju presnovnih procesov v posamrznih celicah. Sistem omogoča meritve FRET.</t>
  </si>
  <si>
    <t>System for rapid metabolic imaging of single cells is based on fluorescence measurements and is intended for the study of metabolic processes in cells. The system enables FRET.</t>
  </si>
  <si>
    <t>P3-0293</t>
  </si>
  <si>
    <t>Večnamenski brezžični 64 kanalni EEG/fNIRS sistem</t>
  </si>
  <si>
    <t>Flexible, wireless 64-channel EEG/fNIRS system</t>
  </si>
  <si>
    <t>Dostopnost po dogovoru (MF IFET in UKC - Stomatološke klinike). Kontaktni e-mail je stoma.ifet.nevro@gmail.com</t>
  </si>
  <si>
    <t>For the use of the equipment contact (MF IFET and the Departmento of Stomatology of the UMC LJ) via the email; stoma.ifet.nevro@gmail.com</t>
  </si>
  <si>
    <t>Naparava za kombinirano ali ločeno zajemanje električnih signalov nevronov v humane možganskem korteksu in spremljanja deoksigeniranega in oksigeniranega hemoglobina  v korteksu.</t>
  </si>
  <si>
    <t>The measurment of electrical signals of neuronal activity in the human cortex and of the levels of deoxygenated and oxygenated hemoglobin.</t>
  </si>
  <si>
    <t>Odvisno od potrebe uporabnika, materialni stroški so 5-10 € na meritev. Ocena 20 € za uro dela.</t>
  </si>
  <si>
    <t>~10e</t>
  </si>
  <si>
    <t>7e</t>
  </si>
  <si>
    <t>~20e</t>
  </si>
  <si>
    <t>20e</t>
  </si>
  <si>
    <t>Gozdarski inštitut Slovenije</t>
  </si>
  <si>
    <t>P4-0107</t>
  </si>
  <si>
    <t>Tanja Mrak</t>
  </si>
  <si>
    <t>Spectro Physics HPLC</t>
  </si>
  <si>
    <t>Najava potreb po analizah Vodji laboratorija ali skrbniku; uskladitev prioritet na sestankih oddelkov; uskladitev rokov izvedbe analiz z naročnikom; cena po veljavnih cenikih (potrdi ZG GIS ob spremembah), v katerih je upoštevana amortizacija opreme. Navedena cena vključuje samo postavke vezane neposredno na rabo aparata in ne vključuje stroškov povezanih s pripravo vzorcev za analizo , saj so ti stroški zelo različni v odvisnosti od tipa in števila vzorcev ter končne analize.</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</si>
  <si>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Listed price includes only costs of materials and labour associated directly with the use of equipment, but does not include cost of sample preparation as the cost of sample preparation varies considerably depending on sample type and quantity, and/or analysis to be performed.  </t>
  </si>
  <si>
    <t>Kvalitativna in kvantitativna analiza spojin v rastlinskih in glivnih tkviih.</t>
  </si>
  <si>
    <t>Qualitative and quantitative analysis of compounds in plant and fungal samples.</t>
  </si>
  <si>
    <t>https://www.gozdis.si/raziskovalna-oprema/</t>
  </si>
  <si>
    <t>GIS</t>
  </si>
  <si>
    <t>Daniel Žlindra</t>
  </si>
  <si>
    <t>Planetarni mlin Fritsch Pulverisette 5</t>
  </si>
  <si>
    <t>Planetary mill Fritsch Pulverisette 5</t>
  </si>
  <si>
    <t>Najava potreb po delu z aparatom vodji laboratorija; časovna uskladitev z naročnikom in njegovo izobraževanje za delo z aparatom; cena po veljavnem ceniku.</t>
  </si>
  <si>
    <t>Announcement of the request for working with th eappparatus at the Head of the Laboratory; defining timelines and education of the customer about safe work with the apparatus; prices according to valid price lists.</t>
  </si>
  <si>
    <t>Mletje organskih in mineralnih vzorcev tal.</t>
  </si>
  <si>
    <t>Milling of organic and mineral soil samples.</t>
  </si>
  <si>
    <t>Naloga MKGP 430-161/2021</t>
  </si>
  <si>
    <t>LIFE17 IPC/SI/000007 – LIFE-IP C4C</t>
  </si>
  <si>
    <t xml:space="preserve">ForKarst J2-1749 </t>
  </si>
  <si>
    <t>JGS - Javna gozdarska služba 101004</t>
  </si>
  <si>
    <t>Marko Bajc</t>
  </si>
  <si>
    <t>GeneAmp PCR system</t>
  </si>
  <si>
    <t>PCR aparat GeneAmp 9700 (Aplied biosystems). Izvajanje klasičnega PCR - pomnoževanje odsekov tarčne DNA v posamičnih ali multipleksiranih reakcijah.</t>
  </si>
  <si>
    <t>GeneAmp 9700 PCR cycler. Used for performing standard PCR amplification of target DNA - in single or multiplexed reactions.</t>
  </si>
  <si>
    <t>J4-1766</t>
  </si>
  <si>
    <t>Interreg Danube - REFOCuS</t>
  </si>
  <si>
    <t xml:space="preserve">LIFE SySTEMiC </t>
  </si>
  <si>
    <t>J4-3098</t>
  </si>
  <si>
    <t>Mikrovalovna peč ETHOS</t>
  </si>
  <si>
    <t>Microwave oven ETHOS</t>
  </si>
  <si>
    <t>Zaprt razklop (razkroj pod tlakom) za pripravo rastlinskih vzorcev.</t>
  </si>
  <si>
    <t xml:space="preserve">Closed digestion of plant material. Usually the nitrogen acid is applied. </t>
  </si>
  <si>
    <t>Metrohm modularni sistem za ionsko kromatografijo</t>
  </si>
  <si>
    <t>Methrom modular IC system</t>
  </si>
  <si>
    <t>Najava potreb po analizah vodji laboratorija; uskladitev rokov izvedbe analiz z naročnikom; cena po veljavnem ceniku LGE.</t>
  </si>
  <si>
    <t>Announcement of the request for analysis at the Head of the Laboratory;  defining analyses deadlines with the customer; prices according to valid price lists of LFE.</t>
  </si>
  <si>
    <t>Kvalitativna in kvantitativna analiza anionov in kationov v vodnih vzorcih.</t>
  </si>
  <si>
    <t>Qualitative and quantitative analysis of anions and cations in water samples.</t>
  </si>
  <si>
    <t>LICOR KPL sistem za meritve fotosinteze</t>
  </si>
  <si>
    <t>LICOR KPL photosynthesis measurement system</t>
  </si>
  <si>
    <t>Najava potreb po analizah skrbiku; uskladitev rokov izvedbe analiz z naročnikom; cena po veljavnem ceniku PIGG.</t>
  </si>
  <si>
    <t>Announcement of the request for analysis equipment caretaker;  defining analyses deadlines with the customer; prices according to valid price lists of PIGG.</t>
  </si>
  <si>
    <t>Meritve odziva rastlin na osnovi IR plinske absorbcije, meritve respiracije tal.</t>
  </si>
  <si>
    <t>Measurement of plant response based on IR gas absorption, soil respiration measurement.</t>
  </si>
  <si>
    <t>V4-1820</t>
  </si>
  <si>
    <t>V4-1818</t>
  </si>
  <si>
    <t>Atomski abropcijski spektrometer Varian AA DUO AAS 240 FS &amp; 240 Z)</t>
  </si>
  <si>
    <t>Atomic absorption spectrometer Varian AA DUO AAS (240 FS &amp; 240 Z)</t>
  </si>
  <si>
    <t>Announcement of the request for analysis at the Head of the Laboratory; defining analyses deadlines with the customer; prices according to valid price lists of LFE.</t>
  </si>
  <si>
    <t>Analize elementov Na, Mg, Al, K, Ca, Cr, Mn, Fe, Co, Ni, Cu, Zn, Cd, Pb v rastlinskih, talnih in vodnih vzorcih.</t>
  </si>
  <si>
    <t>Analysis of the elements of Na, Mg, Al, K, Ca, Cr, Mn, Fe, Co, Ni, Cu, Zn, Cd, Pb in plant tissues, soil and water samples.</t>
  </si>
  <si>
    <t>Metrohm avtomatski titrator</t>
  </si>
  <si>
    <t>Metrohm automatic titrator</t>
  </si>
  <si>
    <t xml:space="preserve">Določevanje pH vrednosti tekočim vzorcem, določevanje elektroprevodnosti raztopin in določevanje alkalitete s kislinskim tritriranjem do dveh končnih točk (pH=4,5 in 4,2) </t>
  </si>
  <si>
    <t>pH and electroconductivity measurements of the water solutions. Alkalinitiy determination with two end-point titrations (pH=4,5, 4,2)</t>
  </si>
  <si>
    <t>Mitja Ferlan</t>
  </si>
  <si>
    <t>Open Path Eddy covariance system</t>
  </si>
  <si>
    <t>Najava potreb po analizah skrbniku opreme; uskladitev rokov izvedbe analiz z naročnikom; cena po veljavnem ceniku LGE.</t>
  </si>
  <si>
    <t>Announcement of the request for analysis at the equipment caretaker;  defining analyses deadlines with the customer; prices according to valid price lists of LFE.</t>
  </si>
  <si>
    <t>Kontinuirano spremljanje tokov CO2 in H2O med ekosistemom in atmosfero.</t>
  </si>
  <si>
    <t>J4-2540</t>
  </si>
  <si>
    <t>Peter Železnik</t>
  </si>
  <si>
    <t>BTC 100× Sistem za snemanje v minirizotronih</t>
  </si>
  <si>
    <t>BTC 100× Minirhizotron Camera System</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</si>
  <si>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Listed price includes only costs of materials and labour associated directly with the use of equipment, but does not include cost of sample preparation as the cost of sample preparation varies considerably depending on sample type and quantity and/or analysis to be performed.  </t>
  </si>
  <si>
    <t>Omogoča zajem slik tal iz prozornih cevi, ki se vstavijo v tla. Namenjen je zlasti spremljanju sprememb koreninskih sistemov, glivnih simbiontov in njihovega micelija v naravnem okolju.</t>
  </si>
  <si>
    <t xml:space="preserve">Optical system that enables acquistion of images of soil from a transparent tube inserted into the ground. Primarily used for in situ monitoring of root systems, root fungal symbionts and their mycelia. </t>
  </si>
  <si>
    <t>NA</t>
  </si>
  <si>
    <t>32, 60</t>
  </si>
  <si>
    <t>ABI 7500: sistem za kvantitativni PCR v realnem času</t>
  </si>
  <si>
    <t>ABI 7500: Real-Time PCR system</t>
  </si>
  <si>
    <t>Najava potreb po analizah Vodji laboratorija ali skrbniku; uskladitev prioritet na sestankih oddelkov; uskladitev rokov izvedbe analiz z naročnikom; cena po veljavnih cenikih (potrdi ZG GIS ob spremembah), v katerih je upoštevana amortizacija opreme. Navedena cena vključuje samo postavke vezane neposredno na rabo aparata in ne vključuje stroškov povezanih s pripravo vzorcev za analizo, saj so ti stroški zelo različni v odvisnosti od tipa in števila vzorcev ter končne analize.</t>
  </si>
  <si>
    <t>Sistem za PCR v realnem času. Primarno namenjen izvajanju kvantitativnega PCR - kvantifikacija tarčne DNA v vzorcih glede na standardne vzorce.</t>
  </si>
  <si>
    <t>System for performing PCR in real time. Primarily used for quantitation of target DNA in samples compared to standard samples.</t>
  </si>
  <si>
    <t>Bionumerics; programska oprema za analizo bioloških podatkov</t>
  </si>
  <si>
    <t>Bionumerics software</t>
  </si>
  <si>
    <t>drugi javni viri</t>
  </si>
  <si>
    <t>Najava potreb po analizah Vodji laboratorija ali skrbniku; uskladitev prioritet na sestankih oddelkov; uskladitev rokov izvedbe analiz z naročnikom; cena po veljavnih cenikih (potrdi ZG GIS ob spremembah), v katerih je upoštevana amortizacija opreme. Navedena cena vključuje samo postavke vezane neposredno na rabo opreme in ne vključuje stroškov povezanih s pripravo vzorcev za analizo, saj so ti stroški zelo različni v odvisnosti od tipa in števila vzorcev ter končne analize.</t>
  </si>
  <si>
    <t>Paket programske opreme za analizo molekularnih podatkov, njihovo medsebojno primerjavo in statistične analize. Vstopni podatki so lahko slike 1-D gelov (DGGE, tRFLP), nukleotidna zaporedja in drugi molekularni znaki, lahko v surovi ali tabelarični obliki.</t>
  </si>
  <si>
    <t>Software package for analysis of molecular and other biological data, comparison and statistical anayses. Accepts 1-D gel images (DGGE, tRFLP), DNA sequence and other molecular marker data in raw or tabel form.</t>
  </si>
  <si>
    <t>Mikroskop OLYMPUS</t>
  </si>
  <si>
    <t>Microscope OLYMPUS</t>
  </si>
  <si>
    <t>Najava potreb po analizah Vodji laboratorija ali skrbniku; uskladitev prioritet na sestankih oddelkov; uskladitev rokov izvedbe analiz z naročnikom. Potrošni material se obračunava posebej po porabi, ker je količina odvisna od narave dela.</t>
  </si>
  <si>
    <t>Announcement of the request for analysis at the Head of the Laboratory; setting the priorities in the department meetings; defining deadlines for analyses with the customer. Consumables are charged additionally according to the consumption which is dependent on the nature of work.</t>
  </si>
  <si>
    <t xml:space="preserve">Mikroskopija bioloških vzorcev s kontrastnimi tehnikami svetlo polje, temno polje, fluorescenca, DIC in polarizacija. Zajem posnetkov. Meritve in analize slike. </t>
  </si>
  <si>
    <t xml:space="preserve">Microscopy of biological samples with application of contrast techniques bright field, dark field, fluorescence, DIC and polarisation. Image acquisition. Measurements and image analyses.  </t>
  </si>
  <si>
    <t>J4-9297</t>
  </si>
  <si>
    <t>LIFE SySTEMiC</t>
  </si>
  <si>
    <t>ZEISS AxioImager.Z2: motoriziran pokončni raziskovalni mikroskop</t>
  </si>
  <si>
    <t>ZEISS AxioImager.Z2: motorised upright microscope</t>
  </si>
  <si>
    <t xml:space="preserve">Mikroskopija bioloških vzorcev s kontrastnimi tehnikami svetlo polje, temno polje, fluorescenca, DIC in polarizacija. Zajem posnetkov - izboljšana globinska ostrina, časovni zajem ter panorama. Meritve in analize slike. </t>
  </si>
  <si>
    <t xml:space="preserve">Microscopy of biological samples with application of contrast techniques bright field, dark field, fluorescence, DIC and polarisation. Image acquisition - extended depth of focus, time series and panorama. Measurements and image analyses.  </t>
  </si>
  <si>
    <t>Zeiss StereoLUMAR: stereomikroskop</t>
  </si>
  <si>
    <t>Zeiss StereoLUMAR stereomikroscope</t>
  </si>
  <si>
    <t>Najava potreb po analizah Vodji laboratorija ali skrbniku; uskladitev prioritet na sestankih oddelkov; uskladitev rokov izvedbe analiz z naročnikom.</t>
  </si>
  <si>
    <t xml:space="preserve">Announcement of the request for analysis at the Head of the Laboratory; setting the priorities in the department meetings; defining deadlines for analyses with the customer. </t>
  </si>
  <si>
    <t>Stereomikroskopija bioloških vzorcev s presevno in reflektirano osvetlitvijo. Fluorescenca. Meritve in analiza slike.</t>
  </si>
  <si>
    <t>Stereomicroscopy of biological samples under transmission and reflected light. Fluorescence. Measurements and image analyses.</t>
  </si>
  <si>
    <t>Laserski mikrodisekcijski mikroskop Zeiss AxioObserver Z1 + PALM MicroBeam</t>
  </si>
  <si>
    <t>Inverted microscope with laser microdissection system: Zeiss AxioObserver Z1 + PALM MicroBeam</t>
  </si>
  <si>
    <t>Najava potreb po analizah Vodji laboratorija ali skrbniku; uskladitev prioritet na sestankih oddelkov; uskladitev rokov izvedbe analiz z naročnikom. Navedena cena vključuje samo postavke vezane neposredno na rabo aparata in ne vključuje stroškov povezanih s pripravo vzorcev za analizo , saj so ti stroški zelo različni v odvisnosti od tipa vzorcev in končne analize.Potrošni material se obračunava posebej po porabi, ker je količina odvisna od narave dela. Za vsak dostop se obračuna 1x znesek kalibracije v vrednosti 5,54 €.</t>
  </si>
  <si>
    <t>Announcement of the request for analysis at the Head of the Laboratory; setting the priorities in the department meetings; defining deadlines for analyses with the customer. Listed price includes only costs  associated directly with the use microdissection microscope, but does not include cost of sample preparation as the cost of sample preparation varies considerably depending on sample type and analysis to be performed.Consumables are charged additionally according to the consumption which is dependent on the nature of work. For each access, calibration procedure is charged additionaly (5.54 €).</t>
  </si>
  <si>
    <t>Izrezovanje in zajem struktur iz bioloških vzorcev z lasersko mikrodisekcijo. Fluorescenca. Sistem za izdelavo optičnih rezin živih vzorcev. Meritve in analiza slike.</t>
  </si>
  <si>
    <t>Excision and capture of target structures from biological samples with laser microdissection. Fluorescence. System for optical sectioning of living objects. Measurements and image analyses.</t>
  </si>
  <si>
    <t>Ionski kromatograf Metrohm 850 Professional IC</t>
  </si>
  <si>
    <t>Ion chromatograph Metrohm 850 Professional IC</t>
  </si>
  <si>
    <t>Kvalitativna in kvantitativna analiza kratkoverižnih organskih kislin in ogljikovih hidratov v vodnih ekstraktih organskih horizontov prsti.</t>
  </si>
  <si>
    <t>Qualitative and quantitative analysis of short-chain fatty acid and carbohydrate  content in aqueous extracts of soil organic horizonts.</t>
  </si>
  <si>
    <t>Tom Levanič</t>
  </si>
  <si>
    <t>Masni spektrometer IsoPrime 100</t>
  </si>
  <si>
    <t>Mass spectrometer, IsoPrime 100</t>
  </si>
  <si>
    <t>Najava potreb po analizah Vodji laboratorija ali skrbniku; uskladitev prioritet na sestankih oddelkov; uskladitev rokov izvedbe analiz z naročnikom; cena po veljavnih cenikih (potrdi ZG GIS ob spremembah), v katerih je upoštevana amortizacija opreme. * Masni spektrometer (IRMS) in elementni analizator (EA) sta sklopljena, pri čemer EA lahko deluje samostojno, IRMS pa samo v povezavi z EA. Zato je v ceni za IRMS upoštevana tudi cena za EA.</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</si>
  <si>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Mass spectrometer (IRMS) and elemental analyzer are coupled; EA can be operated independently, whereas IRMS can only be operated together with EA. Consequently, the operational cost of IRMS also inculdes the EA. </t>
  </si>
  <si>
    <t>Analiza razmerja stabilnih izotopov C, N, S, O, H.</t>
  </si>
  <si>
    <t>Stabile isotope ratio analysis.</t>
  </si>
  <si>
    <t>N4-0065</t>
  </si>
  <si>
    <t>V4-1825</t>
  </si>
  <si>
    <t>Tržne analize</t>
  </si>
  <si>
    <t>Elementni analizator Vario PYRO cube</t>
  </si>
  <si>
    <t>Elemental analyzer Vario PYRO cube</t>
  </si>
  <si>
    <t>Najava potreb po analizah Vodji laboratorija ali skrbniku; uskladitev prioritet na sestankih oddelkov; uskladitev rokov izvedbe analiz z naročnikom; cena po veljavnih cenikih (potrdi ZG GIS ob spremembah), v katerih je upoštevana amortizacija opreme.</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</si>
  <si>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t>
  </si>
  <si>
    <t xml:space="preserve">Kvantitativna analiza vsebnosti C, N, S (CNS način) ter O in H (visokotemperaturni pirolizni način). </t>
  </si>
  <si>
    <t>Quantifcation of C, N, S (CNS mode) and H, O (high temperature pyrolisis mode).</t>
  </si>
  <si>
    <t>?</t>
  </si>
  <si>
    <t>Vgradni rastni komori Kambič RK-5545 CH CO2</t>
  </si>
  <si>
    <t>Walk-in plant growth chambers RK-5545 CH CO2 (Kambič)</t>
  </si>
  <si>
    <t>Namenjeni raziskavam odziva rastlin in njihovih simbiontov na specifične okoljske razmere (npr. predvidene podnebne spremembe) ter ugotavljanje vpliva le-teh na biološko raznovrstnost, ohranjanje gozdnih genskih virov, dinamiko obrata korenin in micelija ter kroženje ogljika in drugih elementov. Omogočata nadzor temperature, zračne vlage in aditivno koncentracije CO2.</t>
  </si>
  <si>
    <t>Used for studying responses of plants and their symbionts to specific environmental conditions in controlled environment. Topics include fine root and mycelium turnover, cycling of carbon and other elements. Chambers enable control of temperature, air humidity and CO2 in additive mode.</t>
  </si>
  <si>
    <t>Laserski analizator izotopov ogljikovega dioksida CCIA-46 EP</t>
  </si>
  <si>
    <t>Laser CO2 istotope analyzer CCiA-46 EP</t>
  </si>
  <si>
    <t>Najava potreb po analizah pri vodji Oddelka za gozdno ekologijo.</t>
  </si>
  <si>
    <t>Announcement of the request for analysis at the Head of the department for Forest Ecology.</t>
  </si>
  <si>
    <t>Kontinuirano merjenje izotopske sestave CO2 (δ13C, δ17O, δ18O) v zraku in ugotavljanju izvora CO2. Raziskave odziva rastlin na sušni stres, kroženja CO2 in učinkovitosti izrabe vode, učinkovitosti strategij sekvestracije C; hkratno avtomatizirano spremljanje fotosintezne aktivnosti in aktivnosti koreninskega sistema na večjem številu rastlin hkrati.</t>
  </si>
  <si>
    <t>Enables continuous measurement of CO2 isotopic composition (δ13C, δ17O, δ18O) in the air and determination of the origin of CO2. Used in studies of plant drought response, CO2 cycling, efficiency of water uptake, efficiency of C sequestration strategies; enables automated monitoring of photosynthetic and root system activity on a number of plants simultaneously.</t>
  </si>
  <si>
    <t>Genetski analizator Applied biosystems 3500</t>
  </si>
  <si>
    <t>Genetic analyzer; Applied biosystems model 3500</t>
  </si>
  <si>
    <t>Najava potreb po analizah Vodji laboratorija ali skrbniku; uskladitev prioritet na sestankih oddelkov; uskladitev rokov izvedbe analiz z naročnikom. Navedena cena vključuje samo postavke vezane neposredno na rabo aparata ABI 3500 in primarno analizo rezultatov, ne vključuje pa stroškov povezanih s pripravo vzorcev za analizo (izolacija DNA, PCR, dilucija in denaturacija), saj so ti stroški zelo različni v odvisnosti od tipa vzorcev in končne analize.</t>
  </si>
  <si>
    <t>Announcement of the request for analysis at the Head of the Laboratory; setting the priorities in the department meetings; defining deadlines for analyses with the customer. Listed price includes only costs of materials and labour associated directly with the use of ABI 3500 and primary data analysis but does not include cost of sample preparation (DNA isolation, PCR, dillution and denaturation), as the cost of sample preparation varies considerably depending on sample type and analysis performed.</t>
  </si>
  <si>
    <t xml:space="preserve"> 8-kapilarni sistem za izvajanje fragmentne analize (mikrosateliti, t-RFLP, ipd.) in sekveniranja po Sangerju. Uporablja se za gozdni genetski monitoring, genotipizacije, populacijsko genetske študije, molekularno identifikacijo idr.</t>
  </si>
  <si>
    <t>8-capillary system for fragment analyses (microsatellite, t-RFLP, etc.) and Sanger sequencing. Used for forest genetic monitoring, population genetics studies, genotyping, molecular identification etc.</t>
  </si>
  <si>
    <t>JGS - Javna gozdarska služba 201001</t>
  </si>
  <si>
    <t>Interreg Danube: REFOCuS</t>
  </si>
  <si>
    <t>Deaglomerator tal Fritsch Pulverisette 8</t>
  </si>
  <si>
    <t>Fritsch Pulverisette 8 soil deagglomerator</t>
  </si>
  <si>
    <t>Priprava zračno suhih vzorcev tal v s prisilnim sejanjem skozi 2 mm sito in ločenim zbiranjem frakcij, večjih od 2 mm.</t>
  </si>
  <si>
    <t>Soil deagglomerator Fritsch Pulverisette 8 enables preparation of air-dried soil samples in a single step: nylon brushes break down soil congglomerates and simultaneously force them through a 2-mm sieve producing samples ready for down-stream analyses. Roots and particles larger than 2 mm are collected separately.</t>
  </si>
  <si>
    <t>Nikica Ogris</t>
  </si>
  <si>
    <t>Stereomikroskop Olympus SZX 16 z opremo</t>
  </si>
  <si>
    <t>Stereomicroscope Olympus SZX 16 with accessories</t>
  </si>
  <si>
    <t>Najava potreb po analizah vodji laboratorija; uskladitev prioritet na sestankih oddelkov; uskladitev rokov izvedbe analiz z naročnikom; cena po veljavnih cenikih (potrdi ZS GIS ob spremembah), v katerih je upoštevana amortizacija opreme.</t>
  </si>
  <si>
    <t>Stereomikroskop s priborom za digitalni zajem in obdelavo fotografije</t>
  </si>
  <si>
    <t>Stereomicroscope with digital camera and software</t>
  </si>
  <si>
    <t>JGS naloga 2</t>
  </si>
  <si>
    <t>UVHVVR</t>
  </si>
  <si>
    <t>CRP V4-2026</t>
  </si>
  <si>
    <t>Elementni analizator CNS Elementar vario MAX cube CNS</t>
  </si>
  <si>
    <t>CNS elemental analyzer Elementar vario MAX cube</t>
  </si>
  <si>
    <t xml:space="preserve">Elementna analiza ogljika (C), dušika (N) in žvepla (S) v trdnih vzorcih tal in rastlinskih tkivih. Temperatura sežiga je 1150 °C. Aparat je opremljen z avtomatskim podajalnikom vzorcev kar omogoča delo preko noči.   </t>
  </si>
  <si>
    <t xml:space="preserve">Elemental analysis of carbon (C), nitrogen(N) and sulphur (S) in solid soil samples and plant tissues. Combustion temperature is 1150 °C. Autosampler enables the work over the night.   </t>
  </si>
  <si>
    <t>Analize za trg (110115)</t>
  </si>
  <si>
    <t>Peter Prislan</t>
  </si>
  <si>
    <t>Laboratorijska peletirna naprava</t>
  </si>
  <si>
    <t>Laboratory pelleting press</t>
  </si>
  <si>
    <t>Najava uporabe naprave skrbniku; uskladitev rokov izvedbe poizkusne količine z naročnikom; cena po veljavnem ceniku GTE.</t>
  </si>
  <si>
    <t>Announcement of the use of the device to the administrator; coordination of the deadlines for the implementation of the test quantity with the customer; price according to the valid GTE price list.</t>
  </si>
  <si>
    <t xml:space="preserve">Laboratorijska peletirna naprava je namenjena proizvodnji manjših testnih količin pelet, za nadaljnjo analizo kakovosti in analizo ustreznosti izbranih vhodnih surovin. Laboratorijsko peletirno napravo lahko uporabljamo za: (I) Izdelavo pelet iz različnih virov surovine; (II) Optimizacijo mešanic surovine; (III) Optimizacijo peletirnega procesa </t>
  </si>
  <si>
    <t>Laboratory pellet press can produce smaller “testing” quantities of pellets for further analysis of their quality and for assessment of biomass raw materials for use in pellet production. The laboratory pellet mill can be used for: (I) Pellet production using different raw materials; (II) Optimization of raw material formulations; (III) Optimization of the pelletising process.</t>
  </si>
  <si>
    <t>Brezpilotna platforma za daljinski zajem podatkov (dron)</t>
  </si>
  <si>
    <t>Unmanned aerial vehicle (drone) for remote data acquisition</t>
  </si>
  <si>
    <t>Namenjen daljinskemu zajemanju podatkov z različnimi snemalnimi orodji.</t>
  </si>
  <si>
    <t>Remote capture of data using various sensors.</t>
  </si>
  <si>
    <t>TOC elementni analizator Shimadzu za analizo tekočih vzorcev</t>
  </si>
  <si>
    <t>TOC Elemental analyser Shimadzu for analysis of liquid samples</t>
  </si>
  <si>
    <t>Določanje vseh oblik ogljika (organski, anorganski, celokupni) in celokupnega dušika v tekočih vzorcih. Območje merjenja je od 4 ppb do 30.000 ppm za vse oblike ogljika in 5 ppb do 10.000 ppm za celokupni dušik. S pomočjo avtomatskega podajalnika vzorcev je delo v največji možni meri avtomatizirano in avtonomno.</t>
  </si>
  <si>
    <t>Elemental analyser Shimadzu TOC-L+TNM-L is used for measurement of all forms of carbon compounds (organic, inorganic, total) and total nitrogen in liquid samples. Detection range is 5 - 30.000 ppm for carbon, and 5 - 10.000 ppm for total nitrogen. Automatic sampler enables the highest possible degree of automation and autonomy of the work process.</t>
  </si>
  <si>
    <t>Strežnik Dell EMC PowerEdge R740</t>
  </si>
  <si>
    <t>Server Dell EMC PowerEdge R740</t>
  </si>
  <si>
    <t>Oddaja vloge skrbniku opereme in IT skrbniku; uskladitev prioritet; uskladitev rokov izvedbe z naročnikom; cena po veljavnem ceniku v katerih je upoštevana amortizacija opreme</t>
  </si>
  <si>
    <t>Application request to administrator of equipment and IT administrator; defining dedadlines with the customer; prices accordig to valid price lists in which the depreciation of the equipment is included.</t>
  </si>
  <si>
    <t>Strežniška infrastruktura z Windows operacijskim sistemom omogoča virtualizacijo in terminalske storitve ter vključuje podatkovni center in programsko opremo Microsoft SQL Server in ESRI ArcGIS Server. Strežnika sta povezana v gručo za samodejni preklop in v lokalni podatkovni center. Namen sistema je zbiranje in analiza podatkov, vključno s statistično in geostatistično analizo na GIS.</t>
  </si>
  <si>
    <t>Server infrastructure with Windows operating system provides virtualization and terminal services and includes the Microsoft SQL Server and ESRI ArcGIS Server, running in local data center. Two servers are in connected to failover cluster and local datacenter. The purpose of the system is to collect and analyze data, including statistical and geostatistic analysis on GIS.</t>
  </si>
  <si>
    <t>Vsi projekti in programi GIS</t>
  </si>
  <si>
    <t xml:space="preserve">Sistem za meritve turbulentnih tokov CO2 in CH4 po metodi Eddy Covariance </t>
  </si>
  <si>
    <t>System for measurement of flux of CO2 and CH4 using Eddy Covariance method</t>
  </si>
  <si>
    <t>Najava potreb po analizah pri skrbniku opreme in pri vodji Oddelka za gozdno ekologijo.</t>
  </si>
  <si>
    <t>Announcement of the request for analysis at the equipment caretaker and at the Head of department for Forest Ecology.</t>
  </si>
  <si>
    <t>Kontinuirano spremljanje tokov CO2 in H2O med ekosistemom in atmosfero. Meritve se morajo izvajati na enem mestu več časa, npr. vsaj mesec dni.</t>
  </si>
  <si>
    <t>Zina Devetak</t>
  </si>
  <si>
    <t xml:space="preserve">QuantStudio 3 Real-Time PCR </t>
  </si>
  <si>
    <t>Zunanjim izvajalcem je oprema na razpolago, vendar po predhodnem dogovoru z vodjo oddelka za varstvo gozdov. Zaradi karantenskega značaja laboratorija so analize izvedene v sodelovanju z operaterji, ki so pooblaščeni za uporabo opreme.</t>
  </si>
  <si>
    <t>QuantStudio3 Real-Time PCR machine is not yet available to public users due to optimization of the workflow processes; procedure guidelines and the price list are in preparation.</t>
  </si>
  <si>
    <t>Sistem za PCR v realnem času, namenjen izvajanju rtPCR postopkov - kvantifikaciji tarčne DNA v vzorcih glede na standardne vzorce</t>
  </si>
  <si>
    <t>System for performing PCR in real time. Primarily used for quantification of target DNA in samples compared to standard samples.</t>
  </si>
  <si>
    <t xml:space="preserve"> Cena se oblikuje po ustreznem predhodnem dogovoru z uporabnikom opreme ali storitev glede na vsebino del, potrebno asistenco, porabo materialnih sredstev in dolžino uporabe. </t>
  </si>
  <si>
    <t>https://www.gozdis.si/raziskovalna-oprema/Paket-18/</t>
  </si>
  <si>
    <t>strokovne naloge UVHVVR</t>
  </si>
  <si>
    <t>V4-2003</t>
  </si>
  <si>
    <t>Luka Krajnc</t>
  </si>
  <si>
    <t>Univerzalni trgalni stroj za določanje mehanskih lastnosti lesnih preizkušancev</t>
  </si>
  <si>
    <t>Universal testing machine for determining the mechanical properties of wood specimens</t>
  </si>
  <si>
    <t>Najava potreb po analizah Vodji laboratorija za lesno anatomijo ali skrbniku opreme; uskladitev prioritet pri uporabnikih omenjene opreme; uskladitev rokov izvedbe analiz z naročnikom; cena po veljavnih cenikih, v katerih je upoštevana tudi amortizacija opreme. Priprava vzorcev se zaračuna po ločenemu ceniku.</t>
  </si>
  <si>
    <t>Announcement of analysis needs to the Head of Laboratory for Wood Anatomy or Person responsible for the equipment; harmonization of priorities for users of the equipment; coordination of deadlines for performing analyzes with the client; price according to valid price lists, which also take into account the depreciation of equipment. Sample preparation billed separately.</t>
  </si>
  <si>
    <t>Univerzalni trgalni stroj omogoča določanje mehanskih lastnosti lesnih preizkušancev manjših dimenzij, kar je ključno za napovedovanje njihovega obnašanja pod vplivom različnih obremenitev. Različne mehanske teste na trgalnem stroju je mogoče izvesti z uporabo različnih nastavkov in prijemal. Najpogosteje se les testira na upogibne obremenitve, stroj pa omogoča tudi testiranje vzorcev na natezne, tlačne in strižne obremenitve. Poleg tega se da testirati še trdoto, upor proti izvleku vijaka, razcepni upor itd. Za vsako mehansko lastnost je razvit standardni testni postopek (serija standardov ISO 13061 za določanje mehanskih lastnosti čistih lesenih preizkušancev), kar poenostavi in poenoti testiranje različnih lastnosti. Natančnih in objektivnih vrednosti mehanskih lastnosti lesa se ne da določiti brez ustreznih destruktivnih mehanskih testov, ki vzorec trajno poškodujejo.</t>
  </si>
  <si>
    <t>The universal testing machine makes enables determination of the mechanical properties of wood specimens of smaller dimensions, which is crucial for predicting their behavior under the influence of various loads. Different mechanical tests on the testing machine can be performed using different attachments and grips. Most often, wood is tested in bending, and the machine also enables testing of samples for tensile, compressive and shear loads. In addition, hardness, screw pull-out resistance, split resistance, etc. can be tested. A standard test procedure (ISO 13061 series of standards for determining the mechanical properties of pure wood specimens) has been developed for each mechanical property, which simplifies and unifies the testing of different properties. The exact and objective values of the mechanical properties of wood cannot be determined without appropriate destructive mechanical tests that permanently damage the sample.</t>
  </si>
  <si>
    <t>8,5</t>
  </si>
  <si>
    <t>7,5</t>
  </si>
  <si>
    <t>20,08</t>
  </si>
  <si>
    <t>V4-2017</t>
  </si>
  <si>
    <t>J4-2541</t>
  </si>
  <si>
    <t>Čitalec plošč Victor Nivo 3S</t>
  </si>
  <si>
    <t>Victor Nivo 3S Plate reader</t>
  </si>
  <si>
    <t>Najava potreb po analizah Vodji laboratorija ali skrbniku; uskladitev prioritet na sestankih oddelkov; uskladitev rokov izvedbe analiz z naročnikom. Ob koncu l. 2021 oprema še ni bila na voljo drugim uporabnikom - operaterji opreme na GIS morajo najprej pridobiti dovolj izkušenj za uporabo te opreme in analitskih postopkov.</t>
  </si>
  <si>
    <t>Announcement of the request for analysis at the Head of the Laboratory; setting the priorities in the department meetings; defining deadlines for analyses with the customer. Equipment not yet available to external users - SFI operators first need to gain enough experience with the equipment and analysis protocols.</t>
  </si>
  <si>
    <t>Multimodalni čitalec plošč, ki omogoča meritve absortbance, luminiscence in fluorescence v mikrotitrskih ploščah formata do 1536 luknjic. Osnovna namena uporabe sta fluorimetrično merjenje koncentracij DNK in kolorimetrično ter fluorimetrično merjenje encimske aktivnosti.</t>
  </si>
  <si>
    <t>Multimodal plate reader for detection of abosorbance, luminescence and fluorescence in microplates with up to 1,536 wells. It is primarily used for fluorimetric measurement of DNA concentration and colorimetric and fluorimetric detection of enzyme activity.</t>
  </si>
  <si>
    <t>Cenik za uporabo te opreme še ni izdelan - rutinski postopki so še v fazi priprave; cena bo definirana v letu 2022, ko bodo operaterji nabrali dovolj izkušenj.</t>
  </si>
  <si>
    <t>Gregor Skoberne</t>
  </si>
  <si>
    <t>Raziskovalni kriostat Leica CM1950</t>
  </si>
  <si>
    <t>Leica CM1950 research cryostat</t>
  </si>
  <si>
    <t xml:space="preserve">Kriostat Leica CM1950 je namenjen rezanju različnih tipov zamrznjenih bioloških vzorcev. V njem je nameščen rotacijski mikrotom,v katerem se lahko uporabljajo standardni nizko- in visoko-profilni noži za enkratno uporabo. Rezanje je motorizirano ali ročno. Kriostat omogoča ločeno nastavljanje temperature komore do -35C ter temperaturo objektne glave do -50C. Dezinfekcija komore poteka z UV žarki. </t>
  </si>
  <si>
    <t>The Leica CM1950 cryostat is designed for cutting various types of frozen biological samples. It is equipped with a rotating microtome, in which standard low- and high-profile disposable knives can be used. Cutting is motorized or manual. The cryostat allows separate setting of the chamber temperature up to -35C and the temperature of the object head up to -50C. The chamber is disinfected with UV rays.</t>
  </si>
  <si>
    <t>510-406</t>
  </si>
  <si>
    <t>Univerza v Ljubljani, Veterinarska fakulteta</t>
  </si>
  <si>
    <t>0406-024</t>
  </si>
  <si>
    <t>P4-0053</t>
  </si>
  <si>
    <t>Aleksandra Domanjko Petrič</t>
  </si>
  <si>
    <t xml:space="preserve">18593 </t>
  </si>
  <si>
    <t>Ultrazvok-osnovna enota VIVID E9 PRO2D, osnovna enota LOGIQ S7 PRO, delovna postaja</t>
  </si>
  <si>
    <t xml:space="preserve">Ultrasound-basic unit VIVID E9 PRO2D, basic unit LOGIQ S7 PRO, working station </t>
  </si>
  <si>
    <t xml:space="preserve">Opremo lahko uporabljajo le za to usposobljene osebe zaposlene na VF. Cene so določene v ceniku UL VF. </t>
  </si>
  <si>
    <t>Only for authorized presons. Prices are defined in the price list of UL VF.</t>
  </si>
  <si>
    <t>Ultrazvočne preiskave  srca, trebušnih organov, oči in drugih periferno ležečih tkiv.</t>
  </si>
  <si>
    <t>Ultrasound examination of heart, abdomen, eyes and other peripheral tissues.</t>
  </si>
  <si>
    <t>48,00 eur/uro  (cena vključuje uporabo opreme in delo strokovnjaka)</t>
  </si>
  <si>
    <t>od 400 -3000E /leto, odvisno od leta</t>
  </si>
  <si>
    <t>67 E/uro/aparat</t>
  </si>
  <si>
    <t>97E /uro /aparat</t>
  </si>
  <si>
    <t xml:space="preserve">https://www.vf.uni-lj.si/podrocje/raziskovalna-oprema </t>
  </si>
  <si>
    <t>Domanjko Petrič</t>
  </si>
  <si>
    <t>0406-018</t>
  </si>
  <si>
    <t>P4-0092</t>
  </si>
  <si>
    <t>Matjaž Ocepek</t>
  </si>
  <si>
    <t>11133</t>
  </si>
  <si>
    <t xml:space="preserve">Aparatura za izvajanje sekvenciranja naslednje generacije </t>
  </si>
  <si>
    <t>Ion PGM System for the next-generation sequencing</t>
  </si>
  <si>
    <t xml:space="preserve">Po predhodnem dogovoru je oprema dostopna raziskovalcem, ki so usposobljeni za delo z njo. </t>
  </si>
  <si>
    <t>The equipment is aviable to treined researchers after previous agreement with guardian of the equipment (skrbnik opreme).</t>
  </si>
  <si>
    <t xml:space="preserve">Sistem sestavlja Ion Torrent PGM sekvenator, Ion OneTouch sistem in PGM Torrent strežnik (potrebna pa je tudi dodatna laboratorijska oprema in zunanji strežnik). Oprema omogoča sekvenciranje naslednje generacije (NGS). Pridobimo lahko zaporedja genomov, metagenomska ali druga zaporedja visoke kvalitete za različne tipe vzorcev. Bioinformatsko analizo podatkov izvaja usposobljeno osebje.  </t>
  </si>
  <si>
    <t xml:space="preserve">System, composed of Ion Torrent PGM sequencer, Ion OneTouch System and  PGM Torrent server (plus additional laboratory equipment and external server needed), enables high-throughput massive parallel sequencing (next- generation sequencing, NGS). High quality genome, metagenomic or other data can be obtained for various types of samples. Bioinformatic data analyses can be performed by the trained personnel.   </t>
  </si>
  <si>
    <t>115144  115145  115146  115147</t>
  </si>
  <si>
    <t>Brezplačna uporaba</t>
  </si>
  <si>
    <t>Urška Jamnikar Ciglenečki, Darja Kušar, Bojan Papič</t>
  </si>
  <si>
    <t>J4-8224</t>
  </si>
  <si>
    <t>P4-0092,      P-16</t>
  </si>
  <si>
    <t>Igor Gruntar</t>
  </si>
  <si>
    <t>14880</t>
  </si>
  <si>
    <t>MALDI-TOF</t>
  </si>
  <si>
    <t xml:space="preserve"> Matrix-assisted laser desorption/ ionization (MALDI) - Time of Flight (TOF) Mass Spectrometry </t>
  </si>
  <si>
    <t>Opremo lahko  uporabljajo za to usposobljene osebe, zaposlene na VF. Za stranke je cena opredeljena v ceniku VF - pri uporabi za raziskovalno delo se zaračunajo stroški dela in porabljenega materiala.</t>
  </si>
  <si>
    <t>The equipment can only be used by trained personnel employed at VF. For customers, the price is defined in the VF pricelist; when used for research work, labor costs and material costs are charged.</t>
  </si>
  <si>
    <t xml:space="preserve">Sistem MALDI-TOF se uporablja za analizo celičnih proteinov na principu masne spektrometrije z namenom identifikacije mikrobov v diagnostičnem laboratoriju. </t>
  </si>
  <si>
    <t xml:space="preserve">MALDI-TOF system is employed for the analysis of cell proteins according to the principles of mass spectrometry aiming for the identification of microbes in a diagnostic laboratory. </t>
  </si>
  <si>
    <t>5,66 eur / vzorec (všteto delo in material…brez DDV)</t>
  </si>
  <si>
    <t>2,56 eur na vzorec</t>
  </si>
  <si>
    <t>3,10 eur na vzorec</t>
  </si>
  <si>
    <t>5,66 eur  na vzorec</t>
  </si>
  <si>
    <t>4, 17, 25, 35</t>
  </si>
  <si>
    <t>Paket-16 (št. nakupa: 1)</t>
  </si>
  <si>
    <t>Urška Zajc/Matjaž Ocepek</t>
  </si>
  <si>
    <t xml:space="preserve">J4-1769 </t>
  </si>
  <si>
    <t>Majda Golob</t>
  </si>
  <si>
    <t>Covaris M220 Focused ultrasonikator</t>
  </si>
  <si>
    <t>Covaris M220 Focused-ultrasonicator</t>
  </si>
  <si>
    <t>The equipment is aviable to treined researchers after previous agreement with the guardian of the equipment (skrbnik opreme)</t>
  </si>
  <si>
    <t xml:space="preserve">Ultrasonikator Covaris se uporablja pri pripravi knjižnic za NGS analize (mehanska fragmentacija DNA) ter pri pripravi vzorcev mikobakterij za MALDI-TOF identifikacijo. </t>
  </si>
  <si>
    <t>Covaris ultrasonicator is employed for NGS library preparation (mechanical fragmentation of DNA) and for sample preparation prior to MALDI-TOF identification of mycobacteria.</t>
  </si>
  <si>
    <t>Estera Pogorevc</t>
  </si>
  <si>
    <t>Računalniški tomograf SOMATOM Scope</t>
  </si>
  <si>
    <t>Computed tomography</t>
  </si>
  <si>
    <t>CT slikanja opravljamo tudi za zunanje uporabnike. Naročila sprejemamo na telefon 01 4779 277, ali preko e-pošte: rentgen@vf.uni-lj.si</t>
  </si>
  <si>
    <t>Email: rentgen@vf.uni-lj.si</t>
  </si>
  <si>
    <t>CT aparat naredi slike preseka nekega področja telesa in s tem omogoča vpogled v notranjost  telesa brez kirurškega rezanja.</t>
  </si>
  <si>
    <t>A CT scan produce cross sectional (tomographic) images of specific areas of a scaned object, allowing the user to see inside the body without cutting.</t>
  </si>
  <si>
    <t>Okvirna cena CT slikanja z narkozo in interpretacijo je 350 do 420 eur (v ceno je vključen DDV), odvisno od števila preiskovanih področij in uporabe kontrastnega sredstva</t>
  </si>
  <si>
    <t>Paket-17 (št. nakupa: 1)</t>
  </si>
  <si>
    <t>UL Veterinarska fakulteta</t>
  </si>
  <si>
    <t>Onkološki inštitut</t>
  </si>
  <si>
    <t>P2-0249</t>
  </si>
  <si>
    <t>UL Fakulteta za elektrotehniko</t>
  </si>
  <si>
    <t>Klinična diagnostika pacientov</t>
  </si>
  <si>
    <t>Veterinarska fakulteta</t>
  </si>
  <si>
    <t>0406-019</t>
  </si>
  <si>
    <t>Jožica Dolenc</t>
  </si>
  <si>
    <t>Masni detektor Agilent 7010B TQ MS s plinskim kromatografom</t>
  </si>
  <si>
    <t xml:space="preserve">Mass spectrometric detector with gas chromatograph </t>
  </si>
  <si>
    <t>Dogovor o uporabi je možen kadarkoli na e-naslov jozica.dolenc@vf.uni-lj.si ali telefonsko od 7.00 do 15.00 ure med ponedeljkom in petkom.</t>
  </si>
  <si>
    <t>email:                 jozica.dolenc@vf.uni-lj.si</t>
  </si>
  <si>
    <t xml:space="preserve">Masni spektrometer je univerzalni detektor, uporaben v kombinaciji s plinsko kromatografijo. Naše aplikacije so povezane z iskanjem in določanjem ostankov veterinarskih zdravil in prepovedanih snovi v živilih živalskega izvora ter urinu in plazmi. </t>
  </si>
  <si>
    <t xml:space="preserve">Mass spectrometer is an univerzal detector which can be used in combination with gas chromatography. In our applications we identify and determine drug residues and banned substances in food of animal origin and urine and plasma. </t>
  </si>
  <si>
    <t>115816      115817     115818</t>
  </si>
  <si>
    <t>Cena ure na napravi znaša 74,49 EUR, pri čemer je všteta uporaba opreme in delo strokovnjaka.</t>
  </si>
  <si>
    <t>Paket-17 (št. nakupa: 2)</t>
  </si>
  <si>
    <t>0406-020</t>
  </si>
  <si>
    <t>Tanja Švara</t>
  </si>
  <si>
    <t>CLEARVUE 100-240V APARAT ZA POKRIVANJE OBARV. TKIVNIH REZIN</t>
  </si>
  <si>
    <t>CLEARVUE 100-240V</t>
  </si>
  <si>
    <t>Po predhodnem dogovoru je oprema dostopna vsem raziskovalcem VF. Dogovor o uporabi je možen na e-naslov tanja.svara@vf.uni-lj.si ali telefonsko od 7.00 do 15.00 ure med ponedeljkom in petkom.</t>
  </si>
  <si>
    <t>The equipment is accessible to all VF researchers after prior agreement . The agreement is possible via e-mail tanja.svara@vf.uni-lj.si or telephone from 7.00 to 15.00 between Monday and Friday.</t>
  </si>
  <si>
    <t>Aparatura se uporablja za pokrivanje obarvanih histoloških rezin in citoloških razmazov.</t>
  </si>
  <si>
    <t>The equipment is used for covering stained histological tissue sections and cytological smears.</t>
  </si>
  <si>
    <t>Oprema je po predhodnem dogovoru na voljo vsem raziskovalcem na VF; v primeru večjega števila vzorcev pa mora uporabnik pokriti materialne stroške</t>
  </si>
  <si>
    <t>Ne moremo oceniti. Aparaturo smo dobili konec leta 2018</t>
  </si>
  <si>
    <t>Ne moremo uvrstiti v nobeno od kategorij</t>
  </si>
  <si>
    <t>Neizučeni uporabniki ne bodo uporabljali aparature.</t>
  </si>
  <si>
    <t>Urška Jamnikar Ciglenečki</t>
  </si>
  <si>
    <t>REAL TIME QUANT STUDIO</t>
  </si>
  <si>
    <t>Oprema je dostopna raziskovalcem, ki so usposobljeni za delo z njo po predhodnem dogovoru.</t>
  </si>
  <si>
    <t xml:space="preserve">The equipment is aviable to trained research personnel after previous agreement with the guardian of the equipment </t>
  </si>
  <si>
    <t>Aparatura se uporablja za genotipizacijo, analizo ekspresije miRNA in genov, zaznavanje prisotnosti ali odsotnosti nukleinskih kislin, identifikacijo in analizo krivulje taljenja DNA.</t>
  </si>
  <si>
    <t xml:space="preserve">The QuantStudio 3 system is used for genotyping, miRNA and gene expression analysis, presence/absence detection, strain identification, and melt curve analysis. </t>
  </si>
  <si>
    <t>Urška Jamnikar Ciglenečki, Urška Henigman, Manja Križman, Jan Plut, Petra Raspor Lainšček</t>
  </si>
  <si>
    <t>monitoring zoonoz</t>
  </si>
  <si>
    <t>Urška Jamnikar Ciglenečki, Urška Henigman, Manja Križman, Petra Raspor Lainšček</t>
  </si>
  <si>
    <t>Urška Kuhar, Darja Kušar, Tina Pirš</t>
  </si>
  <si>
    <t xml:space="preserve">28450,  24296, 24598 </t>
  </si>
  <si>
    <t>SISTEM ZA MIKROFLUIDNE ANALIZE LABCHIP GX TOUCH, 24</t>
  </si>
  <si>
    <t xml:space="preserve"> LABCHIP GX TOUCH 24</t>
  </si>
  <si>
    <t>Po predhodnem dogovoru je oprema dostopna raziskovalcem, ki so usposobljeni za delo z njo.</t>
  </si>
  <si>
    <t xml:space="preserve">Instrument PerkinElmer LabChip GX Touch 24 omogoča avtomatizirano, hitro in občutljivo kvantitativno analizo nukleinskih kislin. Analiza je zelo hitra: vzorčevanje poteka neposredno iz mikrotitrske plošče, brez uporabe gelov, analiza posameznega vzorčka traja od 30 do 150 sekund, odvisno od aplikacije. Sistem z uporabo ustreznih reagentov in čipov podpira širok nabor različnih analiz, ki vključujejo analize DNA (celotna genomska DNA ali fragmenti različnih dolžin) in RNA, pri čemer ponuja tako kvantitativne rezultate (koncentracija in velikost fragmentov) kot tudi numerično oceno integritete RNA ali genomske DNA. Idealen je tudi za analizo knjižnic za sekveniranje naslednje generacije.
</t>
  </si>
  <si>
    <t xml:space="preserve">PerkinElmer LabChip GX Touch 24 instrument enables automated, fast and sensitive quantitative analysis. </t>
  </si>
  <si>
    <t xml:space="preserve">	0406-021 </t>
  </si>
  <si>
    <t>Milka Vrecl Fazarinc</t>
  </si>
  <si>
    <t>Modularni večnamenski čitalec plošč Tristar2 S LB 942</t>
  </si>
  <si>
    <t xml:space="preserve">
 TriStar² LB 942 Multimode Microplate Reader</t>
  </si>
  <si>
    <t xml:space="preserve">42152,15 eur </t>
  </si>
  <si>
    <t xml:space="preserve">Po predhodnem dogovoru je oprema dostopna raziskovalcem VF in zunanjim uporabnikom. </t>
  </si>
  <si>
    <t>The equipment is available for individual researchers at the VF and external users by prior arrangement.</t>
  </si>
  <si>
    <t>Modularni večnamenski čitalec plošč Tristar2 S LB 942 omogoča merjenje luminiscence, fluorescence. in absorbance ter signalov FRET, BRET2 in nanoBRET. Sistem vključuje dva avtomatska injektorja (razpon 10 do 100 µl), nadzor temperature (5 - 42°C), monokromator (območje merjenja 200 – 1000 nm) in detekcijski modul za AlphaScreen teste.</t>
  </si>
  <si>
    <t xml:space="preserve">Luminescence, fluorescence, and absorbance measurement including FRET, BRET2 and nanoBRET signals. The system includes two automatic injectors (range 10 to 100 µl), temperature control (5 - 42 ° C), monochromator (measuring range 200 - 1000 nm) in the detector module for AlphaScreen. </t>
  </si>
  <si>
    <t>Uporabniki opreme sami krijejo materialne stroške povezane z izvajanjem meritev</t>
  </si>
  <si>
    <t>1708,00 (redni servis)</t>
  </si>
  <si>
    <t xml:space="preserve">5 (zaradi Covid-19 v letu 2020) </t>
  </si>
  <si>
    <t xml:space="preserve"> https://www.vf.uni-lj.si/podrocje/raziskovalna-oprema  </t>
  </si>
  <si>
    <t xml:space="preserve">Paket_18 (Zap. št.  Nakupa 2) </t>
  </si>
  <si>
    <t>??</t>
  </si>
  <si>
    <t>P4 - 0053</t>
  </si>
  <si>
    <t>mlada raziskovalka</t>
  </si>
  <si>
    <t>Maša Mavri</t>
  </si>
  <si>
    <t>BI-RS/20-21-045</t>
  </si>
  <si>
    <t>Milka Vrecl</t>
  </si>
  <si>
    <t>Rupnik Saša</t>
  </si>
  <si>
    <t>MilkoScan 7RM</t>
  </si>
  <si>
    <t>FT-IR spekrtometer omogoča merjenje maščob, beljakovin, laktoze, uree,suhe snovi, zmrziščne točke, BHB in acetona v mleku</t>
  </si>
  <si>
    <t>Determination of milkfat, protein, lactose content and freezin point with mid-infrared spectrometry</t>
  </si>
  <si>
    <t>https://www.vf.uni-lj.si/podrocje/raziskovalna-oprema</t>
  </si>
  <si>
    <t>Marija Ovsenek</t>
  </si>
  <si>
    <t>0406-022</t>
  </si>
  <si>
    <t>Marija Nemec</t>
  </si>
  <si>
    <t xml:space="preserve">Avtomatski biokemijski analizator RX Daytona Plus </t>
  </si>
  <si>
    <t>Automated biochemical analyser</t>
  </si>
  <si>
    <t xml:space="preserve">Opremo lahko  uporabljajo za to usposobljene osebe, zaposlene na VF. Cene so določene v ceniku UL VF. </t>
  </si>
  <si>
    <t>The equipment can only be used by trained personnel employed at VF. For customers, the price is defined in the VF pricelist.</t>
  </si>
  <si>
    <t>Avtomatski biokemijski analizator RX Daytona+ omogoča analizo krvnega seruma in plazme ter nekaterih drugih bioloških materialov (mleko, urin, cerebrospinalna tekočina). Aparat omogoča merjenje vsebnosti metabolitov, mikro in makroelementov, elektrolitov, encimov, antioksidantov in specifičnih kazalcev vnetja (CRP, haptoglobin, serum amiloid A).</t>
  </si>
  <si>
    <t>The RX Daytona + automatic biochemical analyzer enables the analysis of blood serum and plasma and some other biological materials (milk, urine, cerebrospinal fluid). The analyzer allows the measurement of the concentration of metabolites, micro and macroelements, electrolytes, enzymes, antioxidants and specific indicators of inflammation (CRP, haptoglobin, serum amyloid A).</t>
  </si>
  <si>
    <t>Cena ure na napravi znaša toliko, kot je vredna režijska ura tehničnega sodelavca ali strokovnjaka, ki sodeluje pri izvajanju preiskav. Vrednoti se porabljeni čas za izvedbo.</t>
  </si>
  <si>
    <t>še ni bil servisiran - predvideni približni strošek znaša 2.800,00 (letni servis)</t>
  </si>
  <si>
    <t xml:space="preserve">Ne moremo oceniti. Aparaturo smo pred kratkim dobili </t>
  </si>
  <si>
    <t>dr. Gabrijela Tavčar-Kalcher</t>
  </si>
  <si>
    <t>07811</t>
  </si>
  <si>
    <t>Sistem za tekočinsko kromatografijo (HPLC) z UV/VIS in fluorescenčnim detektorjem</t>
  </si>
  <si>
    <t>HPLC system with UV/VIS and fluorescence detector</t>
  </si>
  <si>
    <t xml:space="preserve">Oprema je po predhodnem dogovoru na voljo dostopna raziskovalcem VF in zunanjim uporabnikom, ki so usposobljeni za delo z njo. </t>
  </si>
  <si>
    <t>The equipment is available for trained researchers at the VF and external users by prior arrangement.</t>
  </si>
  <si>
    <t>UV/VIS in fluorescenčni detektor sta univerzalna detektorja, ki se ju lahko uporablja v kombinaciji s HPLC. Naše aplikacije so povezane z določanjem mikotoksinov, kokciodiostatikov, vitaminov v krmi in živilih živalskega izvora.</t>
  </si>
  <si>
    <t xml:space="preserve">UV/VIS and fluorescence are univerzal detectors which can be used in combination with HPLC. In our applications we identify and determine micotoxins, cocciodiostats, vitamins in feed and food of animal origin. </t>
  </si>
  <si>
    <t>Oprema je po predhodnem dogovoru na voljo dostopna raziskovalcem VF in zunanjim uporabnikom, ki so usposobljeni za delo z njo. V primeru večjega števila vzorcev pa mora uporabnik pokriti materialne stroške.</t>
  </si>
  <si>
    <t xml:space="preserve">Paket_19 (Zap. št.  Nakupa 1) </t>
  </si>
  <si>
    <t>Irena Indihar, Gabrijela Tavčar Kalcher</t>
  </si>
  <si>
    <t>Uradni nadzor, analize za naročnike</t>
  </si>
  <si>
    <t>INŠTITUT ZA HMELJARSTVO IN PIVOVARSTVO SLOVENIJE</t>
  </si>
  <si>
    <t>dr.Radišek Sebastjan,</t>
  </si>
  <si>
    <t>20162</t>
  </si>
  <si>
    <t>Oprema za izvajanje raziskovalnih in diagnostičnih laboratorijskih analiz s področja fitopatologije</t>
  </si>
  <si>
    <t>Equpment for giagnostic research in phytophatology</t>
  </si>
  <si>
    <t>Oprema je lahko na voljo ostalim raziskovalnim organizacijam max do 20% uporabe.Podrobnosti se definirajo v pogodbi</t>
  </si>
  <si>
    <t>Equipment could beaccessible in joint use to other research institutions max.to 20%.Terms and conditions should be defined by the contract</t>
  </si>
  <si>
    <t>Oprema omogoča delo z mikroorganizmi(glive,bakterije) in detekcijo pri molekularnih analizah</t>
  </si>
  <si>
    <t>Equpment manage manipulation with microorganisms(fungi.bacteria) and molekular detection</t>
  </si>
  <si>
    <t>32956-komora mikrobiološka telstar biosta-laminar/ Laminarium chamber</t>
  </si>
  <si>
    <t>http://www.ihps.si/raziskave-in-razvoj/oprema/</t>
  </si>
  <si>
    <t>P4-0077</t>
  </si>
  <si>
    <t>dr.Radišek Sebastjan in tehnični sodelavci</t>
  </si>
  <si>
    <t>32953-parni sterilizator systec 3870 ELV / Steam sterilizator – avtoclav</t>
  </si>
  <si>
    <t>32958-Genius bio digital sistem za arhiviranje agaroze / Digital system for photo agarose gels</t>
  </si>
  <si>
    <t xml:space="preserve">32954-hibridizacijska pečica / Hibridization chamber </t>
  </si>
  <si>
    <t>dr.Iztok Jože Košir</t>
  </si>
  <si>
    <t>17916</t>
  </si>
  <si>
    <t>Plinski kromatograf z masno selektivno detekcijo in avtomatskim vzorčevalnikom tekočih vzorcev, plinske faze in plinske faze vezane na trdni nosilec s standardarno knjižnico masnih spektrov NIST</t>
  </si>
  <si>
    <t>Equipment for chemical analytical research</t>
  </si>
  <si>
    <t>Oprema  omogoča kvalitativno in kvantitativno določanje spojin v enostavnih in kompleksnih matriksih</t>
  </si>
  <si>
    <t>the equipment enables the qualitative and quantitative determinatitionof compounds in simpole and complex matrices</t>
  </si>
  <si>
    <t>33782-Plinski kromatograf</t>
  </si>
  <si>
    <t>J4-2545</t>
  </si>
  <si>
    <t>dr. Iztok Jože Košir in sodelavci</t>
  </si>
  <si>
    <t>doc.dr. Andreja Čerenak</t>
  </si>
  <si>
    <t>18828</t>
  </si>
  <si>
    <t>Sistem QuantStudioTM3-Real-Time PCR (A28136)</t>
  </si>
  <si>
    <t xml:space="preserve">QuantStudioTM3-Real-Time PCR System (A28136) </t>
  </si>
  <si>
    <t>Oprema je instrument za genotipizacijo, miRNA, gensko ekspresijo, kvantitativno detekcijo patogenov, alelno diskriminizacijo (SNP), identifikacijo sevov ter HRM analizo</t>
  </si>
  <si>
    <t>The equipment is instrumental for genotyping, miRNA, gene expression, quantitative pathogen detection, allele discrimination (SNP), strain identification and HRM analysis.</t>
  </si>
  <si>
    <t>33901-Sistem QuantStudioTM3-Real-Time PCR (A28136)</t>
  </si>
  <si>
    <t>doc.dr.Andreja Čerenak in tehnični sodelavci</t>
  </si>
  <si>
    <t>510-481</t>
  </si>
  <si>
    <t>Univerza v Ljubljani, Biotehniška fakulteta</t>
  </si>
  <si>
    <t>Tjaša Cesar</t>
  </si>
  <si>
    <t>05994</t>
  </si>
  <si>
    <t>Oprema za proteomiko I., sestoji se iz naslednjih aparatov: aparatura za izoelektrično fokusiranje (1-D) IPGPhor 3, elektroforetske aparature (2-D) SE600 Ruby in DALTsix, čitalci gelov ImageScanner (vidna barvila), DIGE Imager (fluorescentna barvila), vodna kopel s črpalko za kroženje vode MultiTemp III, programska oprema za analizo slike ImageMaster Platinum in Decyder</t>
  </si>
  <si>
    <t xml:space="preserve">Proteomics equipment I.:isoelectric focusing system (1-D) IPGPhor3, electrophoresis equipment (2-D) SE600 Ruby and DALTsix, gel scanners ImageScanner (visible dyes), DIGE Imager (fluorescent dyes), water bath with pump for water circulation MultiTemp III, software for image analysis ImageMaster Platinum and Decyder
</t>
  </si>
  <si>
    <t>Okvirna letna zasedenost opreme je 60%, uporaba možna po predhodnem dogovoru, najem opreme po predhodnem dogovoru.</t>
  </si>
  <si>
    <t xml:space="preserve">Yearly occupancy of equipment is approximately 60%, use and hire of equipment is possible based on the agreement of both parties. </t>
  </si>
  <si>
    <t>Izolektrično fokusiranje, 1D in 2D elektroforeze, zajem slike gelov, analiza slike gelov, zajem fluorescentnih Southern blotov.</t>
  </si>
  <si>
    <t>Isolectric focusing, 1D and 2D gel electrophoresis, image acquring, image analysis, fluorescent Southern blot acquring.</t>
  </si>
  <si>
    <t>https://www.bf.uni-lj.si/sl/raziskave/raziskovalna-oprema/</t>
  </si>
  <si>
    <t>Jarnej Jakše</t>
  </si>
  <si>
    <t>J4-8220</t>
  </si>
  <si>
    <t>Sabina Berne</t>
  </si>
  <si>
    <t>104</t>
  </si>
  <si>
    <t>P4-0085</t>
  </si>
  <si>
    <t>Marjetka Suhadolc</t>
  </si>
  <si>
    <t>Oprema za proučevnje dinamike dušika in razgradnje pesticidov v tleh</t>
  </si>
  <si>
    <t>Equipment for studying nitrogen dynamic and pesticide degradation in soil</t>
  </si>
  <si>
    <t>Oprema je dostopna drugim uporabnikom. Čas uporabe je usklajen v pogovoru z "skrbnikom" opreme M. Suhadolc, Katedra za pedologijo.</t>
  </si>
  <si>
    <t xml:space="preserve">Equipment is available to other users. Time adjustments are made by personal communication with M. Suhadolc, Chair of soil science.  </t>
  </si>
  <si>
    <t xml:space="preserve">Osnovna oprema za preučevanje genov in mikrobnih združb, ki sodelujejo v mikrobno pogojenih procesih v tleh, npr. transformacije dušika in razgradnje pesticidov.  </t>
  </si>
  <si>
    <t>Basic equipment for studying genes and microbial communities in microbial mediated processes in soils, like nitrogen transformations and pesticide degradation.</t>
  </si>
  <si>
    <t xml:space="preserve">3403666    3403664     3403663     3403662    3403661    3403658     3403657   </t>
  </si>
  <si>
    <t>Suhadolc</t>
  </si>
  <si>
    <t>L4-9315</t>
  </si>
  <si>
    <t>113</t>
  </si>
  <si>
    <t>Helena Šircelj</t>
  </si>
  <si>
    <t>Sistem tekočinske kromatografije visoke ločljivosti (HPLC sistem)</t>
  </si>
  <si>
    <t>High Performance Liquid Chromatography</t>
  </si>
  <si>
    <t>Telefonsko ali po internetu preko skrbnika opreme</t>
  </si>
  <si>
    <t xml:space="preserve">Telephone or  internet contact to apparatus keeper. </t>
  </si>
  <si>
    <t>Aparatura je primerna za analizo rastlinskih primarnih in sekundarnih metabolitov kot so sladkorji, organske kisline, glutation, fotosintezna barvila, fenilpropanoidni sekundarni metaboliti.</t>
  </si>
  <si>
    <t>The apparatus is suitable for analyses of plant primary and secondary methabolites such as sugars, arganic acids, gluthathione, ascorbic acid, photosynthetic pigments, phenil-.propanoids</t>
  </si>
  <si>
    <t>102</t>
  </si>
  <si>
    <t>P4-0013</t>
  </si>
  <si>
    <t>Robert Veberič</t>
  </si>
  <si>
    <t>06404</t>
  </si>
  <si>
    <t>Tekočinski kromatograf visoke ločljivosti z masnim spektrometrom (HPLC/MS)</t>
  </si>
  <si>
    <t>HPLC-MS</t>
  </si>
  <si>
    <t>oprema je namenjena raziskavam v programski skupini Hortikultura P4-0013</t>
  </si>
  <si>
    <t>the equpment is for research purpose of program group Horticulture P4-0013</t>
  </si>
  <si>
    <t>analiza rastlinskih vzorcev</t>
  </si>
  <si>
    <t>plant samples analysis</t>
  </si>
  <si>
    <t>Robert Veberrič</t>
  </si>
  <si>
    <t>Dominik Vodnik</t>
  </si>
  <si>
    <t>08259</t>
  </si>
  <si>
    <t>Oprema za merjenje tokov ogljikovega dioksida (CO2)</t>
  </si>
  <si>
    <t>Kontinuirane avtomatizirane meritve dihanja tal.</t>
  </si>
  <si>
    <t>Continuous automated soil respiration measurements</t>
  </si>
  <si>
    <t>3406853, 3406851</t>
  </si>
  <si>
    <t>Klemen Eler</t>
  </si>
  <si>
    <t>Marina Pintar</t>
  </si>
  <si>
    <t>10024</t>
  </si>
  <si>
    <t>Merilniki volumske  vsebnosti vode , temperature in elektroprevodnosti v tleh, Hydra probes</t>
  </si>
  <si>
    <t>Soil water content, temperature and soil electrical conductivity probes, Hydra probes</t>
  </si>
  <si>
    <t>Zasedenost opreme je 100%.</t>
  </si>
  <si>
    <t xml:space="preserve">Occupancy of equipment is 100%. </t>
  </si>
  <si>
    <t>Merjenje vsebnosti vode v tleh, temperature, električne prevodnsoti. Vsebnost vode na osnovi merjenja dielektrične konstamte</t>
  </si>
  <si>
    <t>Measurements of soil water content, temperature and electrical conductivity. Soil water content is measured based on dielectric constant.</t>
  </si>
  <si>
    <t>J2-8162</t>
  </si>
  <si>
    <t>Masni spektrometer z ionsko pastjo in HPLC sistemom</t>
  </si>
  <si>
    <t>oprema je prvenstveno namenjena  raziskavam v programski skupini Hortikultura P4-0013</t>
  </si>
  <si>
    <t>the equpment is mainly for research purpose of program group Horticulture P4-0013</t>
  </si>
  <si>
    <t>kvalitativna analiza nizkomolekularnih organski snovi rastlinskega izvora</t>
  </si>
  <si>
    <t>qualitative identification of low-molecular organic compounds in plant materials</t>
  </si>
  <si>
    <t>P4-0014</t>
  </si>
  <si>
    <t>Jernej Jakše</t>
  </si>
  <si>
    <t>16379</t>
  </si>
  <si>
    <t>Sklop opreme za podporo študijam rastlinske genomike in interakcij rastlina-patogen (kvantitativni PCR Quant Studio 5 Real Time, PCR naprava ProFlex PCR Termocikler, avtoklav MLS-3781L-PE, komora PCR (UV/PCR Cabinet UVT-B-AR), brezprašni komori Iskra PIO serije MC12-2, rastna komora IZR LO 600-S za tkivne kulture)</t>
  </si>
  <si>
    <t xml:space="preserve">Equipment set to support plant genomics and plant-pathogen interaction studies (quantitative PCR Quant Studio 5 Real Time, PCR cycler ProFlex PCR Termocikler, avtoclave MLS-3781L-PE, PCR cabinet (UV/PCR Cabinet UVT-B-AR), laminar flow cabinet Iskra PIO </t>
  </si>
  <si>
    <t>Okvirna letna zasedenost opreme je 70%, uporaba možna po predhodnem dogovoru, najem opreme po predhodnem dogovoru.</t>
  </si>
  <si>
    <t xml:space="preserve">Yearly occupancy of equipment is approximately 70%, use and hire of equipment is possible based on the agreement of both parties. </t>
  </si>
  <si>
    <t>Kvantitativni PCR, end-point PCR, avtoklaviranje vzorcev, sterilno delo.</t>
  </si>
  <si>
    <t>Quantitative PCR, end-point PCR, autoclaving of samples, sterile work.</t>
  </si>
  <si>
    <t>3407004, 3407017, 3407084, 3407085, 3407055, 3407046, 3407047</t>
  </si>
  <si>
    <t>41</t>
  </si>
  <si>
    <t>J4-9307</t>
  </si>
  <si>
    <t>Jana Murovec</t>
  </si>
  <si>
    <t>P4-0015</t>
  </si>
  <si>
    <t>P1-0184</t>
  </si>
  <si>
    <t>Rok Kostanjšek</t>
  </si>
  <si>
    <t>Vrstični elektronski mikroskop</t>
  </si>
  <si>
    <t>Field emission scanning electron microscope JSM-7500F</t>
  </si>
  <si>
    <t>Oprema je dostopna zunanjim in notranjim uporabnikom po predhodnem dogovoru</t>
  </si>
  <si>
    <t>Beside the partners, the equipment is accesable to outer users based on prior agreement</t>
  </si>
  <si>
    <t>Visokoločljivostni vrstični elektronski mikroskop namenjen opazovajnu površin občutljivih bioloških in drugih materialov pri manjših pospeševalnih napetostin snopa elektronov</t>
  </si>
  <si>
    <t>High resolution field emission electron microscope for observation of surface of biological and other delicate materials at low energy beam of electrons</t>
  </si>
  <si>
    <t>Kostanjšek Rok, Vittori Miloš</t>
  </si>
  <si>
    <t xml:space="preserve">FA9550-19-1-7005 </t>
  </si>
  <si>
    <t>Andrej Meglič, Gregor Belušič</t>
  </si>
  <si>
    <t>Kazimir Drašlar</t>
  </si>
  <si>
    <t>Matej Butala              ( Gregor Bajc )</t>
  </si>
  <si>
    <t>Biacore X - Detektor površinske plazmonske resonance</t>
  </si>
  <si>
    <t>Biacore X</t>
  </si>
  <si>
    <t xml:space="preserve">Oprema je dostopna zunanjim in notranjim uporabnikom po predhodni rezervaciji razpoložljivega časa. </t>
  </si>
  <si>
    <t xml:space="preserve">The equipment is available to internal and external users based on prior reservation of available time. </t>
  </si>
  <si>
    <t>Refraktometer X je zasnovan na elektro-kvantnooptični tehnologiji na osnovi površinske plazmonske resonance. Omogoča merjenje vezave različnih v realnem času (od nekaj sekund do nekaj minut), kar je edinstvena in izjemno hitra metoda za zasledovanje kinetike asociacije in disociacije ligandov brez predhodne kemijske modifikacije ligandov.</t>
  </si>
  <si>
    <t>This apparatus allow measurements of binding kinetics of various biological molecules in real time. It is based on surface plasmon resonance and uses sensor chips that allow capturing of practically any biological molecule.</t>
  </si>
  <si>
    <t>J1-8150</t>
  </si>
  <si>
    <t>Anja Pavlin</t>
  </si>
  <si>
    <t>Gregor Bajc</t>
  </si>
  <si>
    <t>Anastasija Panevska</t>
  </si>
  <si>
    <t>P1-0077</t>
  </si>
  <si>
    <t>Refraktometer T100 (Biacore AB)</t>
  </si>
  <si>
    <t>Biacore T100</t>
  </si>
  <si>
    <t>Oprema je dostopna zunanjim in notranjim uporabnikom po predhodni rezervaciji razpoložljivega časa. Prednost pri uporabi imajo sicer predstavniki konzorcija, ki je bil ustanovljen za potrebe nakupa aparature.</t>
  </si>
  <si>
    <t>The equipment is available to internal and external users based on prior reservation of available time. The advantage is given to users from the consortium that was established upon the purchased of the equipment.</t>
  </si>
  <si>
    <t>Refraktometer T100 je zasnovan na najsodobnejši elektro-kvantnooptični tehnologiji, ki vključuje vir monokromatske svetlobe (laser), optični polarizator, poseben sistem, ki meri kot in intenziteto popolno odbite svetlobe na tankem kovinskem sloju (elementarno zlato) kot posledico spremembe lomnega količnika tik ob kovinskem sloju. Z ustrezno izbiro površin, ki se nanesejo na zlati čip, je mogoče meriti vezavo različni ligandov med seboj v realnem času (od nekaj sekund do nekaj minut), kar je edinstvena in izjemno hitra metoda za zasledovanje kinetike asociacije in disociacije ligandov brez predhodne kemijske modifikacije ligandov.</t>
  </si>
  <si>
    <t>Janja Sluga</t>
  </si>
  <si>
    <t>Nika Žibrat</t>
  </si>
  <si>
    <t>Rok Kostanjšek (Aleš Kladnik, Nada Žnidaršič)</t>
  </si>
  <si>
    <t>07737</t>
  </si>
  <si>
    <t>Fluorescentni in presevni svetlobni mikroskop s sistemom za analizo in 3-D rekonstrukcijo slike</t>
  </si>
  <si>
    <t>Axioimager Z.1 (Zeiss) with  Apotome</t>
  </si>
  <si>
    <t>Oprema je na razpolago vsem zunanjim uporabnikom (20%) na osnovi predhodnega dogovora in eventuelnega usposabljanja. Cena ure je določena s cenikom BF.</t>
  </si>
  <si>
    <t xml:space="preserve">The equipment is available for external users (20%) based on agreement of both parties. Price is determined by the current price list of BF </t>
  </si>
  <si>
    <t>Raziskovalno in pedagoško delo, opis bioloških struktur in materialov z analizo in 3-D rekonstrukcijo mikroskopske slike</t>
  </si>
  <si>
    <t>Equipment is used in research and education in description of biologiocal structures and materials with  possible image analysis and 3-Dreconstruction of samples.</t>
  </si>
  <si>
    <t>214, 209</t>
  </si>
  <si>
    <t>Vittori, Bogataj, Kostanjšek, Mrak</t>
  </si>
  <si>
    <t>Aleš Kladnik</t>
  </si>
  <si>
    <t>Kostanjšek, Žnidaršič</t>
  </si>
  <si>
    <t>Andrej Meglič</t>
  </si>
  <si>
    <t>Nada Žnidaršič</t>
  </si>
  <si>
    <t>Krioultramikrotom</t>
  </si>
  <si>
    <t>Leica EM UC6</t>
  </si>
  <si>
    <t>Oprema je v prvi vrsti namenjena izvajanju znanstveno raziskovalne in pedagoške dejavnosti pogodbenih strank, ki so sodelovale pri skupni nabavi (Pogodba o skupni nabavi in uporabi opreme Krioultramikrotom Leica UC6/FC/6, l. 2007.) Za uporabnike, ki niso soinvestitorji, je uporaba možna v skladu z individualnimi dogovori.</t>
  </si>
  <si>
    <t>Equipment is available mainly for research and teaching programs of the institutions participating in joint investment. Access for other users is possible according to individual agreements.</t>
  </si>
  <si>
    <t>Omogoča izdelavo poltankih in ultratankih rezin bioloških vzorcev in vzorcev industrijskih materialov; omogoča kriorezanje - izdelavo rezin iz zamrznjenih vzorcev pri temperaturi do -185oC. Sestavni deli krioultramikrotoma so ultramikrotom z nožem, komora za kriorezanje, Dewar posoda ze tekoči dušik s pripadajočo opremo, kontrolna enota za krmiljenje sistema in antivibracijska podlaga. Sistem ima optimalne možnosti za rezanje pri znižani gladini tekočine v nožu in suho rezanje. Sistem nudi možnost uporabe antistatske naprave in njeno regulacijo. Krioultramikrotom naj nudi optimalne možnosti za reguliranje pozicije noža in za nadzor delovnega polja.</t>
  </si>
  <si>
    <t>Cryoultramicrotome for semithin and ultrathin sectioning of biological and material specimens at room temperature and cryosectioning.</t>
  </si>
  <si>
    <t>Žnidaršič</t>
  </si>
  <si>
    <t>Kostanjšek, Mrak</t>
  </si>
  <si>
    <t>Kristina Sepčić (Gregor Bajc)</t>
  </si>
  <si>
    <t>Kromatografski sistem FPLC AKTA pure 25 L1</t>
  </si>
  <si>
    <t>FPLC chromatography system AKTA pure 25 L1</t>
  </si>
  <si>
    <t>Inštrument trenutno ni na voljo zunanjim uporabnikom.</t>
  </si>
  <si>
    <t>Instrument is currently not available to external users.</t>
  </si>
  <si>
    <t xml:space="preserve">Sistem FPLC omogoča avtomatizirano ločevanje proteinov glede na njihovo velikost, naboj, hidrofobnost ali afiniteto do nosilca, na principu različnih izvedb tekočinske kromatografije. Uporablja se za pripravo čistih proteinskih vzorcev ter analize velikosti in agregacije proteinov.  </t>
  </si>
  <si>
    <t>FPLC system enables various types of liquid chromatographic techniques for automated separation of proteins based on protein size, charge, hydrophobicity or matrix affinity. The system is used for preparation of pure protein samples and analysis of protein size and aggregation.</t>
  </si>
  <si>
    <t>25,5</t>
  </si>
  <si>
    <t>0</t>
  </si>
  <si>
    <t>25.5</t>
  </si>
  <si>
    <t>21</t>
  </si>
  <si>
    <t>46,5</t>
  </si>
  <si>
    <t>301</t>
  </si>
  <si>
    <t>P4-0059</t>
  </si>
  <si>
    <t>Klemen Jerina</t>
  </si>
  <si>
    <t>22515</t>
  </si>
  <si>
    <t>Paket raziskovalne opreme za telemetrično spremljanje prostoživečih sesalcev (16 GPS ovratnic različnih velikosti, UHF terminal za snamanje podatkov, VHF postaja)</t>
  </si>
  <si>
    <t>2016</t>
  </si>
  <si>
    <t>Package of the equipment for the telemetry monitoring of the wildlife species (16 GPS collars of various size, UHF terminal for data download, VHF receiver)</t>
  </si>
  <si>
    <t>52.358,91 EUR</t>
  </si>
  <si>
    <t>Oprema je v uporabi na terenu v okviru tekočih raziskav (PF-Jerina)</t>
  </si>
  <si>
    <t>Equipment is in use in the field (project PF-Jerina)</t>
  </si>
  <si>
    <t>Spremljanje gibanja in aktivnosti prostoživečih živali v njihovem naravnem okolju (za odlov potrebno posebno dovoljenje)</t>
  </si>
  <si>
    <t>Monitoring of the activitiy and movement of the wildlife species in their natiral environment (special permission needed for capture of the animals)</t>
  </si>
  <si>
    <t xml:space="preserve">3603794
3603795
3603796
3603797
3603798
3603799
3603800
3603801
3603802
3603803
3603804
3603805
3603806
3603807
3603808
3603809
3603810
3603811
3603812
3603813
3603794
3603795
3603796
3603797
3603798
3603799
3603800
3603801
3603802
3603803
3603804
3603805
3603806
3603807
3603808
3603809
3603810
3603811
3603812
3603813
</t>
  </si>
  <si>
    <t>možno le za en obratovalni cikel (1, oz. dve leti): 3000 EUR/ovratnico</t>
  </si>
  <si>
    <t>100</t>
  </si>
  <si>
    <t>največ pet let (ob menjavi napajalnih baterij in drop-off mehanizmov, če oprema ne odpove na živali)</t>
  </si>
  <si>
    <t>75</t>
  </si>
  <si>
    <t>Avtomatske IR kamere za spremljanje prostoživečih živali (UV 565 -23 kos; UV 575 - 5 kos)</t>
  </si>
  <si>
    <t>Automatic IR camera for monitoring of wildlife (UV 565 -23 pcs; UV 575 - 5 pcs)</t>
  </si>
  <si>
    <t>6.333,23</t>
  </si>
  <si>
    <t>Spremljanje prostoživečih živali v njihovem naravnem okolju (za uporabo potrebno posebno dovoljenje)</t>
  </si>
  <si>
    <t>Monitoring of wildlife in their natiral environment (special permission needed for usage)</t>
  </si>
  <si>
    <t>5 EUR / dan</t>
  </si>
  <si>
    <t>80</t>
  </si>
  <si>
    <t>Maja Jurc</t>
  </si>
  <si>
    <t>02491</t>
  </si>
  <si>
    <t>Oprema za fitopatološki laboratorij (sestavni del Laboratorija za zdravje gozda BF-G)</t>
  </si>
  <si>
    <t>Equipment for phytopathological laboratory (an integral part of the Laboratory for Forest Health BF-G)</t>
  </si>
  <si>
    <t>Oprema je namenjena raziskovalnemu delu programske skupine P4-0059 in izobraževanju dodiplomskih in podiplomskih študentov.</t>
  </si>
  <si>
    <t>Equipment serves for basic research  of the program group P4-0059 and and for demonstrations for undergraduate and postgraduate students.</t>
  </si>
  <si>
    <t>Osnovna oprema za razvoj fitopatološkega laboratorija, ki bo omogočala izolacijo gliv in drugih patogenih organizmov v čiste kulture ter gojenje teh organizmov v kontroliranih pogojih.</t>
  </si>
  <si>
    <t>The basic equipment for the development of a phytopathological laboratory that will enable the isolation of fungi and other pathogenic organisms into pure cultures and the cultivation of these organisms in controlled conditions.</t>
  </si>
  <si>
    <t>Jurij Diaci</t>
  </si>
  <si>
    <t>YellowScan Surveyor Ultra - UAV laserski skener (lidar – ang. light detection and ranging)</t>
  </si>
  <si>
    <t>YellowScan Surveyor Ultra - UAV laser scanner  (lidar – ang. light detection and ranging)</t>
  </si>
  <si>
    <t>Oprema za lasersko skeniranje površja za integracijo na daljinsko vodeni letalnik</t>
  </si>
  <si>
    <t>Laser scanner for  unmanned aerial vehicle</t>
  </si>
  <si>
    <t xml:space="preserve">P4-0059 </t>
  </si>
  <si>
    <t>Milan Kobal</t>
  </si>
  <si>
    <t>406</t>
  </si>
  <si>
    <t>Miha Humar (Miro Kariž, Andreja Žagar, Matjaž Pavlič)</t>
  </si>
  <si>
    <t>19106</t>
  </si>
  <si>
    <t>Oprema za modifikacijo lesa (oprema je sestavljena iz več kosov in sicer ekstrakcijske enote Soxlet, univerzalnega testirnega stroja, Mlina za les, Digestorija, Komore za modifikacijo)</t>
  </si>
  <si>
    <t>2009</t>
  </si>
  <si>
    <t>Eqipement for wood modification</t>
  </si>
  <si>
    <t>119.000</t>
  </si>
  <si>
    <t>Oprema je dostopna vsem RO po predhodnem dogovoru</t>
  </si>
  <si>
    <t>Eqiupment is available to all research organisation according to precedent arangement</t>
  </si>
  <si>
    <t>Ekstracija lesa, mletje lesa, določanje mehanskih lastnosti lesa, termična in druge modifikacije lesa</t>
  </si>
  <si>
    <t>Extraction of wood, milling of wood, determination of mechanical properties of wood, thermal and other modifications of wood</t>
  </si>
  <si>
    <t>3902642
3902641
3902640
3902688</t>
  </si>
  <si>
    <t>50</t>
  </si>
  <si>
    <t>60</t>
  </si>
  <si>
    <t>3</t>
  </si>
  <si>
    <t>10</t>
  </si>
  <si>
    <t>4</t>
  </si>
  <si>
    <t>5</t>
  </si>
  <si>
    <t>P4- 0015</t>
  </si>
  <si>
    <t xml:space="preserve">Miha Humar, Boštjan Lesar, Nejc Thaler, Davor Kržišnik, </t>
  </si>
  <si>
    <t>L4-7547</t>
  </si>
  <si>
    <t>Miha Humar, Marko Petrič, Jure Žigon, Sergej Medved, Nejc Thaler, Davor Kržišnik, Primož Oven, Ida Poljanšek</t>
  </si>
  <si>
    <t>Projekti SPSS Tigr4smart, IQ Doma in Cel Krog</t>
  </si>
  <si>
    <t xml:space="preserve">Primož Habjan, Vladka Petrovič, Vilijem Vek </t>
  </si>
  <si>
    <t>Pedagoško delo Diplome Dr</t>
  </si>
  <si>
    <t>Miha Humar</t>
  </si>
  <si>
    <t>FT-IR spektrometer</t>
  </si>
  <si>
    <t>2017</t>
  </si>
  <si>
    <t>Snemanje FTIR spektov v presevni, HATR, KBr tehniki. Poleg FTIR sektrometra je mikrokop</t>
  </si>
  <si>
    <t>Measurements of the FTIR spectra in transmission, HATR, KBr techniques. There is microscope attached to the Spectrometer.</t>
  </si>
  <si>
    <t>20</t>
  </si>
  <si>
    <t>1</t>
  </si>
  <si>
    <t>2</t>
  </si>
  <si>
    <t>Rentgenski fluorescenčni spektrometer (XRF)</t>
  </si>
  <si>
    <t>2007</t>
  </si>
  <si>
    <t>X-ray fluorescence spectrometer</t>
  </si>
  <si>
    <t>75.000</t>
  </si>
  <si>
    <t>Kvantitativna in kvalitativna analiza elemntov v vrsti med S in U v tekočinah, bioloških vzorcih…</t>
  </si>
  <si>
    <t>Quantitative and qualitative analysis of the elements between S and U in water and biological samples</t>
  </si>
  <si>
    <t>3902526</t>
  </si>
  <si>
    <t>25</t>
  </si>
  <si>
    <t>405</t>
  </si>
  <si>
    <t>Miha Humar (Nejc Thaler, Boštjan Lesar)</t>
  </si>
  <si>
    <t>Oprema za določanje kontaktnega kota tekočin (Goniometer)</t>
  </si>
  <si>
    <t>Equipement for contact angle measuremnt (Goniometer)</t>
  </si>
  <si>
    <t xml:space="preserve">35.107,93 </t>
  </si>
  <si>
    <t>Analiza površin, kontaktnih kotov</t>
  </si>
  <si>
    <t>Surface analysis, contact angles</t>
  </si>
  <si>
    <t>30</t>
  </si>
  <si>
    <t>7</t>
  </si>
  <si>
    <t xml:space="preserve">Miha Humar, Boštjan Lesar, Davor Kržišnik, </t>
  </si>
  <si>
    <t>Interreg Durasoft</t>
  </si>
  <si>
    <t>Miha Humar, Davor Kržišnik, Boštjan Lesar, Blaž Jemec</t>
  </si>
  <si>
    <t>Projekti SPSS Woolf in Cel Krog</t>
  </si>
  <si>
    <t xml:space="preserve">Samo Grbec, Angela Balazano, Vilijem Vek </t>
  </si>
  <si>
    <t>Miha Humar, Boštjan Lesar, Angela Balzano, Davor Kržišnik</t>
  </si>
  <si>
    <t xml:space="preserve">Individualno raziskovlano delo </t>
  </si>
  <si>
    <t>Miha Humar, Boštjan Lesar, Davor Kržišnik</t>
  </si>
  <si>
    <t>Oprema za kontinuirano spremljaje vlažnosti lesa</t>
  </si>
  <si>
    <t>2014</t>
  </si>
  <si>
    <t>Equipment for continous moisture monitoring</t>
  </si>
  <si>
    <t>24.000 €</t>
  </si>
  <si>
    <t>Vlažnost lesa in drugih materialov</t>
  </si>
  <si>
    <t>Wood moisture contet</t>
  </si>
  <si>
    <t>3902946
3902951
3903013
3903015
3903020
3903112
3903114
3903115
3903116</t>
  </si>
  <si>
    <t xml:space="preserve">Miha Humar, Boštjan Lesar,Angela Balzano, Davor Kržišnik, </t>
  </si>
  <si>
    <t>Milan Šernek (Miro Kariž)</t>
  </si>
  <si>
    <t>Reometer ARES s sistemom za utrjevanje</t>
  </si>
  <si>
    <t>Rheometer ARES</t>
  </si>
  <si>
    <t>Analiza reoloških lastnosti polimerov (lepil, površinskih premazov…)</t>
  </si>
  <si>
    <t>Analysis of rheological properties of polymers (glue, surface coatings…)</t>
  </si>
  <si>
    <t>20%</t>
  </si>
  <si>
    <t>P2-0182</t>
  </si>
  <si>
    <t xml:space="preserve"> Bojan Gospodarič, Miran Merhar</t>
  </si>
  <si>
    <t>01392</t>
  </si>
  <si>
    <t>Sistem za dinamične mehanske analize</t>
  </si>
  <si>
    <t>System for dynamic analysis</t>
  </si>
  <si>
    <t>Določanje mehanskih lastnosti lesa z nedestruktivnimi tehnikami</t>
  </si>
  <si>
    <t xml:space="preserve">Determination of mechanical properties of wood using nondestructive techniques. </t>
  </si>
  <si>
    <t>Bojan Gospodarič,Miran Merhar</t>
  </si>
  <si>
    <t>Marko Petrič (Matjaž Pavlič)</t>
  </si>
  <si>
    <t>00395</t>
  </si>
  <si>
    <t>Visokozmoglivostni tenziometer</t>
  </si>
  <si>
    <t>Higefficient tensiometer</t>
  </si>
  <si>
    <t xml:space="preserve">Anliza površin, določanje kontaktnih kotov, vpijanja vode... </t>
  </si>
  <si>
    <t>Surface analysis, contact angles, water uptake</t>
  </si>
  <si>
    <t>403</t>
  </si>
  <si>
    <t>Primož Oven, Ida Poljanšek</t>
  </si>
  <si>
    <t>11223</t>
  </si>
  <si>
    <t>HPLC spektrometer</t>
  </si>
  <si>
    <t>2010</t>
  </si>
  <si>
    <t xml:space="preserve">HPLC analiza </t>
  </si>
  <si>
    <t xml:space="preserve">HPLC analysis </t>
  </si>
  <si>
    <t>3902764</t>
  </si>
  <si>
    <t>Katarina Čufar</t>
  </si>
  <si>
    <t>02937</t>
  </si>
  <si>
    <t>Svetlobni mikroskop Nikon Eclypse E 800</t>
  </si>
  <si>
    <t>1998</t>
  </si>
  <si>
    <t>Light mycroscopy</t>
  </si>
  <si>
    <t xml:space="preserve">mikroskopija lesa </t>
  </si>
  <si>
    <t>Light microscopy of wood</t>
  </si>
  <si>
    <t>3901804</t>
  </si>
  <si>
    <t>Milan Šernek (Bogdan Šega)</t>
  </si>
  <si>
    <t>LCR meter</t>
  </si>
  <si>
    <t>2004</t>
  </si>
  <si>
    <t>Oprema za merjenje električnih in dielektričnih lastnosti tekočih in trdnih snovi (75 kHz - 30 MHz) .</t>
  </si>
  <si>
    <t>Dielectric analysis (75 kHz - 30 MHz)</t>
  </si>
  <si>
    <t>3902256</t>
  </si>
  <si>
    <t>50%</t>
  </si>
  <si>
    <t>Milan Šernek, Mirko Kariž, Bogdan Šega, Jure Žigon</t>
  </si>
  <si>
    <t>Pedagoško delo, Diplome, Doktorati</t>
  </si>
  <si>
    <t>Sergej Medved (Milan Šernek, Bogdan Šega)</t>
  </si>
  <si>
    <t>15410</t>
  </si>
  <si>
    <t>Stroj za merjenje mehanskih lastnosti, Zwick Z100</t>
  </si>
  <si>
    <t>Universal testing machine, Zwick Z100</t>
  </si>
  <si>
    <t>Preskušanje mehanskih lastnosti materialov kot so upogibna, tlačna, natezna in strižna trdnost, MOE do 100 kN.</t>
  </si>
  <si>
    <t>Testing of mechanical properties of materials such as bending, compression, tensile and shear strength, MOE up to 100 kN.</t>
  </si>
  <si>
    <t>3901802</t>
  </si>
  <si>
    <t>15</t>
  </si>
  <si>
    <t>Milan Šernek (Marko Petrič)</t>
  </si>
  <si>
    <t>Diferenčni dinamični kalorimeter DSC</t>
  </si>
  <si>
    <t>Differential scanning calorimetry DSC</t>
  </si>
  <si>
    <t>DSC analiza</t>
  </si>
  <si>
    <t xml:space="preserve">DSC analysis </t>
  </si>
  <si>
    <t>3902775</t>
  </si>
  <si>
    <t>40</t>
  </si>
  <si>
    <t>Milan Šernek, Marko Petrič, Mirko Kariž, Bogdan Šega, Jure Žigon, Ida Poljanšek</t>
  </si>
  <si>
    <t>Marko Petrič (Matjaž Pavlič, Jure Žigon)</t>
  </si>
  <si>
    <t>Komora za simulacijo izpostavitve svetlobi in vremenskim vplivom, SUNTEST® XXL</t>
  </si>
  <si>
    <t>2011</t>
  </si>
  <si>
    <t>SUNTEST® XXL+ Light Exposure and Weathering Testing Instrument</t>
  </si>
  <si>
    <t>42.793,26</t>
  </si>
  <si>
    <t>Umetno pospešeno staranje lesa, lignoceluloznih kompozitov in katerihkoli drugih materialov</t>
  </si>
  <si>
    <t>Artificial accelerated weathering of wood, lignocellulosic composites and any other materials</t>
  </si>
  <si>
    <t>3902828</t>
  </si>
  <si>
    <t>6,10</t>
  </si>
  <si>
    <t>6</t>
  </si>
  <si>
    <t>44</t>
  </si>
  <si>
    <t>Marko Petrič
Jure Žigon
Matjaž Pavlič
Urban Šegedin</t>
  </si>
  <si>
    <t>L4-5517</t>
  </si>
  <si>
    <t>Boštjan Lesar, Nejc Thaler, Davor Kržišnik, Matjaž Pavlič, Jure Žigon, Marko Petrič</t>
  </si>
  <si>
    <t xml:space="preserve">Pedagoško in raziskovalno delo </t>
  </si>
  <si>
    <t>Matjaž pavlič, Marko Petrič, Urban Šegedin, Jure Žigon</t>
  </si>
  <si>
    <t>Testirna dejavnost</t>
  </si>
  <si>
    <t>SEM mikroskop Quanta 250</t>
  </si>
  <si>
    <t>SEM microscope Quanta 250</t>
  </si>
  <si>
    <t>Elektronska mikroskopija</t>
  </si>
  <si>
    <t>Electron microscopy</t>
  </si>
  <si>
    <t xml:space="preserve">Individualno raziskovalno dleo </t>
  </si>
  <si>
    <t>Miha Humar, Davor Kržišnik, Boštjan Lesar, Sergej Medved, Milan Šernek, Andreja Žagar</t>
  </si>
  <si>
    <t>Oprema za določanje sorpcijskih lastnosti materialov DVS</t>
  </si>
  <si>
    <t>Dynamic Sorption Analyser</t>
  </si>
  <si>
    <t>Določanje sorpcijskih lastnosti materialov</t>
  </si>
  <si>
    <t>Sorption analysis of materials</t>
  </si>
  <si>
    <t>Ana?</t>
  </si>
  <si>
    <t xml:space="preserve">Individualno raziskovalno delo </t>
  </si>
  <si>
    <t>Digitalni mikroskop za analizo površin lesa in lignoceluloznih kompozitov</t>
  </si>
  <si>
    <t>Digital microscope for surface analysis of wood and lignocelulosic materials</t>
  </si>
  <si>
    <t>Prostostoječi digitalni, laserski konfokalni
mikroskop za analizo površin
2. Povečave med 10 × in 5000 ×
3. Omogoča delo s suhimi ali mokrimi vzorci pri
okoljskih pogojih
4. Analiza površin
5. Zajem slike preko laserja in digitalno
6. Delovna mizica z možnostjo pomika v štirih oseh
(x, y, z, r)</t>
  </si>
  <si>
    <t>Stand alone digital, laser confocal microscope for
analysis of wood, wood based composites …
2. Due to the specification related to analysis of
wood, it enables analysis in wet and dry conditions,
observation of composites, nanoparticles in wood
3. Magnification range 10 × - 5000 ×
4. Surface analysis
5. Image acquisition with laser and digitally – true
colours
6. Combined imaging with various detectors
7. Working table with movement in four axes (x, y, z,
r), motorized movement in axes x, y, z.</t>
  </si>
  <si>
    <t xml:space="preserve">Miha Humar, Davor Kržišnik, Boštjan Lesar, Sergej Medved, Milan Šernek, Andreja Žagar, </t>
  </si>
  <si>
    <t>Woolf / Projekt pametne specializacije</t>
  </si>
  <si>
    <t>Samo Grbec, Angela Balzano, Miha Humar, Davor Kržišnih, Boštjan Lesar</t>
  </si>
  <si>
    <t xml:space="preserve">Applause </t>
  </si>
  <si>
    <t>Miha Humar, Davor Kržišnik</t>
  </si>
  <si>
    <t>Plazma solution (MCA)</t>
  </si>
  <si>
    <t>Sebastian Dahle</t>
  </si>
  <si>
    <t>Milan Šernek</t>
  </si>
  <si>
    <t>Sistem za avtomatizirano vrednotenje zlepljenostiAutomated Bonding Evaluation System (ABES)</t>
  </si>
  <si>
    <t>Automated Bonding Evaluation System (ABES) - Adhesive Evaluation</t>
  </si>
  <si>
    <t>ABES je raziskovalna oprema, ki omogoča raziskovanje kinetike utrjevanja lepila na osnovi ugotavljanja trdnosti novonastalega lepilnega spoja. Omogoča vpogled v rast strižne trdnosti lepilnega spoja po določenem času stiskanja in pod kontroliranimi toplotnimi, kemičnimi in obremenitvenimi pogoji.</t>
  </si>
  <si>
    <t>ABES is a research equipment that enables evaluation of the kinetics of adhesive curing based on the determination of the strength of the newly formed adhesive joint. It provides insight into the shear strength development of the adhesive joint after a specified compression time and under controlled thermal, chemical and loading conditions.</t>
  </si>
  <si>
    <t xml:space="preserve"> Milan Šernek, Jaša Saražin</t>
  </si>
  <si>
    <t>WooBAdh/Projekt ERA NET CoBioTech</t>
  </si>
  <si>
    <t>Primož Oven</t>
  </si>
  <si>
    <t>HS-GC-MSD; plinski kromatograf z masno selektivnim detektorjem in vzorčevalnikom plinske faze</t>
  </si>
  <si>
    <t>HS-GC-MSD; gas chromatography with mass selective detector and head space</t>
  </si>
  <si>
    <t>Kromatografska analiza</t>
  </si>
  <si>
    <t>Chromatography</t>
  </si>
  <si>
    <t>Primož Oven, Ida Poljanšek, Viljem Vek</t>
  </si>
  <si>
    <t>CelKrog projekt pametne specializacije</t>
  </si>
  <si>
    <t>Vladka Petrovič Šenk</t>
  </si>
  <si>
    <t>Manja Kitek Kuzman</t>
  </si>
  <si>
    <t>Standardizirana oprema za raziskave in preizkušanja pohištvenih elementov</t>
  </si>
  <si>
    <t>Standardized equipment for research and testing of furniture elements</t>
  </si>
  <si>
    <t>Standardizirana oprema za raziskave in preizkušanje pohištvenih elementov je namenjena
preizkušanju inovativnih izdelkov iz lesa in lesnih kompozitov v fazi konstruiranja in
oblikovanja</t>
  </si>
  <si>
    <t>Standardized equipment for research and testing of furniture elements is intended for
testing innovative wood products in the proces of design</t>
  </si>
  <si>
    <t>Kušar Tomaž, Kitek Kuzman Manja, Mirko Kariž</t>
  </si>
  <si>
    <t>Milan Šernek, Jaša Saražin</t>
  </si>
  <si>
    <t>Manja kitek Kuzman, Tomaž Kušar, Mirko Kariž, Jure Žigon</t>
  </si>
  <si>
    <t>Slovenia-China 2018 – 2020: Bi-CN/18-20-016: Study on the Function properties and thermal safety performance of wood materials and adhesives for 3D printing technology</t>
  </si>
  <si>
    <t>Manja kitek Kuzman, Mirko Kariž, Milan Šernek, Jure Žigon</t>
  </si>
  <si>
    <t>Individulano raziskovalno delo, Preskušanje pohištva, Diplome</t>
  </si>
  <si>
    <t>Manja Kitek Kuzman, Mirko Kariž Tomaž Kušar</t>
  </si>
  <si>
    <t>Dinamični Mehanski Analizator (DMA)</t>
  </si>
  <si>
    <t>Dynamic Mechanical Analysis (DMA)</t>
  </si>
  <si>
    <t xml:space="preserve">Oprema je namenjena določanju utrujanja, lezenja in preiskavi dinamičnih mehanskih lastnosti lesa, lesnih kompozitov, polimerov. Testiranje lahko poteka v nategu, tlaku ali upogibu s silai do 1000 N. </t>
  </si>
  <si>
    <t>The equipment is intended for determination of fatigue, creep and investigation of dynamic mechanical properties of wood, wood composites, polymers. Testing can be performed in tension, pressure or bending with forces up to 1000 N.</t>
  </si>
  <si>
    <t>Miha Humar, Davor Kržišnik, Boštjan Lesar</t>
  </si>
  <si>
    <t xml:space="preserve">	V4-1818</t>
  </si>
  <si>
    <t>Davor Kržišnik</t>
  </si>
  <si>
    <t>P4-0097</t>
  </si>
  <si>
    <t>Janez Salobir (Alenka Levart)</t>
  </si>
  <si>
    <t>00886</t>
  </si>
  <si>
    <t>Atomski absorpcijski spektrometer (Aanalyst 200)</t>
  </si>
  <si>
    <t xml:space="preserve">Atomic absorption spectrometer  Aanalyst 200 </t>
  </si>
  <si>
    <t>Oprema je na razpolago za zunanje uporabnike po predhodnem dogovoru in rezervaciji termina. Cena meritev in priprave vzorcev po veljavnem ceniku.</t>
  </si>
  <si>
    <t>Eqiupment is available to external researchers after prior arrangement and reservation of available time. Price for sample preparation and measurements is determined by the current price list.</t>
  </si>
  <si>
    <t>Atomski absorpcijski spektrometer je namenjen za določevanje mineralov (Na, K, Mg, Ca, Fe, Zn, Cu, Se- hidridna tehnika).</t>
  </si>
  <si>
    <t>Atomic absorption spectrophotometer is used for etermination of minerals (Na, K, Mg, Ca, Fe, Zn, Cu, Mn, Se - using hydride generation technique)</t>
  </si>
  <si>
    <t>V4-0115</t>
  </si>
  <si>
    <t>Janez Salobir, Alenka Levart, Marko Kodra, Mojca Koman Rajšp</t>
  </si>
  <si>
    <t>pedagoško delo (laboratorijske vaje)</t>
  </si>
  <si>
    <t>individualno raziskovalno delo</t>
  </si>
  <si>
    <t>Peter Dovč</t>
  </si>
  <si>
    <t>05098</t>
  </si>
  <si>
    <t>Avtomatski genetski analizator visoke zmogljivosti</t>
  </si>
  <si>
    <t>High throughput genetic analyzer</t>
  </si>
  <si>
    <t>Oprema je dostopna članom konzorcija in po dogovoru tudi zunanjim uporabnikom</t>
  </si>
  <si>
    <t>Access have members of the consortium and upon agreement also to external users</t>
  </si>
  <si>
    <t>Oprema je namenjena genotipizaciji (tipična aplikacija je tipizacija mikrosatelitnih lokusov) in klasičnemu sekvenciranju (terminatorska tehnologija)</t>
  </si>
  <si>
    <t>The equipment is devoted to genotyping (microsatellite analysis) and to classica sequencing (terminator technology)</t>
  </si>
  <si>
    <t>Infrastruktura za animalno genomiko</t>
  </si>
  <si>
    <t>Infrastructure for animal genomics</t>
  </si>
  <si>
    <t>Izobraževanje dopiplomskih in podiplomskih študentov, analitsko raziskovalno delo</t>
  </si>
  <si>
    <t>Education of undergraduate and graduate students, analytical research work</t>
  </si>
  <si>
    <t>Oprema pokriva osnovne metode analitskega dela v živalski genomiki genomiki, in zajema postopke od elektroforetskih tehnik do sekvenciranja DNA</t>
  </si>
  <si>
    <t>The equipment covers basic methods in animla genomics and enables procedures from different electrophoretic techniques to DNA sequencing</t>
  </si>
  <si>
    <t>Oprema za zamrzovanje, hranjenje in analizo genskih virov</t>
  </si>
  <si>
    <t>Equipment for storaging and analysis of animla gentic resources</t>
  </si>
  <si>
    <t>Oprema je dostopna članom programske skupine in za delo celotne Genske banke v živinoreji, ki pokriva hranjenje somatskih in zarodnih celic ter izoliranih nukleinskih kislin</t>
  </si>
  <si>
    <t>The equipment is available to the members of the research programme and to all participants in the Animal Gene Bank, which covers storaging of somatic and germ cells as well as isolated nucleic acids.</t>
  </si>
  <si>
    <t>Oprema zagotavlja centralno arhiviranje živalskega genetskega materiala za namene genetske analitike in potencialnih rekonstitucijskih ukrepov za ogoržene populacije.</t>
  </si>
  <si>
    <t>The equipment enables central archiving of naimal genetic material for the analytic purposes and possible regenerative actions in endangered populations.</t>
  </si>
  <si>
    <t xml:space="preserve">4008456      4008457    4008458     4008461    4008463    4008464     4008465   4008466  4008467    4008469      </t>
  </si>
  <si>
    <t>TG &amp; PF GE in Multilmager Sistem - Sistem za gelsko elektroforezo v temperaturnem gradientu in pulzirajočem polju podprt z Multilmager dokumentacijo in analizo)</t>
  </si>
  <si>
    <t>TG &amp; PF GE and Multilmager Sistem</t>
  </si>
  <si>
    <t>Oprema je namenjena raziskovalnemu delu programske skupine P4-0220 in izobraževanju dodiplomskih študentov.</t>
  </si>
  <si>
    <t>Equipment serves for basic research  of the program group P4-0220 and and for demonstrations for undergraduate students.</t>
  </si>
  <si>
    <t>Oprema omogoča ločevanje nukleinskih kislin in proteinov z gelsko elektroforezo in osnovno dokumentacijo rezultatov.</t>
  </si>
  <si>
    <t>The equipment enables separation of nucleic acids and proteins as well as besic documentation of results</t>
  </si>
  <si>
    <t>4007581 4007582 4007583 4007585 4007588 4007589 4007590 4007591</t>
  </si>
  <si>
    <t>Sistem za in vivo slikanje fluorescence in bioluminiscence</t>
  </si>
  <si>
    <t xml:space="preserve">System for bioimaging by fluorescence and bioluminescence on live animals </t>
  </si>
  <si>
    <t xml:space="preserve">Sistem omogoča bioimaging s pomočjo fluorescence in bioluminiscence na živih živalih (miši, ribe, C. elegans…) z detekcijo emisij v širšem spektralnem območju od zelenega do bližjnjega IR področja. </t>
  </si>
  <si>
    <t>The system enables bioimaging by fluorescence and bioluminescence on live animals (mice, fish, C. elegans ...) with the detection of emissions in the wider spectral range from green to near IR.</t>
  </si>
  <si>
    <t>Andreja Čanžek Majhenič</t>
  </si>
  <si>
    <t>Sistem za PCR v realnem času s 5-6 optičnimi filtri in možnostjo merjenja HRM - tališčne točke, z visoko rezolucijo</t>
  </si>
  <si>
    <t>CFX96 TOUCH SYSTEM Real-Time PCR Detection System, Modular Thermal Cycler Platform with Precision Melt Analysis Software</t>
  </si>
  <si>
    <t xml:space="preserve">Oprema je dostopna (v obsegu 40 % zmogljivosti)  tudi za zunanje uporabnike, na Oddelku za zootehniko, Groblje 3, Domžale. 
Termin in cena uporabe po dogovoru s skrbniki.  
</t>
  </si>
  <si>
    <t>The equipment is available (40% of capacity) also for external users, at the Department of Animal Science, Groblje 3, Domžale. The term and price of use by agreement with the administrators.</t>
  </si>
  <si>
    <t>Določevanje količine pomnoženih odsekov DNA v realnem času s pomočjo verižne reakcije s polimerazo (PCR) ter ločevanje PCR pomnožkov z različnim nukleotidnim zaporedjem na osnovi talilne krivulje.</t>
  </si>
  <si>
    <t>Real time quantification of PCR amplified target DNA segments and high resolution melt (HRM)  analysis of the PCR amplicons by melt curve based on their different composition, length, GC content.</t>
  </si>
  <si>
    <t>4010897    4010899    4010900</t>
  </si>
  <si>
    <t>P17-174</t>
  </si>
  <si>
    <t>L3-8213</t>
  </si>
  <si>
    <t>Z3-8198</t>
  </si>
  <si>
    <t>Primož Treven</t>
  </si>
  <si>
    <t>V4-1613</t>
  </si>
  <si>
    <t xml:space="preserve">Bojana Bogovič Matijašić </t>
  </si>
  <si>
    <t>MBSAn (Modularni paralelni bioreaktorski sistem za preučevanje (mikro)bioloških procesov in mikrobiomov iz anaerobnih okolij)</t>
  </si>
  <si>
    <t xml:space="preserve"> Modular parallel bioreactor system for the study of (micro) biological processes in anaerobic environments</t>
  </si>
  <si>
    <t xml:space="preserve">Oprema je dostopna (v obsegu 20 % zmogljivosti)  tudi za zunanje uporabnike, na Oddelku za zootehniko, Groblje 3, Domžale. 
Obvezen je predhoden dogovor s skrbnikom opreme. Cena uporabe po dogovoru (odvisno od trajanja in zahtevnosti poskusa, itd.). 
</t>
  </si>
  <si>
    <t xml:space="preserve">The equipment is  available (20% of capacity)  to external users at at the Department of Animal Science, Groblje 2, 1230 Domžale. Reservation in advance is mandatory. The price depends on the duration and nature of the experiment. </t>
  </si>
  <si>
    <t xml:space="preserve">Sistem, ki je sestavljen iz 4 bioreaktorskih posod  z delovnim volumnom 300 - 1000 ml, omogoča regulacijo temperature, pH, mešanja ter vzorčenje tekočih in plinastih vzorcev.  Bioreaktorji lahko delujejo paralelno na kontinuirni način, šaržni način ali na način z dohranjevanjem.  Sistem omogoča vodenje in proučevanje anaerobnih procesov in natančno merjenje količine in koncentracije proizvedenih plinov (CH4 in H2). 
</t>
  </si>
  <si>
    <t xml:space="preserve">The bioreactor system is fully equipped with 4 culture vessels  (300-100 mL working volume) with freely  configurable pumps, pH and pO2 sensors, two fully automatic gas lines with mass flow controllers. The system allows the study of anaerobic processes and precise measurement of the quantity and concentration of produced gases (CH4 and H2). </t>
  </si>
  <si>
    <t>P17-073</t>
  </si>
  <si>
    <t>Bojana Bogovič Matijašić, Diana Paveljšek, Lijana Fanedl</t>
  </si>
  <si>
    <t>Nadgradnja sistema za mikroinjiciranje zarodkov in evkariontskih celic</t>
  </si>
  <si>
    <t>Upgrade of the system for micro-injection of embryos and eukariotic cells</t>
  </si>
  <si>
    <t>Do opreme je moč dostopiti po predhodni najavi in opravljenem uvajanju za uporabo tega sklopa opreme.</t>
  </si>
  <si>
    <t xml:space="preserve">Access is possible upon request and after completed training for the use of this part of the equipment. </t>
  </si>
  <si>
    <t>Oprema je konfigurirana za mikroinjiciranje predimplantacijskih faz zarodkov, za mikroinjiciranje adherentnih celičnih kultur je potrebna adaptacija, ki jo izvedejo člani raziskovalne skupine.</t>
  </si>
  <si>
    <t xml:space="preserve">The set up of the equipment is adapted to microinjection of preimplantation embryos, for microinjection of adherent cell cultures, the adaptation, done by the members of the research group  is necessary. </t>
  </si>
  <si>
    <t>4010958/3</t>
  </si>
  <si>
    <t>P17-121</t>
  </si>
  <si>
    <t xml:space="preserve">Simona Sušnik Bajec </t>
  </si>
  <si>
    <t>Oprema za raziskave na področju reprodukcijske fiziologije in selekcije rib</t>
  </si>
  <si>
    <t>Equipment for research in fish reproduction physiology and selection</t>
  </si>
  <si>
    <t>Oprema je dostopna na Oddelku za zootehniko, Groblje 3, Domžale. Oprema je dostopna drugim uporabnikom. Obvezen je predhoden dogovor s skrbnikom opreme.</t>
  </si>
  <si>
    <t>Equipment is available at the Department of Animal Scrience, Groblje 3, 1230 Domžale. Eqiupment is available according to prior arrangement.</t>
  </si>
  <si>
    <t>Recirkulacijski sistem omogoča raziskovanja reprodukcijske fiziologije avtohtonih sladkovodnih rib, predvsem salmonidov (gojenje iker in mladic v večjem številu, proučevanje preživetja, rasti in razvoja mladic skozi generacije pod različnimi kontroliranimi pogoji), kot tudi npr. prehranskih poskusov. Paket opreme vključuje vse komponente za gojenje rib od ikre (valilniki), mladic (manjši bazeni, 1m premera) pa do spolne zrelosti (večji bazeni, 2m premera).</t>
  </si>
  <si>
    <t>The recirculation system enables research of reproductive physiology and selection in autochthonous freshwater fish, especially salmonids (growing eggs and young fish in a larger number, studying the survival, growth and development of fish through several generations under different controlled conditions), as well as, for example, dietary trials. The equipment package includes all components for growing fish from eggs (hatchery pools) and young fish (smaller pools, 1m in diameter) to sexual maturity (larger pools, 2m in diameter).</t>
  </si>
  <si>
    <t>4010959, 4010960, 4010961, 4010962, 4010963, 4010964, 4010965, 4010966, 4010967, 4010968, 4010969, 4010970, 4010971, 4010972, 4010973, 4010974, 4010975, 4010976, 4010977, 4010978, 4010979, 4010980, 4010981, 4010982, 4010983, 4010984, 4010985, 4010986</t>
  </si>
  <si>
    <t>P17-47</t>
  </si>
  <si>
    <t>V4-1435</t>
  </si>
  <si>
    <t>J4-8218</t>
  </si>
  <si>
    <t>Genetski analizator Applied Biosystems 3500 (8 kapilar)</t>
  </si>
  <si>
    <t>Genetic Analyser</t>
  </si>
  <si>
    <t>Oprema je dostopna na na Oddelku za zootehniko, Groblje 3, Domžale za člane konzorcija</t>
  </si>
  <si>
    <t>Equipment is accessible at department of Animal Science, Groblje 3, Domžale for the members of consortium</t>
  </si>
  <si>
    <t>Izdelava genetskih proifilov in sekvenciranje</t>
  </si>
  <si>
    <t>Genetic profiling and sequencing</t>
  </si>
  <si>
    <t>P4-0072</t>
  </si>
  <si>
    <t>601</t>
  </si>
  <si>
    <t>P4-0234</t>
  </si>
  <si>
    <t xml:space="preserve">Mojca Korošec             (Tomaž Polak) </t>
  </si>
  <si>
    <t>23075</t>
  </si>
  <si>
    <t>Aparat za določanje vsebnosti dušika in beljakovin Bűchi; Texture Analyser TA-HD/100i</t>
  </si>
  <si>
    <t>2003, 2006, 2010</t>
  </si>
  <si>
    <t>Equipment for nitrogen determination, Büchi; Texture Analyser TA-HD/100i</t>
  </si>
  <si>
    <t>58265,06</t>
  </si>
  <si>
    <t>Oprema je 20 % časa na razpolago za zunanje uporabnike. Cena je določena po veljavnem ceniku BF oz. po dogovoru s skrbnikom.</t>
  </si>
  <si>
    <t>The equipment is 20% of the time available for external users. Price is determined by the current price list of BF or in agreement with the trustee.</t>
  </si>
  <si>
    <t>Določanje vsebnosti dušika in beljakovin v živilih; analiza teksture živil</t>
  </si>
  <si>
    <t>Determination of nitrogen and protein in food; food texture analysis</t>
  </si>
  <si>
    <t>3503176 3501506 3503675 3502307</t>
  </si>
  <si>
    <t>95</t>
  </si>
  <si>
    <t>9,75</t>
  </si>
  <si>
    <t>Bertoncelj Jasna</t>
  </si>
  <si>
    <t>J4-1773</t>
  </si>
  <si>
    <t>Poklar Nataša / Korošec Mojca</t>
  </si>
  <si>
    <t>Ferjančič Blaž</t>
  </si>
  <si>
    <t>magistrske naloge in diplomska dela</t>
  </si>
  <si>
    <t>Bertoncelj, Korošec, Polak</t>
  </si>
  <si>
    <t>606</t>
  </si>
  <si>
    <t>P4-0116</t>
  </si>
  <si>
    <t>Hrvoje Petković (Matej Šergan)</t>
  </si>
  <si>
    <t>13542</t>
  </si>
  <si>
    <t>Bioreaktorski sistem</t>
  </si>
  <si>
    <t>2008</t>
  </si>
  <si>
    <t>129515,64</t>
  </si>
  <si>
    <t xml:space="preserve">Oprema je 30% na razpolago za zunanje uporabnike.
Predhodni dogovor oz. rezervacija termina za delo z opremo.
Cena se oblikuje glede na vsebino del, potrebno asistenco in dolžino uporabe po ustreznem dogovoru z uporabnikom opreme ali storitev. </t>
  </si>
  <si>
    <t>Bioreaktorski sistem z bioreaktorsko posodo volumna 20 L, 
ki omogoča "in situ" sterilizacijo in bioreaktorjem volumna 5L
  vključno z nadzorno enoto, ki omogoča vodenje 
bioprocesov pri kontroliranih pogojih  z ustrezno programsko 
opremo za izvedbo različnih raziskovalnih in industrijskih bioprocesov.</t>
  </si>
  <si>
    <t xml:space="preserve">Oprema bo zagotavljala kakovostno vodenje in razvoja bioprocesov, 
tako v šaržnih kot v dohranjevalnih in kontinuirnih kultivacijah
na tem tehnično zelo zahtevnem področju, ki predstavlja osnovo 
za vse tradicionalne biotehnologije (vino, pivo, antibiotiki ...) in 
sodobne bioprocese na področju proizvodnje zdravilnih
učinkovin in servisiranja človekovega okolja.  Biorekatorski sistem je 
primeren za kultivacijo mikrobnih kultur, predvsem bakterij, kvasovk in nitastih gliv. </t>
  </si>
  <si>
    <t>Bioreactor system offers high quality process development support
 including batch and continual bioprocess development in the technically
 demanding area of traditional biotechnological processed such as
 technology of vine and beer production as well as process development
 of active substances  and antibiotics in general. The vessels are suitable
 for cultivation of microbial cultures such as bacteria, yeasts and filamentous fungi.</t>
  </si>
  <si>
    <t>3501819 3501251 3503537</t>
  </si>
  <si>
    <t>EU Topcapi</t>
  </si>
  <si>
    <t>Hrvoje Petković</t>
  </si>
  <si>
    <t>J4-8226</t>
  </si>
  <si>
    <t>Raziskovalci na začetku kariere 2.0</t>
  </si>
  <si>
    <t>Luka Kranjc</t>
  </si>
  <si>
    <t>Raziskovalci na začetku kariere 2.1</t>
  </si>
  <si>
    <t>Miha Tome</t>
  </si>
  <si>
    <t>Pedagoška dejavnost</t>
  </si>
  <si>
    <t>Polona Jamnik</t>
  </si>
  <si>
    <t>18511</t>
  </si>
  <si>
    <t>Čitalec mikrotitrskih plošč</t>
  </si>
  <si>
    <t>Microplate reader Safire 2 (Tecan)</t>
  </si>
  <si>
    <t>15440,12</t>
  </si>
  <si>
    <t xml:space="preserve">Oprema je 10% na razpolago za zunanje uporabnike.
Predhodni dogovor oz. rezervacija termina za delo z opremo.
Cena določena po trenutno veljavnem ceniku BF oz.
po ustreznem dogovoru z uporabnikom opreme ali storitev. 
</t>
  </si>
  <si>
    <t>The equipment is 10% available to external users. Reservation in advance is mandatory for appointment to operate with the equipment. The price is formed according to the contents with the trustee or determined by the currently valid price list or BF.</t>
  </si>
  <si>
    <t>Čitalec mikrotitrskih plošč omogoča merjenje absorbance, fluorescence in luminiscence in je tako primeren za preučevanje procesov tako na celični kot tudi molekularni ravni (npr. merjenje znotrajcelične oksidacije, metabolne aktivnosti, živosti, encimskih aktivnosti, apoptoze, itd.)</t>
  </si>
  <si>
    <t>Microplate reader enables measurement of absorbance, fluorescence and luminiscence and therefore it is suitable for studying processes at cellular as well as at molecular level (measurement of intracellular oxidation, metabolic activity, viability, enzyme activity, apoptosis, etc.)</t>
  </si>
  <si>
    <t>3502561</t>
  </si>
  <si>
    <t>Ines Mandić-Mulec</t>
  </si>
  <si>
    <t xml:space="preserve">L7-8277  </t>
  </si>
  <si>
    <t>Poklar Ulrih/Jamnik</t>
  </si>
  <si>
    <t>BSc in MSc biotehnologija</t>
  </si>
  <si>
    <t xml:space="preserve">Nataša Poklar Ulrih           </t>
  </si>
  <si>
    <t>Varian Cary ECLIPSE Fluorescenčni spektrometer s čitalcem plošč in priborom</t>
  </si>
  <si>
    <t xml:space="preserve">Varian Cary ECLIPSE fluorescence spectrophotometer with microplate reader </t>
  </si>
  <si>
    <t>The equipment is 10% of the time available for external users. Price is determined by the current price list of BF or in agreement with the trustee.</t>
  </si>
  <si>
    <t>Proučevanje interakcij med molekulami, stabilnosti in kinetike. Metoda je primerna za študij manjših molekul, makromolekul in kompleksnejših matriksov.</t>
  </si>
  <si>
    <t>The method is applied for  studing  the interactions between molecules, stability and kinetics. The method can be applied to study small molecules and macromolecules as well as complex matrics (e.g. food)..</t>
  </si>
  <si>
    <t>3502471 3502562</t>
  </si>
  <si>
    <t>Nataša Poklar Ulrih</t>
  </si>
  <si>
    <t>Poklar</t>
  </si>
  <si>
    <t xml:space="preserve">Nataša Poklar Ulrih (Nataša Šegatin) </t>
  </si>
  <si>
    <t>Večfunkcionalni sistem za merjenje prevodnosti in dielektrične konstante Precision LCR Meter E4980A z enoto E5062A</t>
  </si>
  <si>
    <t xml:space="preserve">Multifunctional measuring system  for electrical conductivity
and dielectric  properties-Agilent E4980A
precision LCR meter  with E5062A Network Analyzer 
</t>
  </si>
  <si>
    <t>101153,26</t>
  </si>
  <si>
    <t xml:space="preserve">Avektis d. o. o.
-predstavnik Agilent Technologies
v SLO
</t>
  </si>
  <si>
    <t>Proučevanje interakcij med med molekulami, stabilnosti in kinetike.
Študij električnih in dielektričnih lastnosti biološko in tehnološko 
pomembnih snovi v odvisnosti od temperature, frekvence, koncentracije.
Študij vpliva kemijske sestave snovi,  npr. živila, na njegove lastnosti 
pri izpostavljanju mikrovalovom, omskemu segrevanju, 
visokonapetostnim pulzom – raznovrstne aplikacije.</t>
  </si>
  <si>
    <t xml:space="preserve">The method is applyied for  studing  the interactions between molecules, stability and kinetics. Study of electric  and dielectric properties of biologicaly and technologicaly important compounds as a function of temperature, frekvence and concentration.The impact of the chemical composition on the food properties after radiation with microwave, thermal heating and other applications.  
</t>
  </si>
  <si>
    <t>3503570   3503532</t>
  </si>
  <si>
    <t>70</t>
  </si>
  <si>
    <t>J4-8225</t>
  </si>
  <si>
    <t>Poklar/ Anderluh</t>
  </si>
  <si>
    <t>Diferenčni dinamični kalorimeter: Nano DSC Series III</t>
  </si>
  <si>
    <t>2005</t>
  </si>
  <si>
    <t>Diferential dinamic Calorimetry: Nano DSC series III</t>
  </si>
  <si>
    <t>71636,84</t>
  </si>
  <si>
    <t xml:space="preserve">Oprema je 20% na razpolago za zunanje uporabnike.
Predhodni dogovor oz. rezervacija termina za delo z opremo.
Cena določena po trenutno veljavnem ceniku BF oz.
po ustreznem dogovoru z uporabnikom opreme ali storitev. </t>
  </si>
  <si>
    <t>The equipment is10% of the time available for external users. Price is determined by the current price list of BF or in agreement with the trustee.</t>
  </si>
  <si>
    <t>DSC je namenjen proučevanju konformacijskih prehodov in termične stabilnosti bioloških makromolekul; vplivu različnih ligandov (antibiotiki, denaturanti, kovine, antioksidanti) na stabilnost proteinov,  DNA, in modelnih membran.</t>
  </si>
  <si>
    <t xml:space="preserve">DSC is used for studing the conformational changes and thermal stability of proteins, DNA, lipids and polysacharide as well as the interactions between macromolecules and ligands including antibiotics, denaturants, metals, antioxidants etc. </t>
  </si>
  <si>
    <t>3502689 3502688</t>
  </si>
  <si>
    <t>L7-8277</t>
  </si>
  <si>
    <t>Poklar/ Šnajder</t>
  </si>
  <si>
    <t>V4-1621</t>
  </si>
  <si>
    <t>Poklar/ Butinar</t>
  </si>
  <si>
    <t>V4-1611</t>
  </si>
  <si>
    <t>Poklar/ Čeh</t>
  </si>
  <si>
    <t xml:space="preserve">Sonja Smole Možina  </t>
  </si>
  <si>
    <t>07030</t>
  </si>
  <si>
    <t>iQ - Check Real-time PCR System (ABI PRISM 7500)</t>
  </si>
  <si>
    <t xml:space="preserve">Instrument ABI 
PRISM® 7500 SDS </t>
  </si>
  <si>
    <t>Oprema je 30 % na razpolago za zunanje uporabnike. Obvezna je predhodna rezervacija termina za delo z opremo. Cena se oblikuje glede na vsebino del s skrbnikom opreme.</t>
  </si>
  <si>
    <t>The equipment is 30% available to external users. Reservation in advance is mandatory for appointment to operate with the equipment. The price is formed according to the contents with the trustee.</t>
  </si>
  <si>
    <t>Sistem omogoca izvajanje temperaturno-casovnih ciklov za kvantitativen PCR z mnogimi aplikacijami (na primer relativna, absolutna kvantifikacija, analiza izražanja genov, +/- preiskave z internimi pozitivnimi kontrolami)</t>
  </si>
  <si>
    <t>System allows to perform thermal cycling giving run times for quantitative real-time PCR applications (i.e. relative, absolute quantification, gene expression analysis, +/- assays utilizing internal positive controls).</t>
  </si>
  <si>
    <t>J4-9299</t>
  </si>
  <si>
    <t>Anja Klančnik</t>
  </si>
  <si>
    <t>Jerica Sabotič</t>
  </si>
  <si>
    <t>Emil Zlatić</t>
  </si>
  <si>
    <t>00927</t>
  </si>
  <si>
    <t>Plinski kromatograf z masno selektivnim detektorjem Agilent GC/MS 7890/5975C</t>
  </si>
  <si>
    <t>Gas chromatograph with mass selective detector Agilent GC/MS 7890/5975C</t>
  </si>
  <si>
    <t>Za zunanje uporabnike je na voljo 10 % zmogljivosti opreme, termin in cena uporabe sta po dogovoru.</t>
  </si>
  <si>
    <t>The equipment is 10 % available for use to external users . Charges for equipment usage is formed in agreement with the trustee.</t>
  </si>
  <si>
    <t xml:space="preserve">Plinska kromatografija sklopljena z masno spektrometrijo je zelo pogosto uporabljena tehnika za separacijo, identifikacijo in kvantifikacijo hlapnih spojin v živilih. Oprema se v glavnem uporablja za analizo arom, maščobnih kislin, pesticidov itd... </t>
  </si>
  <si>
    <t>Gas chromatography coupled to mass spectrometry is very often used for separation, identification and quantification of volatile compounds in food. Typical use of the equipment is for aroma profiling, quantification of fatty acid and pesticides.</t>
  </si>
  <si>
    <t>Rajko Vidrih</t>
  </si>
  <si>
    <t>Trg</t>
  </si>
  <si>
    <t>TPV,TMV</t>
  </si>
  <si>
    <t>Tekočinski kromatograf za Masno selektivni detektor MSD - Trap model VL komplet</t>
  </si>
  <si>
    <t>Trap model VL komplet</t>
  </si>
  <si>
    <t>LC-MS/MS sistem lahko loči in identificira predvsem nehlapne spojine vzorca. Inštrument lahko analizira polifenole, pesticide, aminokisline, mikotoksine, antibiotike in druge polarne metabolite.</t>
  </si>
  <si>
    <t xml:space="preserve">LC-MS/MS system can separate and identify sample compounds that are not volatile. The instrument can analyze polyphenols, pesticides, amino acids, mycotoxines, antibiotics and other polar metabolites. </t>
  </si>
  <si>
    <t>3502563, 3502567</t>
  </si>
  <si>
    <t>605</t>
  </si>
  <si>
    <t>Masni spektrometer z induktivno sklopljeno plazmo (Agilent 7900 ICP-MS)</t>
  </si>
  <si>
    <t>Inductively coupled plasma mass spectrometer (Agilent 7900 ICP-MS)</t>
  </si>
  <si>
    <t>183.228,56</t>
  </si>
  <si>
    <t>ICP-MS oprema omogoča določanje elementne sestave živil.</t>
  </si>
  <si>
    <t>ICP-MS equipment is used for elemental analysis in food.</t>
  </si>
  <si>
    <t>3504601</t>
  </si>
  <si>
    <t>17,55</t>
  </si>
  <si>
    <t>62,45</t>
  </si>
  <si>
    <t>Hrvoje Petković (Neža Čadež)</t>
  </si>
  <si>
    <t>Sistem za molekularno biološko identifikacijo mikroorganizmov in njihove aktivnosti: Elektroforetski sitem in programska oprema za obdelavo analitskih podatkov</t>
  </si>
  <si>
    <t>2006, 2014</t>
  </si>
  <si>
    <t xml:space="preserve">Molecular identification and typing of microorganisms with aditional electrophoretic gels processing </t>
  </si>
  <si>
    <t>5582,68</t>
  </si>
  <si>
    <t xml:space="preserve">Oprema je 10% na razpolago za zunanje uporabnike.
Predhodni dogovor oz. rezervacija termina za delo z opremo.
Cena določena po trenutno veljavnem ceniku BF oz.
po ustreznem dogovoru s skrbnikom. 
</t>
  </si>
  <si>
    <t>The equipment is 10% available to external users.  Prior agreement or reservation an appointment with trustee should be made. Price determined by the currently valid price list or BF</t>
  </si>
  <si>
    <t>Molekularna identifikacija in tipizacija mikroorganizmov z nadaljno računalniško obdelavo elektroferogramov.</t>
  </si>
  <si>
    <t>Molecular identification and typing of microorganisms with aditional electrophoretic gels processing by using computer program.</t>
  </si>
  <si>
    <t>3503301 3503304 3504086 3503297 3503269</t>
  </si>
  <si>
    <t>18,64</t>
  </si>
  <si>
    <t>0,00</t>
  </si>
  <si>
    <t>6,39</t>
  </si>
  <si>
    <t>12,25</t>
  </si>
  <si>
    <t xml:space="preserve">L4-8222  </t>
  </si>
  <si>
    <t>Neža Čadež</t>
  </si>
  <si>
    <t>IC-ZIM</t>
  </si>
  <si>
    <t>TOPCAPI</t>
  </si>
  <si>
    <t>EraNet</t>
  </si>
  <si>
    <t>602</t>
  </si>
  <si>
    <t>Ines Mandić-Mulec (Simona Leskovec)</t>
  </si>
  <si>
    <t>05993</t>
  </si>
  <si>
    <t>Mikropretočni analizator 8CFA Microflow Analyzer)</t>
  </si>
  <si>
    <t>Allaince Instruments Contimous Flow  Analyzer</t>
  </si>
  <si>
    <t>47502,96</t>
  </si>
  <si>
    <t>Oprema je na voljo zunanjim uporabnikom po predhodnem dogovoru. Dela lahko samo operater.</t>
  </si>
  <si>
    <t>The equipment is available to external users by prior arrangement. Operator can only work.</t>
  </si>
  <si>
    <t>Določanje vsebnosti ionskih oblik dušika (amonij, nitrat, nitrit) v okoljskih vzorcih</t>
  </si>
  <si>
    <t>Determination of ionic forms of nitrogen (ammonium, nitrate, nitrite) in environemntal samples</t>
  </si>
  <si>
    <t>3502685</t>
  </si>
  <si>
    <t>10%</t>
  </si>
  <si>
    <t>11</t>
  </si>
  <si>
    <t>P4-0116 Ines Mandić Mulec</t>
  </si>
  <si>
    <t>Ines Mandić-Mulec (Tjaša Danevčič)</t>
  </si>
  <si>
    <t>Multifermentorski sistem MINIFORS, Infors</t>
  </si>
  <si>
    <t>2003</t>
  </si>
  <si>
    <t>Bioreactor system Minifors Infors</t>
  </si>
  <si>
    <t>70553,31</t>
  </si>
  <si>
    <t xml:space="preserve">Oprema je na voljo zunanjim uporabnikom po predhodnem dogovoru. </t>
  </si>
  <si>
    <t>The equipment is available to external users by prior arrangement.</t>
  </si>
  <si>
    <t>Rast mikroorganizmov pod kontroliranimi rastnimi pogoji (tok nutrientov, temperatura, pH, aeracija, mešanje)</t>
  </si>
  <si>
    <t>The microorganisms growth under controled conditions (nutrients flow, pH, aeration, mixing, temperature)</t>
  </si>
  <si>
    <t>3502305 3502306</t>
  </si>
  <si>
    <t>J4-7637 Ines Mandić Mulec</t>
  </si>
  <si>
    <t>Ines Mandić-Mulec (Iztok Dogša)</t>
  </si>
  <si>
    <t>Raziskovalni mikroskop za epifluorescenco in fazni kontrast</t>
  </si>
  <si>
    <t>2008 in 2016</t>
  </si>
  <si>
    <t>ZEISS Axio Observer Z1</t>
  </si>
  <si>
    <t>265711,77</t>
  </si>
  <si>
    <t>Oprema je na voljo zunanjim uporabnikom po predhodnem dogovoru. Delate lahko sami ali z operaterjem.</t>
  </si>
  <si>
    <t>The equipment is available to external users by prior arrangement. You can work alone or with an operator.</t>
  </si>
  <si>
    <t>Preglejevanje okoljskih in laboratorijskih vzorcev z evkariontskimi ali prokariontskimi organizmi. Flourescenčna mikroskopija, diferencialni kontrast, fazni kontrast, belo polje. Možnost štetja organizmov in zajemanja slike, flourescenčna kvantifikacija. FISH, ekspresija flourescečnih proteinov.</t>
  </si>
  <si>
    <t xml:space="preserve">Obseravtion of environemntal and laboratory samples (eukaryotic or prokaryotic organisms). Fluorescence microscopy, DIC, PH, bright-wield. Cell counts, image aquistion, fluorescence quantification,FISH, fluorescent protein expression. </t>
  </si>
  <si>
    <t>3503542</t>
  </si>
  <si>
    <t>47,85</t>
  </si>
  <si>
    <t xml:space="preserve"> 2,85</t>
  </si>
  <si>
    <t>45</t>
  </si>
  <si>
    <t>68,85</t>
  </si>
  <si>
    <t>100%</t>
  </si>
  <si>
    <t>Iztok Dogša, Ines Mandić Mulec, Polonca Štefanič, Tjaša Danevčič, Barbara Kraigher</t>
  </si>
  <si>
    <t>J4-9302 Ines Mandić Mulec</t>
  </si>
  <si>
    <t>Polonca Štefanić, Ines Mandić Mulec, Iztok Dogša, Tjaša Danevčič, Barbara Kraigher</t>
  </si>
  <si>
    <t>Projekt ERC (Dular - Fakulteta za strojništvo)</t>
  </si>
  <si>
    <t>Iztok Dogša, Žiga Pandur</t>
  </si>
  <si>
    <t>J4-8228 štefanič Polonca</t>
  </si>
  <si>
    <t>Štefanič Polonca</t>
  </si>
  <si>
    <t>Iztok Dogša, Polonca Štefanič</t>
  </si>
  <si>
    <t>Projekt FOTONA</t>
  </si>
  <si>
    <t>Iztok Dogša, Saša Terlep</t>
  </si>
  <si>
    <t xml:space="preserve">Hrvoje Petković </t>
  </si>
  <si>
    <t>Analitski aparat HPLC</t>
  </si>
  <si>
    <t>HPLC - High Performance Liquid Chromatography</t>
  </si>
  <si>
    <t>Oprema je lahko do 30 % na razpolago za zunanje uporabnike. Obvezna je predhodna rezervacija termina. Potrebno je podati informacijo o naravi materiala za analizo in št. vzorcev. Cena se oblikuje glede na vsebino del s skrbnikom opreme.</t>
  </si>
  <si>
    <t>The equipment is up to 30% available to external users.  Prior reservation or an appointment with trustee should be made. Information about namber and nature of samples is needed. Price is determined by the currently valid price list or BF or in agreement with the trustee.</t>
  </si>
  <si>
    <t>Analize različnih substratov, gojišč in aktivnih molekul, spremljanje sinteze bioaktivnih molekul in
farmacevtskih učinkovin tekom proizvodnega procesa</t>
  </si>
  <si>
    <t xml:space="preserve">Bioreactor system offers high quality process development support
 including batch and continuous bioprocess development of active substances  and antibiotics in general. </t>
  </si>
  <si>
    <t>15-35€, odvisno od priprave in št. Vzorcev, dela lahko samo operater</t>
  </si>
  <si>
    <t xml:space="preserve">J4-8226       </t>
  </si>
  <si>
    <t>Petković</t>
  </si>
  <si>
    <t>Topcapi</t>
  </si>
  <si>
    <t xml:space="preserve">MR Slemc  </t>
  </si>
  <si>
    <t xml:space="preserve">Era net </t>
  </si>
  <si>
    <t xml:space="preserve">Ines Mandić-Mulec </t>
  </si>
  <si>
    <t>Chlimate chamber</t>
  </si>
  <si>
    <t xml:space="preserve">Oprema je na voljo zunanjim uporabnikom le v souporabi in po predhodnem dogovoru. </t>
  </si>
  <si>
    <t>Rast mikroorganizmov in rastlin z uravnavanjem temperature, vlage in svetlobe.</t>
  </si>
  <si>
    <t>Growth of the microorganisms and plants with controlled temperature, moisture and light</t>
  </si>
  <si>
    <t>5,2</t>
  </si>
  <si>
    <t>26,2</t>
  </si>
  <si>
    <t>Mandić Mulec Ines, Polonca Štefanič, Katarina Belcijan</t>
  </si>
  <si>
    <t xml:space="preserve">J4-8228 </t>
  </si>
  <si>
    <t>Polonca Štefanič, Katarina Belcijan</t>
  </si>
  <si>
    <t>Mandić-Mulec Ines, Polonca Štefanič, Katarina Belcijan</t>
  </si>
  <si>
    <t xml:space="preserve">Pedagoško delo </t>
  </si>
  <si>
    <t>Polonca Štefanič, Mandić-Mulec Ines</t>
  </si>
  <si>
    <t>Kromatografski sistem FPLC NGC Quest</t>
  </si>
  <si>
    <t>FPLC chromatography system NGC Quest</t>
  </si>
  <si>
    <t>Nataša Poklar Ulrih, Miha Bahun</t>
  </si>
  <si>
    <t>Miha Bahun</t>
  </si>
  <si>
    <t xml:space="preserve">Večnamenski optični čitalec mikrotiterskih plošč </t>
  </si>
  <si>
    <t>Microplate reader Spark (Tecan)</t>
  </si>
  <si>
    <t>18-40€, odvisno od priprave in št. vzorcev</t>
  </si>
  <si>
    <t>MR Slemc MR Pšeničnik</t>
  </si>
  <si>
    <t>Eranet</t>
  </si>
  <si>
    <t>Ines Mandić Mulec</t>
  </si>
  <si>
    <t>Celični sorter BD FACSMelody</t>
  </si>
  <si>
    <t xml:space="preserve">BD FACSMelody Cell Sorter </t>
  </si>
  <si>
    <t>Omogoča štetje in štirismerno ločevanje bakterij označenih z različnimi fluorokromi in ločevanje bakterij glede na izražanje reporterskih genov. Možnost sortiranja v epruvete, gojitvene plošče ali na mikroskopska stekelca. Modri laser z valovno dolžino 488 nm, vijolični laser z valovno dolžino 405 nm in rumeno-zeleni laser z valovno dolžino 561 nm, 8 barv v kombinaciji 2-2-4 (2B2V4YG).</t>
  </si>
  <si>
    <t>Counting and 4 way separation of bacteria labelled with different fluorochromes and the separation of bacteria according to the expression of reporter genes. Sorting into tubes, culture plates or microscope slides. Blue laser with a wavelength of 488 nm, purple laser with a wavelength of 405 nm and yellow-green laser with a wavelength of 561 nm, 8 colors in a combination of 2-2-4 (2B2V4YG).</t>
  </si>
  <si>
    <t>97,9, dela lahko samo izšolani operater</t>
  </si>
  <si>
    <t>27,9</t>
  </si>
  <si>
    <t>70,0</t>
  </si>
  <si>
    <t>21,0</t>
  </si>
  <si>
    <t>118,9</t>
  </si>
  <si>
    <t>Z4-1876</t>
  </si>
  <si>
    <t>Kovačec Eva</t>
  </si>
  <si>
    <t>Gorazd Fajdiga</t>
  </si>
  <si>
    <t>Hitra kamera PHANTOM VEO 340S</t>
  </si>
  <si>
    <t>High speed camera Phantom VEO 340S</t>
  </si>
  <si>
    <t>Kamera je namenjena vizualizaciji in analizi ekstremno hitrih pojavov. Hitrost snemanja: do 800 slik/s pri ločljivosti 2560x1600 in 280.000 slik/s pri zmanjšani ločljivosti, 36GB internega spomina</t>
  </si>
  <si>
    <t>Visualisation and analysis of high speed processes. Recording speed: up to 800 frames/s at 2560x1600 and 280,000 frames/s at reduced resolution, 36GB of internal memory</t>
  </si>
  <si>
    <t>Gorazd Fajdiga, Denis Rajh, Bojan Gospodarič</t>
  </si>
  <si>
    <t>Applause</t>
  </si>
  <si>
    <t>Denis Rajh, Gorazd Fajdiga</t>
  </si>
  <si>
    <t>Gorazd Fajdiga, Denis Rajh, Bojan Gospodarič, Drago Vidic, Miran Merhar</t>
  </si>
  <si>
    <t>Sistem za procesiranje slikovnih in genomskih podatkov</t>
  </si>
  <si>
    <t>HIVE- system for processing graphical and genomic data</t>
  </si>
  <si>
    <t>Oprema je dostopna po predhodnem dogovoru</t>
  </si>
  <si>
    <t>Eqiupment is available upon precedent arangement</t>
  </si>
  <si>
    <t xml:space="preserve">Oprema je namenjena analizi kompleksnih setov podatkov iz mikroskopskih in genomskih analiz. </t>
  </si>
  <si>
    <t>The equipment is dedicated for analysis of microscopic and genomic analyses.</t>
  </si>
  <si>
    <t>P19-0087</t>
  </si>
  <si>
    <t xml:space="preserve">Minja Zorc, Anja Tanšek, Peter Dovč </t>
  </si>
  <si>
    <t>Peter Dovč/Simon Horvat</t>
  </si>
  <si>
    <t xml:space="preserve">NIKON STEREOMIKROSKOP SMZ18 </t>
  </si>
  <si>
    <t>Eqiupment is available to all research organisation according to prior arangement</t>
  </si>
  <si>
    <t xml:space="preserve">Opremo je uporabna za kirurške operacije postopkov na laboratorijskih živalih, kjer potrebujemo visoko ločljiv makro nivo (npr. embrio transfer ipd.)  kot tudi dovolj delovnega prostora za težje operacije, kar ta aparat omogoča tudi zaradi 7 cm delovnega prostora. Aparat je opremljen z HD-kamero z ločljivostjo primerno za objave v znanstveni literaturi. </t>
  </si>
  <si>
    <t>The equipment is useful for surgical operations of procedures on laboratory animals, where we need a high-resolution macro level (eg embryo transfer, etc.) as well as enough working space for more difficult operations, which this device allows for 7 cm of working space. The device is equipped with an HD camera with a resolution suitable for publications in the scientific literature.</t>
  </si>
  <si>
    <t>P19-125</t>
  </si>
  <si>
    <t>Simon Horvat, Katja Skulj</t>
  </si>
  <si>
    <t>L3-2620</t>
  </si>
  <si>
    <t>Helena Motaln, Matjaž Peterka, Vida Štrancar</t>
  </si>
  <si>
    <t>Simon Horvat, Helena Motaln</t>
  </si>
  <si>
    <t>J4-2548</t>
  </si>
  <si>
    <t>Katja Skulj, Erika Cvetko</t>
  </si>
  <si>
    <t>Magistrska naloga</t>
  </si>
  <si>
    <t>Urška Hostnik</t>
  </si>
  <si>
    <t>Projekt mladi raziskovalci</t>
  </si>
  <si>
    <t>Špela Mikec, Andrea Šarac</t>
  </si>
  <si>
    <t>Peter Dovč/Jernej Ogorevc</t>
  </si>
  <si>
    <t>Elektroporator s širokim spektrom uporabe (za elektroporacijo zarodkov in vitro in in utero ter transfekcijo različnih celic/tkiv in vitro, in vivo in uteri in ovo in ex vivio</t>
  </si>
  <si>
    <t>Electroporator for the broad range of applications (eukaryotic cells, embrios) in vitro and in vivo.</t>
  </si>
  <si>
    <t>Osebni kontakt z odgovrno osebo (PD in JO)</t>
  </si>
  <si>
    <t>Personal contact with the persons in charge (PD and JO)</t>
  </si>
  <si>
    <t>Eletroporator, ki poleg klasične elektroporacije in vitro, omogoča tudi elektroporacijo in vivo, in ovo, in utero, ter ex vivo. Elektroporator omogoča učinkovito transfekcijo evkariontskih celičnih linij (tudi matičnih celic in primarnih celičnih kultur, ki se jih sicer težko transficira) in zarodkov različnih živalskih vrst. Trenutno sta na voljo modula, ki omogočata elektroporacijo celic v kivetah in eletroporacijo zigot na objektnem stekelcu.</t>
  </si>
  <si>
    <t>The equipment is dedicated to electroporation of different types od eukaryotic cells and animal embrios (mouse).</t>
  </si>
  <si>
    <t>P19-123</t>
  </si>
  <si>
    <t xml:space="preserve">Jernej Ogorevc, Zala Brajnik, </t>
  </si>
  <si>
    <t xml:space="preserve">Digitalna lupa za analizo razpok in celostno analizo površin lesa in na lesu osnovanih materialov   </t>
  </si>
  <si>
    <t xml:space="preserve">Digital microscope for crack measurements and integrated surface analysis of wood and wood-based materials   </t>
  </si>
  <si>
    <t>Oprema je namenjena vizualni (makro) analizi površin lesa, lesnih kompozitov in ostalih lesnih in nelesnih materialov in kompozitov, opazovanje lesnih škodljivcev (gliv, insektov), poškodb, površinskih premazov, lepilnih spojev…</t>
  </si>
  <si>
    <t>The equipment is used for visual (macro) analysis of wood surfaces, wood composites and other wood and non-wood materials and composites, observation of wood pests (fungi, insects), damage, surface coatings, adhesive joints, etc.</t>
  </si>
  <si>
    <t>6000018,6000019,6000020</t>
  </si>
  <si>
    <t>P19-0059</t>
  </si>
  <si>
    <t>Miha Humar, Andreja Žagar, Boštjan Lesar, sebastian Dahle</t>
  </si>
  <si>
    <t xml:space="preserve">Innterreg Durasoft </t>
  </si>
  <si>
    <t>Blaž Jemec</t>
  </si>
  <si>
    <t>p4-0430</t>
  </si>
  <si>
    <t>Davor Kržišnik, Jure Žigon</t>
  </si>
  <si>
    <t xml:space="preserve">MR Keržič </t>
  </si>
  <si>
    <t xml:space="preserve">Eli Keržič </t>
  </si>
  <si>
    <t>Miha Humar, Angela Balzano, Urška Osolnik, Boštjan Lesar</t>
  </si>
  <si>
    <t>Oprema za preizkušanje mehanskih lastnosti lesa in lesnih kompozitov</t>
  </si>
  <si>
    <t>Equipment for testing the mechanical properties of wood and wood composites</t>
  </si>
  <si>
    <t>Oprema za preizkušanje mehanskih lastnosti lesa in lesnih kompozitih in omogoča statične ter dinamične teste.</t>
  </si>
  <si>
    <t>Equipment for testing the mechanical properties of wood and wood composites and allows static and dynamic tests.</t>
  </si>
  <si>
    <t>P19-081</t>
  </si>
  <si>
    <t>Milan Šernek, Sergej Medved, Mirko Kariž, Bogdan Šega, Jure Žigon, Samo Grbec, Tomaž Kušar, Aleš Straže, Maks Merela, Boštjan Lesar</t>
  </si>
  <si>
    <t>Milan Šernek, Sergej Medved, Marko Petrič, Mirko Kariž, Bogdan Šega, Jure Žigon, Samo Grbec, Sebastian Dahle</t>
  </si>
  <si>
    <t>Individulano raziskovalno delo, Preskušanje/Testiranje</t>
  </si>
  <si>
    <t>Milan Šernek, Sergej Medved, Mirko Kariž, Bogdan Šega, Jure Žigon, Samo Grbec, Tomaž Kušar</t>
  </si>
  <si>
    <t>Maks Merela</t>
  </si>
  <si>
    <t>Popolnoma motoriziran raziskovalni mikroskop</t>
  </si>
  <si>
    <t>Fully motorized research microscope</t>
  </si>
  <si>
    <t>Popolnoma motoriziran mikroskop za preiskave v presevni svetlobi in fluorescenco v odbiti svetlobi</t>
  </si>
  <si>
    <t>Fully motorized microscope for transmission in translucent light and fluorescence in reflected light</t>
  </si>
  <si>
    <t>P19-093</t>
  </si>
  <si>
    <t xml:space="preserve">Maks Merela, Katarina Čufar, Luka Krže, Angela Balzano, </t>
  </si>
  <si>
    <t>CRP V4-2016 ARRS LES GIS</t>
  </si>
  <si>
    <t>Maks Merela, Katarina Čufar, Luka Krže, Aleš Straže</t>
  </si>
  <si>
    <t>MR Plavčak, MR Škrk</t>
  </si>
  <si>
    <t>Denis Plavčak, Nina Škrk</t>
  </si>
  <si>
    <t>13-RZK.2.2001 - Projekt Klemen Novak</t>
  </si>
  <si>
    <t>Klemen Novak</t>
  </si>
  <si>
    <t>IRD</t>
  </si>
  <si>
    <t>Merela, Balzano, Straže, Čufar</t>
  </si>
  <si>
    <t>Pedagoško delo, diplome in magisteriji</t>
  </si>
  <si>
    <t>Hrvoje Petković (Tomaž Polak)</t>
  </si>
  <si>
    <t>Tekočinski kromatograf sklopljen z masnim detektorjem (LC-MS/MS)</t>
  </si>
  <si>
    <t>LC-MS/MS system: ACQUITY H-CLASS in tandem with XEVO TQ-S micro</t>
  </si>
  <si>
    <t>The equipment is 30% of the time available for external users. Price is determined by the current price list of BF or in agreement with the trustee.</t>
  </si>
  <si>
    <t>Analize različnih matriksov živil in drugih vrst materialov. Področje raziskav je živilstvo, mikrobiologija, farmacija… Sistem je opremljen s PDA detektorjem in masnim spektrometrom Xevo TQ-S mikro, ki omogoča hkratno snemanje v SIR in MRM načinu. Aparat dobro analitiko molekul do velikosti 2000 Da. Masni spekrometer ima poleg ESI probe še UNISPRAY probo, ka omogoča za nekatere analite bistveno boljšo občutljivost.</t>
  </si>
  <si>
    <t>Analyzes of different food matrices and other types of materials. The field of research is food, microbiology, pharmacy… The system is equipped with a PDA detector and mass spectrometer Xevo TQ-S micro, which allows simultaneous recording in SIR and MRM mode. Apparatus good analytics of molecules up to size 2000 Yes. In addition to the ESI probe, the mass spectrometer also has a UNISPRAY probe, which allows for significantly better sensitivity for some analytes.</t>
  </si>
  <si>
    <t>P19-095</t>
  </si>
  <si>
    <t>Tomaž Polak, Iva Zahija, Andrej Živkovič, Mojca Kuhar, Mateja Lušnic Polak</t>
  </si>
  <si>
    <t>Naprava za sušenje z razprševanjem , model Mini Spray Dryer B-290 Advanced, Buchi</t>
  </si>
  <si>
    <t>Mini Spray Dryer Advanced (B-290, Büchi)</t>
  </si>
  <si>
    <t>Oprema za sušenje z razprševanjem kompleksnih živilskih vzorcev za pripravo materialov na področju kapsuliranja in tarčne dostave bioaktivnih snovi, dodatkov za živila, arom, vitaminov, proteinov, probiotikov in mikroorganizmov za fermentacijo živil, vitaminov, rastlinskih izvlečkov, ter koncentratov tekočih živil.</t>
  </si>
  <si>
    <t>Spray drying of complex food samples, preparation of encapsulation carriers and targeted delivery of bioactive substances, food additives, flavorings, vitamins, proteins, probiotics and microorganisms for food fermentation, vitamins, plant extracts and liquid food concentrates.</t>
  </si>
  <si>
    <t>P19-017</t>
  </si>
  <si>
    <t>Nataša Poklar, Ilja Gasan Osojnik Črnivec, Jaka Levanič, Luka Šturm</t>
  </si>
  <si>
    <t>Nataša Poklar, Ilja Gasan Osojnik Črnivec, Jaka Levanič</t>
  </si>
  <si>
    <t>Nataša Poklar, Ilja Gasan Osojnik Črnivec</t>
  </si>
  <si>
    <t>552-482</t>
  </si>
  <si>
    <t>Univerza v Mariboru, Fakulteta za kmetijstvo in biosistemske vede</t>
  </si>
  <si>
    <t>mag.Mateja Muršec, dr.Janja Kristl, dr. Franci Bavec</t>
  </si>
  <si>
    <t>Analitska oprema laboratorija za fitofiziološke raziskave II</t>
  </si>
  <si>
    <t>Equipment for molecular analyses and tissue culture</t>
  </si>
  <si>
    <t>Oprema se nahaja v raziskovalnih laboratorijih FKBV. Skrbniki  opreme so Mateja Muršec, Vesna Weingerl, Janja Kristl in dr.Franci Bavec. Dostop do uporabe opreme je omogočen vsem raziskovalcem po predhodnem dogovoru, vsak dan od pon-pet od 8.00 do 18.00</t>
  </si>
  <si>
    <t xml:space="preserve">The equipment is located in research laboratories at the FALS. Persons responsible for equipment are Mateja Muršec, Vesna Weingerl, Janja Kristl and dr.Franci Bavec. Equipment is available for all researchers to use after previous agreement, evry working day from 8.00 to 18.00  </t>
  </si>
  <si>
    <t>V raziskavah genetske strukture rastlinskih materialov in v tkivnih kulturah</t>
  </si>
  <si>
    <t>Plant genetic analyses, tissue cultures</t>
  </si>
  <si>
    <t>3405,3406,3407,3408,3409,3486</t>
  </si>
  <si>
    <t>50-60</t>
  </si>
  <si>
    <t>www.fkbv.um.si</t>
  </si>
  <si>
    <t>P1-0164</t>
  </si>
  <si>
    <t>dr. Janja Kristl, dr. Andreja Urbanek-Krajnc, mag. Vesna weingerl, Danica Štefok</t>
  </si>
  <si>
    <t>dr. Andreja-Urbanek Krajnc, dr. Janja Kristl, Nataša Imenšek, Tina Ogulin</t>
  </si>
  <si>
    <t>N1-0041</t>
  </si>
  <si>
    <t>dr.Andreja Urbanek, dr. Janja Kristl</t>
  </si>
  <si>
    <t>dr.Tomaž Langerholc</t>
  </si>
  <si>
    <t>Ultracentrifuga RC-28S</t>
  </si>
  <si>
    <t>Ultracentrifuge RC-28S</t>
  </si>
  <si>
    <t>Vsak dan od 6.00 do 20.00, izven tega časa po dogovoru po urniku, predhodni dogovor s predstojnikom</t>
  </si>
  <si>
    <t xml:space="preserve">Every working day from 8.00 do 20.00, out of working days upon agremeent, agreement with the Chair od the dept.  </t>
  </si>
  <si>
    <t>v biokemiji , mikrobiologiji, biotehnologiji</t>
  </si>
  <si>
    <t xml:space="preserve">Biochemistry, microbiology, biotechnology </t>
  </si>
  <si>
    <t xml:space="preserve"> dr Tomaž Langerholc,  dr.Maša Primec</t>
  </si>
  <si>
    <t>Čitalec mikrotitrskih ploščic</t>
  </si>
  <si>
    <t>Microtiter plate reader</t>
  </si>
  <si>
    <t>Čitanje mikrotitrskih ploščic različnih formatov. Merjenje absorbance, fluorescence in luminiscence. Kinetične mertive.</t>
  </si>
  <si>
    <t>Quantitative readings from microtiter plates in different formats. Readings of absorption, fluorescence and luminescence. Kinetic measurements.</t>
  </si>
  <si>
    <t xml:space="preserve"> dr Tomaž Langerholc,  mag. Maša Primec</t>
  </si>
  <si>
    <t>Nataša Imenšek</t>
  </si>
  <si>
    <t>mag. Maksimiljan Brus</t>
  </si>
  <si>
    <t>Laboratorij za prehrano neprežvekovalcev</t>
  </si>
  <si>
    <t xml:space="preserve">Laboratory for non-ruminants nutrition </t>
  </si>
  <si>
    <t>Laboratorij  je na dislocirani enoti. Uporaba laboratorija je po predhodnem dogovoru s skrbnikom. Uporaba je možna za obdobje 50 dni.</t>
  </si>
  <si>
    <t>The laboratory is on a dislocated unit. The use of the laboratory is by prior arrangement.</t>
  </si>
  <si>
    <t>Testiranje učinkovitosti prehranskih dodatkov v krmi in vodi za živali.</t>
  </si>
  <si>
    <t>Testing the effectiveness of dietary supplements  in feed and water for animals.</t>
  </si>
  <si>
    <t xml:space="preserve">www.fkbv.um.si </t>
  </si>
  <si>
    <t>15/82</t>
  </si>
  <si>
    <t>V4-1604</t>
  </si>
  <si>
    <t>dr. Dejan Škorjanc, Mag. Maksimiljan Brus, projektni partnerji (BF,VF)</t>
  </si>
  <si>
    <t>V4-1817</t>
  </si>
  <si>
    <t>dr. Maja Prevolnik Povše, mag. Maksimiljan Brus</t>
  </si>
  <si>
    <t>PC</t>
  </si>
  <si>
    <t>izvajalci pedagoškega procesa na programih ŽIV.,UNI,</t>
  </si>
  <si>
    <t>mag.Maša Primec</t>
  </si>
  <si>
    <t>Aparat za analizo DNK - REAL PCR</t>
  </si>
  <si>
    <t>REAL TIME PCR</t>
  </si>
  <si>
    <t xml:space="preserve">Every working day from 6.00 do 20.00, out of working days upon agremeent, agreement with the Chair od the dept.  </t>
  </si>
  <si>
    <t>Kvantitativna določitev DNK</t>
  </si>
  <si>
    <t>Quantification of DNA</t>
  </si>
  <si>
    <t>http://www.fkbv.um.si/raziskovalna-dejavnost-fkbv</t>
  </si>
  <si>
    <t>Martin Kozmos, mag.</t>
  </si>
  <si>
    <t>Aparat za slikanje in analizo gelov</t>
  </si>
  <si>
    <t>Imaging system for DNA and protein gels</t>
  </si>
  <si>
    <t>Dokumentacija in kvantitativna določitev DNK, proteinov na gelih in membranah; zajem slik v UV in vidnem območju, detekcija bioluminiscence in fluorescence</t>
  </si>
  <si>
    <t>Documentation and quantification of DNA, proteins on gels and membranes; UV and visual specter image capture, bioluminescence and fluorescence detection</t>
  </si>
  <si>
    <t xml:space="preserve"> 33117-3007/2018</t>
  </si>
  <si>
    <t>Martin Kozmos, mag.,  dr Tomaž Langerholc,  mag. Maša Primec</t>
  </si>
  <si>
    <t>Inštitut za novejšo zgodovino</t>
  </si>
  <si>
    <t>I0-0013</t>
  </si>
  <si>
    <t>Andrej Pančur</t>
  </si>
  <si>
    <t xml:space="preserve">Spletna aplikacija za popis prebivalstva Slovenije </t>
  </si>
  <si>
    <t>Research equipment for Research Infrastructure of Institut for Conteporary History and Sistory - Slovenian Historiographic</t>
  </si>
  <si>
    <t>Raziskovalna oprema INZ razen osebne računalniške opreme je deloma dostopna raziskovalcem drugih inštitucij (tiskalniki, skener). Odzivni čas je dva dni po vložitvi zahtevka na upravo INZ, ob pogoju izdaje naročilnice in tržni ceni storitev. Oprema vključena v vzdrževanje portala Sistory ni dostopna, je pa mogoče ponuditi strokovne vsebine; o primernosti katerih odloča vodja infrastrukturjnega programa.</t>
  </si>
  <si>
    <t>The research equipment of the Institute of Contemporary History, except personal computer hardware, is partly available to researchers from other institutions (printers, scanner). The response time is two days after a request has been submitted to the administration of the Institute, provided that the purchase order has been issued and the market price of the services covered. The equipment for the management of the Sistory portal is not available, but expert contents may be offered. The manager of the infrastructure programme makes decisions about these.</t>
  </si>
  <si>
    <t>Raziskovalna oprema je deloma namenjena delu raziskovalcev INZ in sodelavcev infrastrukturnega programa Sistory (osebna računalniška oprema), programskim rešitvam in vzdrževanju spletnega portala Sistory.</t>
  </si>
  <si>
    <t>The research equipment is partly intended for the work of researchers of the Institute of Contemporary History and associates of the Sistory infrastructure programme (personal computer hardware), as well as for software solutions and maintenance of the Sistory web portal.</t>
  </si>
  <si>
    <t xml:space="preserve">https://www.inz.si/sl/Storitve/ </t>
  </si>
  <si>
    <t>P6-0281</t>
  </si>
  <si>
    <t>dr. Marko Zajc</t>
  </si>
  <si>
    <t>P6-0280</t>
  </si>
  <si>
    <t>dr. Žarko Lazarević</t>
  </si>
  <si>
    <t>dr. Andrej Pančur</t>
  </si>
  <si>
    <t>J5-1793</t>
  </si>
  <si>
    <t>dr. Jurij Hadalin</t>
  </si>
  <si>
    <t>J6-1801</t>
  </si>
  <si>
    <t>dr. Filip Čuček</t>
  </si>
  <si>
    <t>N6-0151</t>
  </si>
  <si>
    <t>dr. Žarko Lazarevič</t>
  </si>
  <si>
    <t>J6-3143</t>
  </si>
  <si>
    <t>Meta Remec</t>
  </si>
  <si>
    <t>J6-2578</t>
  </si>
  <si>
    <t>Nina Vodopivec</t>
  </si>
  <si>
    <t>J6-2572</t>
  </si>
  <si>
    <t>J6-3123</t>
  </si>
  <si>
    <t>J6-2573</t>
  </si>
  <si>
    <t>J5-2571</t>
  </si>
  <si>
    <t>Žarko Lazarevič</t>
  </si>
  <si>
    <t xml:space="preserve">Relacijska baza SIC </t>
  </si>
  <si>
    <t>https://www.inz.si/sl/Storitve/</t>
  </si>
  <si>
    <t>Urbanistični inštitut Republike Slovenije</t>
  </si>
  <si>
    <t>I0-0016 </t>
  </si>
  <si>
    <t>Boštjan Cotič</t>
  </si>
  <si>
    <t>PPGIS raziskovalni sistem</t>
  </si>
  <si>
    <t>PPGIS research system</t>
  </si>
  <si>
    <t>Mobilni del opreme je možno najeti na dnevni osnovi, v okviru strežniškega dela pa je možno zakupiti prostor na diskih</t>
  </si>
  <si>
    <t>Mobile part of the system can be rent on the daily basis, on the server part the free space on server disks can be rent</t>
  </si>
  <si>
    <t>Oprema predstavlja raziskovalni sistem, ki je sestavljen iz strežniškega in mobilnega terminalskega dela. Namenjen je raziskovanju javne participacije v procesih prostorskega planiranja. Osnova raziskovalnega sistema je medmrežniški del, ki uporablja medmrežne strežnike v strežniški omari, ki so dodatno zaščiteni proti izgubi podatkov z dodatnim redundančnim strežnikom ter z zunanjimi diskovnimi polji. Mobilni terminalski del pa je namenjen zbiranju javnih mnenj na javnih razgrnitvah. V letih 2018,2019,2020 in 2021 je bila oprema delno posodobljena in sicer je bil zamenjan en strežnik skupaj s programsko opremo ter dodani novi diski</t>
  </si>
  <si>
    <t>Research system with server, data storage and mobile terminal. It is used for researching the public participation in the processes of a urban planning.  It is based on the web server with additional data storage and backup system. Mobile terminal is used for gathering data from workshops which are the part of a urban planning process. In 2018,2019,2020 and 2021, the equipment was partially updated with one new server and it's software and new hard disks were added.</t>
  </si>
  <si>
    <t>9014OS</t>
  </si>
  <si>
    <t>http://www.uirs.si/sl-si/Raziskovalna-oprema</t>
  </si>
  <si>
    <t>ARRS in Min. za delo in druž.</t>
  </si>
  <si>
    <t>Evropski socialni sklad: dostopnost - eu kartica</t>
  </si>
  <si>
    <t>EU Creative Europe Culture - SMOTIES</t>
  </si>
  <si>
    <t>Ministrstvo za pravosodje - dostopnost sodišč</t>
  </si>
  <si>
    <t>Spletne strani namenjene raziskovanju infrastrukturnega programa, spletne strani UIRS, UIRS intranet (UInfo), razširjeno z projekti.uirs.si, kjer se dodajajo novi projekti ter participiraj.uirs.si, kjer je spletna platforma za napredne storitve spletne participacije</t>
  </si>
  <si>
    <t>UIRS</t>
  </si>
  <si>
    <t>510-600</t>
  </si>
  <si>
    <t xml:space="preserve">Univerza v Ljubljani, Fakulteta za pomorstvo in promet </t>
  </si>
  <si>
    <t>Jelenko Švetak</t>
  </si>
  <si>
    <t xml:space="preserve">PISCES2 Oprema za upravljane s kriznimi situacijami na morju </t>
  </si>
  <si>
    <t>PISCES2 Potential Incident Simulation, Control &amp; Evaluation System</t>
  </si>
  <si>
    <t>PISCES2 oprema se lahko najame skladno s cenikom izvajanja tečejev na Fakulteti, razpoložljivost opreme pa je v skladu z urnikom zasedenosti laboratorija. V poletnem času se lahko najame za daljši čas, med koledarskim letom pa so možni le dnevni najemi.</t>
  </si>
  <si>
    <t xml:space="preserve">PISCES2 equipment is available according to the official price list. It can be hired for short or long term period related to the official timetable of simulation laboratory. </t>
  </si>
  <si>
    <t>Oprema se uporablja v integraciji z navtičnim simulatorjem za potrebe usposabljanja in dejanskega posredovanja v primeru nesreč na morju, predvsem s poudarkom razlitja nevarnih snovi v morje</t>
  </si>
  <si>
    <t>PISCES2 is an incident response simulator intended for preparing and conducting command centre exercises and area drills. The application is developed to support exercises focusing on oil spill response</t>
  </si>
  <si>
    <t>Na spletni strani FPP:  http://fpp.uni-lj.si/studij/tecaji/2010042623483113/ in na strani: http://fpp.uni-lj.si/raziskovanje/organizacijske_enote/2009071611483949/2009100911042789/</t>
  </si>
  <si>
    <t>45000-19868 Ocena ogroženosti in načrt zaščite in reševanja Luke Koper za industijske nesreče</t>
  </si>
  <si>
    <t>Luka Koper</t>
  </si>
  <si>
    <t>Znanstvenoraziskovalni center Slovenske akademije znanosti in umetnosti</t>
  </si>
  <si>
    <t>P6-0119, I0-0031</t>
  </si>
  <si>
    <t>Franci Gabrovšek, Tanja Pipan</t>
  </si>
  <si>
    <t>16180, 15687</t>
  </si>
  <si>
    <t>Krasoslovna terenska in laboratorijska oprema</t>
  </si>
  <si>
    <t>Karstological field and laboratory equipment</t>
  </si>
  <si>
    <t>Oprema je postavljena na terenu in tako stalno v rabi v sklopu raziskovalnih projektov.</t>
  </si>
  <si>
    <t>The equipment is installed in the field and therefore permanently used in the frame of our research projects.</t>
  </si>
  <si>
    <t>Dežemere Onset uporabljamo za merjenje padavin v Postojni in Vrh Korena na Javornikih ter količine prenikle vode v Postojnski jami. Z avtomatsko merilno postajo za spremljanje letnih oscilacij temperature, vlage in lastnosti kapljajoče vode proučujemo v vhodnem delu Postojnske jame vplive turistične rabe jame na jamsko okolje. Gealog S s sondami za merjenje višine vode, temperature in spec.el. prevodnosti uporabljamo za zvezne meritve prenikle vode v Postojnski jami. Enake parametre merimo s sondami Levelogger v kraških jamah, kjer se pretakajo podzemne vode rek Pivke, Unice in Reke.  Dodatna optična oprema za že obstoječi mikroskop Nikon Eclipse 600 je v rabi za opazovanje in proučevanje biološkega in mikrobiološkega materiala v podzemeljskih habitatih.</t>
  </si>
  <si>
    <t>Raingauges Onset are used for the measurement of precipitation in Postojna and Vrh Korena on Javorniki Mountains, and of dripwater in the Postojna Cave. An automatic measurement station for the monitoring of annual oscillations of temperature, air humidity, and parameters of dripwater is used for the assessment of the impact of tourist use on the cave environment in the entrance part of the Postojna Cave. Gealog S with sondes for measurement of water level, temperature, and specific electrical conductivity is used for continuous monitoring of dripwater in the Postojna Cave. The same parameters are measured with the Levelogger sondes in karst caves with underground flow of the Pivka, Unica, and Reka Rivers. Additional optical parts for the existing microscope Nikon Eclipse 600 are used for the microscopy and study of biological and microbiological materials in underground habitats.</t>
  </si>
  <si>
    <t>105845,103256,105847</t>
  </si>
  <si>
    <t xml:space="preserve">http://is.zrc-sazu.si/oprema </t>
  </si>
  <si>
    <t>042532</t>
  </si>
  <si>
    <t>P6-0119</t>
  </si>
  <si>
    <t>Nataša Viršek Ravbar</t>
  </si>
  <si>
    <t>I0-0031</t>
  </si>
  <si>
    <t>Jerneja Fridl</t>
  </si>
  <si>
    <t>P6-0038</t>
  </si>
  <si>
    <t>Nina Ledinek, Andrej Perdih</t>
  </si>
  <si>
    <t>29395, 30798</t>
  </si>
  <si>
    <t>Informacijski strežnik za tvorjenje, upravljanje in uporabo gradivskih slovarskih zbirk in programski paket SlovarRed</t>
  </si>
  <si>
    <t>Corpora Laboratory Equipment and SlovarRed (software)</t>
  </si>
  <si>
    <t>Oprema se nahaja na Inštitutu za slovenski jezik Frana Ramovša in v računalniškem centru ZRC SAZU in je namenjena samo interni uporabi (licenca).</t>
  </si>
  <si>
    <t>The equipment is located at the SRC SASA’s Fran Ramovš Institute for Slovenian Language and at the SRC SASA's Computer Centre. It is licensed for internal use only.</t>
  </si>
  <si>
    <t>Oprema je namenjena tvorjenju, upravljanju in nadaljnji uporabi slovarskih zbirk, ki nastajajo na osnovi besedilnega korpusa in  spletnega seznama besed slovenskega jezika.</t>
  </si>
  <si>
    <t>The equipment is intended for composition, management and further use of dictionary collections, which are being developed upon the textual corpus and the online collection of the Slovenian language words.</t>
  </si>
  <si>
    <t>105835,104072,104073,104074,104075,104076,104077,104078,105836,105837,105838,105839</t>
  </si>
  <si>
    <t>020132</t>
  </si>
  <si>
    <t>Kozma Ahačič</t>
  </si>
  <si>
    <t>P5-0217</t>
  </si>
  <si>
    <t>Grega Strban</t>
  </si>
  <si>
    <t>P1-0236</t>
  </si>
  <si>
    <t>Branko Vreš</t>
  </si>
  <si>
    <t>Programski paket FloVegSi</t>
  </si>
  <si>
    <t>FloVegSi (software, information system)</t>
  </si>
  <si>
    <t>Oprema se nahaja na Biološkem inštitutu Jovana Hadžija ZRC SAZU. Pogoji uporabe se določijo glede na specifiko poizvedbe morebitnih interesentov.</t>
  </si>
  <si>
    <t>The equipment is located at the SRC SASA’s Jovan Hadži Biological Institute. Terms of use are determined according to specific inquiries by potential users.</t>
  </si>
  <si>
    <t>FLOVEGSI je relacijska baza in aplikacija za hranjenje, obdelavo, izpise, grafične prikaze in povezave z drugimi programskimi orodji (Turboveg, Syntax idr.) in aplikacijami geografskega informacijskega sistema (GIS) za floristične, vegetacijske in favnistične podatke.</t>
  </si>
  <si>
    <t>Floristical and fitocenological database</t>
  </si>
  <si>
    <t>107415, 107416</t>
  </si>
  <si>
    <t>030117</t>
  </si>
  <si>
    <t>Simona Kralj Fišer</t>
  </si>
  <si>
    <t>V4-2019</t>
  </si>
  <si>
    <t>Urban Šilc</t>
  </si>
  <si>
    <t>P6-0064</t>
  </si>
  <si>
    <t>Maja Andrič</t>
  </si>
  <si>
    <t>Oprema za laboratorij za raziskovanje paleookolja</t>
  </si>
  <si>
    <t>Livingstone coring eqipment (modification after Stitz) attached to an electric hammer Makita. Coldstore. Palynological laboratory (with centrifuge Hettich Rotanta 460, water bath Memmert WB10, fume cupboard, ultrasonic bath Iskra Pio Sonis, muffle furnace Aurodent G9-5206, el. mixer Vibromix 114).</t>
  </si>
  <si>
    <t>Oprema se nahaja na Inštitutu za arheologijo ZRC SAZU in raziskovalci imajo stalen dostop do raziskovalne opreme.</t>
  </si>
  <si>
    <t>The research equipment is located at the Institute of archaeology SRC SASA and researchers have premanent access to research equipment</t>
  </si>
  <si>
    <t>Vrtalna oprema se uporablja za terensko delo (vzorčenje sedimenta). Palinološki laboratorij se uporablja za pripravo vzorcev za analizo peloda, rastlinskih makrofosilov in loss-on-ignition analizo.</t>
  </si>
  <si>
    <t>Coring equipment is used for fieldwork  - palynological coring  (sediment sampling). Samples for pollen, plant macrofossil and and loss-on-ignition analysis are prepared in palynological laboratory.</t>
  </si>
  <si>
    <t>103646,103582,103629,103640,103641,103642,103643,103644,103647,107300</t>
  </si>
  <si>
    <t>020104</t>
  </si>
  <si>
    <t>Anton Velušček</t>
  </si>
  <si>
    <t>Franjo Drole</t>
  </si>
  <si>
    <t>AV programska oprema</t>
  </si>
  <si>
    <t>2002/2003</t>
  </si>
  <si>
    <t>Audio-visual equipment</t>
  </si>
  <si>
    <t>Oprema je postavljena v predavalnici Inštituta za raziskovanje krasa ZRC SAZU in je ni možno premeščati. Za določene prireditve (Muzejski večeri Notranjskega muzeja iz Postojne, razstave različnih društev z območja Postojne, domači in mednarodnih sestanki, študijski programi) pa ob predhodni rezervaciji prostega termina omogočamo  uporabo predavalnice in opreme.</t>
  </si>
  <si>
    <t>The equipment is installed in the lecture room of the Karst Research Institute ZRC SAZU and could not be removed. By a preceding booking of a free term we enable a free use of the lecture room and equipment for certain perfomances (Museum Evenings of Notranjski muzej Postojna, expositions of various associations from the Postojna area, our and international meetings, study programmes).</t>
  </si>
  <si>
    <t>Oprema je postavljena v predavalnici Inštituta za raziskovanje krasa ZRC SAZU in jo uporabljamo za predavanja, seminarje, sestanke in podobno. Omogoča nam javne predstavitve dosežkov našega dela na področju raziskovanja krasa, še posebej pri proučevanju in ocenjevanju vplivov človekovih posegov na to občutljivo pokrajino. Predavanja vabljenih domačih in tujih gostov ter njihovo sodelovanje pri seminarjih ali sestankih pa nam omogočajo vključevanje v različne aktivnosti v domačih in mednarodnih strokovnih krogih.</t>
  </si>
  <si>
    <t>The equipment is installed in the lecture room of the Karst Research Institute ZRC SAZU and is used for lectures, seminars, meetings and similar. It enables the public presentation of our work related to  karst research, and  in particular to study and assessment of human impacts on this sensitive landscape. On the other hand the lectures of invited both Slovene and foreign experts and their engagement at seminars or meetings enable the incorporation into various activities of Slovene and international professional circles.</t>
  </si>
  <si>
    <t>030028</t>
  </si>
  <si>
    <t>P6-0111</t>
  </si>
  <si>
    <t>Marjetka Golež Kaučič, Drago Kunej</t>
  </si>
  <si>
    <t>8191, 14493</t>
  </si>
  <si>
    <t>Digitalna računalniško podprta avdio delovna postaja</t>
  </si>
  <si>
    <t>Digital computer supported audio work station</t>
  </si>
  <si>
    <t xml:space="preserve">Oprema je predvsem namenjena raziskovalnemu delu in izvajanju projektov na GNI in drugih inštitutih ZRC SAZU. </t>
  </si>
  <si>
    <t xml:space="preserve">The access is supported for scinetists and researchers on the Institute of Ethnomusicology, and other institutes of SRC SASA. </t>
  </si>
  <si>
    <t xml:space="preserve">Oprema omogoča kakovostno digitalizacijo zvočnega gradiva in shranjevanje gradiva v arhivskem digitalnem formatu. Takšen zapis omogoča preprosto in kvalitetno kopiranje in s tem lažjo dolgoročno zaščito in varovanje gradiva, katerega kopije lahko hranimo tudi v drugih sistemih in na različnih lokacijah. Oprema omogoča shranjevanje v več digitalnih formatih in s tem zagotavlja optimalno uporabo zvočnega gradiva različnim uporabnikom glede na njihove vsebinske in tehnične zahteve. </t>
  </si>
  <si>
    <t>Enables quality digitization of sound materials and storage in digital archival format. The focus is on standardization: simple and quality copying of materials and thus easier long-term preservation of material; copies can be stored in different systems and locations. The software enables storage of materials in various digital formats and therefore optimal use of sound materials for different groups of users, depending on their thematic or technical requirements.</t>
  </si>
  <si>
    <t>101043,101081,101052,101070,101082</t>
  </si>
  <si>
    <t>030036</t>
  </si>
  <si>
    <t>Marjetka Golež Kaučič</t>
  </si>
  <si>
    <t>Digitalni terenski laboratorij</t>
  </si>
  <si>
    <t>2006/2007</t>
  </si>
  <si>
    <t>Digital field laboratory</t>
  </si>
  <si>
    <t>Omogoča digitalno avdio, avdiovizualno in slikovno snemanje ter osnovno urejanje in segmentacijo gradiva na terenu, direktno dokumentiranje in shranjevanje gradiva v informacijski sistem ter integracijo z osrednjim informacijskim sistemom Digitalnega arhiva GNI. Gre za pomemben prehod iz analognih v digitalne tehnologije že pri pridobivanju gradiva.</t>
  </si>
  <si>
    <t>Enables digital audio and audio-visual recording and photographing. Further, the system (part of Ethnom use) has been developed to support segmentation of field recording, documenting and storing, and integration with other collections within Ethnomuse archive. The main goal of the system is to support digital manipulation of material throughout the whole process.</t>
  </si>
  <si>
    <t>101285,101287,101206,101210,101211,101212,101215,101221,101222,101223</t>
  </si>
  <si>
    <t>070266</t>
  </si>
  <si>
    <t>J6-3129</t>
  </si>
  <si>
    <t>Digitalni arhiv GNI</t>
  </si>
  <si>
    <t>GNI digital archive</t>
  </si>
  <si>
    <t>The access is supported for scinetists and researchers on the Institute of Ethnomusicology, and other institutes of SRC SASA. .</t>
  </si>
  <si>
    <t xml:space="preserve">Osnovni namen opreme je izgradnja digitalnega arhiva, ki omogoča sodobno znastvenoraziskovalno in izobraževalno delo z raznovrstnim gradivom zbirk GNI ter multimedijsko prezentacijo in integracijo slovenske kulturne dediščine v evropski in tudi širši prostor. Povezuje specifično in raznoliko gradivo: zvočno, dokumentarne filme in video, rokopise ljudskih pesmi in tekstovno gradivo, kinetograme, terenske zapise, notne zapise, fotografije idr. Oprema omogoča dokumentacijo, hrambo in dolgoročno digitalno zaščito gradiva ter njegovo preprosto vključevanje v formate in sisteme, ki so v digitalni obliki preprosto dostopne javnosti. </t>
  </si>
  <si>
    <t>Main goal of Ethnomuse is construction of the digital multimedia archive for the purpose scientific research work on varius collections from the Institute of Ethnomusicology. Further, the focus is on multimedia representation and integration of rich Slovenian cultural heritage into wider, European and international context. Ethnomuse contains specific multimedia materials and formats: audio material, video and film documentaries, manuscripts and other text materials, kinetograms, field recordings, musical notation, photo materials... The Ethnomuse system enables both digital production and post-production processes of  recording, documenting, archiving (storage) and long-term digital preservation of collections. Web application has also been developed for browsing and searching the collections (www.ethnomuse.info).</t>
  </si>
  <si>
    <t>040994</t>
  </si>
  <si>
    <t>Adrijan Košir, Anton Velušček</t>
  </si>
  <si>
    <t>15155, 13607</t>
  </si>
  <si>
    <t>Sistem za izdelavo mikroskopskih preparatov Logitech</t>
  </si>
  <si>
    <t>Logitech - thin-section preparation system</t>
  </si>
  <si>
    <t xml:space="preserve">Oprema je postavljena v laboratoriju ZRC SAZU na Novem trgu 2. Laboratorij izdeluje preparate za raziskovalce ZRC SAZU in za zunanje naročnike. </t>
  </si>
  <si>
    <t xml:space="preserve">The equipment is placed in the laboratory at the SRC SASA on Novi trg 2. Ljubljana. Laboratory makes thin sections of various natural and artificial materials for researchers at the SRC SASA and for the external clients. </t>
  </si>
  <si>
    <t>Sistem za izdelavo mikroskopskih preparatov Logitech je namenjen za kon_no izdelavo zbruskov iz arheolo_kih, geolo_kih, biolo_kih (rastlinskih in skeletnih), pedolo_kih in drugih nekovinskih in kovinskih materialov za prou_evanje pod opti_nim mikroskopom (v presevni in odsevni svetlobi, s katodno luminiscenco, UV luminiscenco itd.) ter z drugimi mikroskopskimi tehnikami (z vrsti_nim elektronskim mikroskopom, mikrosondo itd.). Jedro sistema je naprava za precizno bru_enje in poliranje vzorcev (Logitech PM5 single-workstation precision lapping and polishing machine), dodatni deli pa so prilagojeni za monta_o (lepljenje) vzorcev, predpripravo preparatov (grobo rezanje vzorcev, prilepljenih na steklo), obdelavo razli_nih materialov in za razli_ne velikosti vzorcev.</t>
  </si>
  <si>
    <t>The system for making slides Logitech is designed for final production of thin sections from archaeological, geological, biological (floral and skeletal), soil and other non-metallic and metallic materials for the study under an optical microscope (transmitted and reflective light, the cathodoluminescence, UV luminescence, etc. .) and other microscopic techniques (with SEM, microprobe etc..). The core system is a device for precision grinding and polishing of samples (Logitech PM5 precision single-workstation Lapping and polishing machine); other parts are adapted for assembly (gluing) of the samples, pre-preparation (rough cut samples, pasted on the glass), the processing of various materials and for different sample sizes.</t>
  </si>
  <si>
    <t>102181</t>
  </si>
  <si>
    <t xml:space="preserve">P6-0064 
</t>
  </si>
  <si>
    <t xml:space="preserve">P1-0008 
</t>
  </si>
  <si>
    <t>Špela Goričan</t>
  </si>
  <si>
    <t>Nadja Zupan Hajna</t>
  </si>
  <si>
    <t>Namizni rentgenski praškovni difraktometer XRD Bruker</t>
  </si>
  <si>
    <t>Bruker XRD benchtop</t>
  </si>
  <si>
    <t>Oprema je postavljena v pisarni št. 201 na Inštitutu za raziskovanje krasa ZRC SAZU v Postojni, Titov trg 2. Oprema je predvsem namenjena raziskovalnemu delu in izvajanju projektov Inštituta  (licenca). Pogoji uporabe se določijo glede na specifiko poizvedbe morebitnih interesentov.</t>
  </si>
  <si>
    <t>The equipment is installed in room 201 of the Karst Research Institute ZRC SAZU in Postojna, Titov trg 2. The equipment is primarily intended for the research work and implementation of projects of the Institute  (license). Terms of use are determined according to specific inquiries by potential users.</t>
  </si>
  <si>
    <t>XRD je namenjen določanju mineralne sestave vzorcev kamnin in sipkih sedimentov.</t>
  </si>
  <si>
    <t>XRD is intended to determine the mineral composition of rock samples and bulk sediments.</t>
  </si>
  <si>
    <t>P6-0101</t>
  </si>
  <si>
    <t>Mateja Ferk</t>
  </si>
  <si>
    <t>Laboratorijska oprema za analizo sedimenta</t>
  </si>
  <si>
    <t>Laboratory equipment for sediment analyses</t>
  </si>
  <si>
    <t>Po predhodnem dogovoru s skrbnikom opreme</t>
  </si>
  <si>
    <t>By previous agreement of the equipment manager</t>
  </si>
  <si>
    <t>Analiza sestave sedimentov in meritve velikostnih frakcij sedimenta.</t>
  </si>
  <si>
    <t>Analyses of sediment composition, and grain size analyses.</t>
  </si>
  <si>
    <t>http://is.zrc-sazu.si/oprema</t>
  </si>
  <si>
    <t>Blaž Komac</t>
  </si>
  <si>
    <t>J6-2591</t>
  </si>
  <si>
    <t>N1-0162</t>
  </si>
  <si>
    <t>Matej Lipar</t>
  </si>
  <si>
    <t>Merjenje Triglavskega ledenika</t>
  </si>
  <si>
    <t>J6-2592</t>
  </si>
  <si>
    <t>Mateja Breg Valjavec</t>
  </si>
  <si>
    <t>Drago Kunej</t>
  </si>
  <si>
    <t>Avdio sistem za obdelavo in arhiviranje zvočnega gradiva</t>
  </si>
  <si>
    <t>Audio system for processing and archiving of audio material</t>
  </si>
  <si>
    <t>Oprema je predvsem namenjena raziskovalnemu delu in izvajanju projektov na GNI in drugih inštitutih ZRC SAZU. Pogoji uporabe za morebitne zunanje uporabnike se določijo v dogovoru s skrbnikom opreme.</t>
  </si>
  <si>
    <t>The access is supported for scientists and researchers on the Institute of Ethnomusicology, and other institutes of ZRC SAZU. Terms of use for potecial external users are determined in agreement with the equipment manager.</t>
  </si>
  <si>
    <t>Sistem omogoča zanesljivo in kakovostno terensko snemanje in migracijo analognega in digitalnega gradiva v avdio delovno postajo ter zaščito, arhiviranje in dolgoročno hrambo zvočnega gradiva. Zagotavljati digitalno restavriranje, editiranje in postprodukcijo arhivskega gradiva za potrebe analize posnete vsebine in objavljanja zvočnega gradiva.</t>
  </si>
  <si>
    <t>The system support reliable and high-quality field recording and migration of analog and digital material to the audio workstation and safeguarding, archiving and long-term storage of audio material. It enables digital restoration, editing and post-production of archive material for the needs of analysis of recorded content and publication of audio material.</t>
  </si>
  <si>
    <t>Obdelava in hranjenje zvočnega gradiva Slovenskega gledališkega inštituta – projektno sodelovanje s Slovenskim gledališkim inštitutom pri digitalizaciji, arhiviranju in hranjenju zvočnega gradiva</t>
  </si>
  <si>
    <t>Adrijan Košir</t>
  </si>
  <si>
    <t>Nadgradnja vrstičnega elektronskega mikroskopa s katodnoluminiscenčnim in grobovakuumskim detektorjem sekundarnih elektronov ter sistemom za korealativno mikroskopijo</t>
  </si>
  <si>
    <t>Upgrade of a Scanning Electron Microscope with a CL and LV SED detector and  a system for correlaive microscopy</t>
  </si>
  <si>
    <t xml:space="preserve">Oprema je del laboratorija za mikroskopijo in je nameščena na SEMmikroskopu JEOL IT100 na Gosposki 13. Dostop do opreme po predhodnem dogovoru s skrbnikom. </t>
  </si>
  <si>
    <t>The equipment is part of  Laboratory for Microscopy and is mounted on JEOL IT100 SEM at Gosposka 13.  Access upon agreement with lab management.</t>
  </si>
  <si>
    <t xml:space="preserve">Mikroskopska analiza geoloških, arheoloških, bioloških in drugih naravnih in umetnih materialov. </t>
  </si>
  <si>
    <t>Microscopic analysys of geological, archaeological, biological and other natural and artificial materials.</t>
  </si>
  <si>
    <t>XRF spektrometer za analizo sedimenta</t>
  </si>
  <si>
    <t>XRF Spectrometer for Sediment Analyses</t>
  </si>
  <si>
    <t>Analiza kemijske sestave snovi v trdem stanju, praškovnih vzorcev in tekočin.</t>
  </si>
  <si>
    <t>Elementary Analyses of solids, powders and liquids.</t>
  </si>
  <si>
    <t>0782-004</t>
  </si>
  <si>
    <t>P2-0241</t>
  </si>
  <si>
    <t>prof. dr. E. Govekar</t>
  </si>
  <si>
    <t>Sistem za vizualno karakterizacijo obdelovalnih procesov in parametrov</t>
  </si>
  <si>
    <t>System for visual characterisation of manufacturing</t>
  </si>
  <si>
    <t>Oprema je dostopna v laboratoriju in je na razpolago večim souporabnikom Fakultete pod nadzorom usposobljenega člana raziskovalne skupine. Kontakt: edvard.govekar@fs.uni-lj.si</t>
  </si>
  <si>
    <t>The equipment is available in the laboratory and is available to several users under the supervision of a qualified member of the research group. Contact: edvard.govekar@fs.uni-lj.si</t>
  </si>
  <si>
    <t>Oprema se uporablja za vizualizacijo procesov v vidnem in infrardečem spektru.</t>
  </si>
  <si>
    <t>Equipment is used for visualization in the visible and infrared spectrum.</t>
  </si>
  <si>
    <t>https://www.fs.uni-lj.si/raziskovalna_dejavnost/raziskovalna_dejavnost/oprema/2016050519260135/</t>
  </si>
  <si>
    <t>Edvard Govekar</t>
  </si>
  <si>
    <t>0782-034</t>
  </si>
  <si>
    <t>P2-0223</t>
  </si>
  <si>
    <t>prof. dr. I. Golobič</t>
  </si>
  <si>
    <t>Hitrotekoči sistem za spremljanje dinamičnih in termičnih procesov</t>
  </si>
  <si>
    <t>Fast speed fluid system for monitoring dynamical and thermo processes</t>
  </si>
  <si>
    <t>Preko spletnega ali e-mail kontakta iztok.golobic@fs.uni-lj.si je oprema skupaj z operaterjem razpoložljiva z najavo vsaj  3 dni pred snemanjem</t>
  </si>
  <si>
    <t>Via web or e-mail contact iztok.golobic@fs.uni-lj.si the equipment is available together with the operator. The reservation in needed at least 3 days before.</t>
  </si>
  <si>
    <t>Spremljanje hitrih in izjemno hitrih pojavov v laboratorijskem, industrijskem in naravnem okolju ob snemanju z več deset tisoč slik na sekundo. Omogočeno snemanje tudi preko mikroskopa do 1500 kratne povačave.</t>
  </si>
  <si>
    <t>https://www.fs.uni-lj.si/raziskovalna_dejavnost/raziskovalna_dejavnost/oprema/2016051309323693/</t>
  </si>
  <si>
    <t>Iztok Golobič</t>
  </si>
  <si>
    <t>Tržni projekti</t>
  </si>
  <si>
    <t>0782-016</t>
  </si>
  <si>
    <t>P2-0231</t>
  </si>
  <si>
    <t>prof. dr. M. Kalin</t>
  </si>
  <si>
    <t>Naprava za raziskavo fretinga s pripradajočo opremo za analizo površin</t>
  </si>
  <si>
    <t>Fretting test rig with equipment for contact surface analysis</t>
  </si>
  <si>
    <t>Oprema je na razpolago na CTD, Bogišičeva 8 po predhodnem dogovoru. Kontakt: mitjan.kalin@fs.uni-lj.si</t>
  </si>
  <si>
    <t xml:space="preserve">Equipment is available at CTD, Bogišičeva 8 with preliminary arrangement. Contact: mitjan.kalin@fs.uni-lj.si
</t>
  </si>
  <si>
    <t xml:space="preserve">Oprema je namenjena raziskavi mehanizma fretting obrabe, ki se pojavlja pri nihanjih z veliko frekvenco in amplitudo v mikrometerskem področju. S pomočjo opreme je moč zasledovati in analizirati odpornost materialov, površinskih plasti in obdelav pri fretting utrujanju.  </t>
  </si>
  <si>
    <t>The equipment is intended for the research of fretting wear mechanism, which arises at high frequency and high amplitude oscillations in micrometre domain.</t>
  </si>
  <si>
    <t>https://www.fs.uni-lj.si/raziskovalna_dejavnost/raziskovalna_dejavnost/oprema/2016051310145549/</t>
  </si>
  <si>
    <t>Mitjan Kalin</t>
  </si>
  <si>
    <t>L2-2618</t>
  </si>
  <si>
    <t>LV EU</t>
  </si>
  <si>
    <t>0782-039</t>
  </si>
  <si>
    <t>P2-0270</t>
  </si>
  <si>
    <t>prof. dr. R. Petkovšek</t>
  </si>
  <si>
    <t>Laserski izvori z opremo</t>
  </si>
  <si>
    <t>Laser sources with equipment</t>
  </si>
  <si>
    <t>Dostop do opreme je v domeni vodje Laboratorija. Kontakt: rok.petkovsek@fs.uni-lj.si</t>
  </si>
  <si>
    <t>Laserski izvori z opremo so namenjeni raziskavam laserskih obdelovalnih procesov in laserskih merilnih metod.</t>
  </si>
  <si>
    <t>https://www.fs.uni-lj.si/raziskovalna_dejavnost/raziskovalna_dejavnost/oprema/2016051310180795/</t>
  </si>
  <si>
    <t>Rok Petkovšek</t>
  </si>
  <si>
    <t xml:space="preserve">Pedagoški proces </t>
  </si>
  <si>
    <t xml:space="preserve">Rok Petkovšek, Matija Jezeršek   </t>
  </si>
  <si>
    <t>Naprava za analizo degredacije biološko razgradljivih olj</t>
  </si>
  <si>
    <t>Instrumentation for degradation stability analysis of biodegradable oils</t>
  </si>
  <si>
    <t>Naprava je namenjena analizi obstojnosti biološko razgradljivih olj in drugih olj in masti, s poudarkom na degradacijski stabilnosti. .</t>
  </si>
  <si>
    <t>The instrumentation is intended for analysis of stability of biologically degradable and other oils and greases with emphasis on degradation stability.</t>
  </si>
  <si>
    <t>https://www.fs.uni-lj.si/raziskovalna_dejavnost/raziskovalna_dejavnost/oprema/2016051310343418/</t>
  </si>
  <si>
    <t>0782-028</t>
  </si>
  <si>
    <t>P2-0264</t>
  </si>
  <si>
    <t>doc. dr. L. Slemenik Perše</t>
  </si>
  <si>
    <t>Sistem za analizo mikrodeformacij submikronskih vlaken pri termomehanskem obremenjevanju s pulznim laserjem</t>
  </si>
  <si>
    <t>2003/2004</t>
  </si>
  <si>
    <t>System for analayzing of microdeformations submicronic fibers by thermo-mechanical loading with pulse laser</t>
  </si>
  <si>
    <t>Dostop do opreme je v domeni vodje laboratorija. Kontakt: cem@fs.uni-lj.si</t>
  </si>
  <si>
    <t>Oprema ja namenjena preučevanju morfologije materialov. Omogoča povečavo do 100x10 pri transmisijski ali reflektivni svetlobi. Dodatna oprema omogoča preizkavo pri povišanih temperaturah, do 350°C, spreminjajočih temperaturah s hitrostjo spreminjanja 0,01 do 30°C/min in pripravo vzorcev.</t>
  </si>
  <si>
    <t xml:space="preserve">The main purpose of equipment is specimen morphology investigation. It can be done at magnification up to 100x10 at transmitted or reflected light. Additional equipment allows also investigation at elevated temperature, up to 350°C, temperature scan from 0.01 to 30°C/min and sample preparation.  </t>
  </si>
  <si>
    <t>https://www.fs.uni-lj.si/raziskovalna_dejavnost/raziskovalna_dejavnost/oprema/2016051310390393/</t>
  </si>
  <si>
    <t xml:space="preserve">Lidija Slemenik Perše </t>
  </si>
  <si>
    <t>Pedagoški proces</t>
  </si>
  <si>
    <t>0782-013</t>
  </si>
  <si>
    <t>P2-0266</t>
  </si>
  <si>
    <t xml:space="preserve">prof. dr. F. Pušavec </t>
  </si>
  <si>
    <t>Skenirna naprava Cyclom s tipali</t>
  </si>
  <si>
    <t>Cyclom scanning device with sensors</t>
  </si>
  <si>
    <t>Dostop do skenirne naprave Cyclone je možen po dogovoru z vodjo laboratorija. Opremo je možno najeti stupaj z kvaliificiranim operaterjem. Kontakt: franci.pusavec@fs.uni-lj.si</t>
  </si>
  <si>
    <t>Access to the Cyclon scaning device is possible on a rent bases. Condition for a rent is that with equipment handled qualified operator  and that a rent is paid after use of equipment. Contact: franci.pusavec@fs.uni-lj.si</t>
  </si>
  <si>
    <t xml:space="preserve">Skenirna naprava Cyclone 2 je primerna za zelo natančno 3D-skeniranje površin predmetov oz. dimenzijsko preverjanje predmetov izven proizvodne linije. Skeniranje površine lahko poteka v ravnini (2D-skeniranje) oz. v prostoru (3D-skeniranje), pri čemer se oblikuje t.i. "oblak točk", ki je pravzaprav digitalni zapis površine. </t>
  </si>
  <si>
    <t xml:space="preserve">Renishaw Cyclone 2 scanning device is independant unit for very precise 3D-scanning and measuring tasks outside the production lines. Enclosed software offers a lot options concerning different ways to gather data from unknown 2D- profiles and 3D-surface.
</t>
  </si>
  <si>
    <t>https://www.fs.uni-lj.si/raziskovalna_dejavnost/raziskovalna_dejavnost/oprema/2016051310413723/</t>
  </si>
  <si>
    <t>P2-0226</t>
  </si>
  <si>
    <t>Franci Pušavec</t>
  </si>
  <si>
    <t>Usposabljanje MR - Luka Kastelic</t>
  </si>
  <si>
    <t>EIT</t>
  </si>
  <si>
    <t>L2-1836</t>
  </si>
  <si>
    <t>0782-001</t>
  </si>
  <si>
    <t>P2-0162</t>
  </si>
  <si>
    <t>prof. dr. B. Šarler</t>
  </si>
  <si>
    <t>CTA anemometer</t>
  </si>
  <si>
    <t>Constant Temperature Anemometer</t>
  </si>
  <si>
    <t>Dostop do opreme je v domeni vodje Laboratorija. Kontakt:bozidar.sarler@fs.uni-lj.si</t>
  </si>
  <si>
    <t>Access to equipment is in the domain of the Head of Laboratory. Contact: bozidar.sarler@fs.uni-lj.si</t>
  </si>
  <si>
    <t>CTA anemometer omogoča merjenje lokalne dinamike hitrosti v kapljevinah in plinih.</t>
  </si>
  <si>
    <t>CTA anemometer allows measurements of local velocity dynamics in gases and liquids.</t>
  </si>
  <si>
    <t>https://www.fs.uni-lj.si/raziskovalna_dejavnost/raziskovalna_dejavnost/oprema/2016051310590162/</t>
  </si>
  <si>
    <t>Božidar Šarler</t>
  </si>
  <si>
    <t>0782-030</t>
  </si>
  <si>
    <t>prof. dr. R. Šturm</t>
  </si>
  <si>
    <t>Sistem za popis integritete površin po mehanski in toplotni obdelavi</t>
  </si>
  <si>
    <t>System for survey of surface integrity after mechanical and thermo processing</t>
  </si>
  <si>
    <t>Ponedeljek - petek,  kadar oprema ni zasedena zaradi vaj. Kontakt:  roman.sturm@fs.uni-lj.si</t>
  </si>
  <si>
    <t>Monday - Friday, when the equipment is available. Contact:  roman.sturm@fs.uni-lj.si</t>
  </si>
  <si>
    <t>SEM - elektronska mikroskopija, EDS analiza, WDS analiza; Natezni preizkus do 45 kN upogibni  in tlačni preizkus, preizkušanje lepljenih in varjenih spojev, preizkušanje dinamične trdnosti, določanje da/dn oz. hitrosti širjenja razpok, določanje odpornosti materialov in površinskih zaščitnih slojev proti koroziji. Možnost uporabe različnih vrst korozivnih medijev z različno koncentracijo.</t>
  </si>
  <si>
    <t>https://www.fs.uni-lj.si/raziskovalna_dejavnost/raziskovalna_dejavnost/oprema/2016051312194154/</t>
  </si>
  <si>
    <t>Roman Šturm</t>
  </si>
  <si>
    <t>Modificiran ekstruder z regulacijo termo-mehanske obremenitve materiala</t>
  </si>
  <si>
    <t>Modificated extrudor with regulation of thermo-mechanical load of material</t>
  </si>
  <si>
    <t>Izposoja možna v skladu z dogovorom, kontakt: cem@fs.uni-lj.si</t>
  </si>
  <si>
    <t>Ekstrudor je namenjen ekstrudiranju prahu in granul plastike pri temperaturnem območju med sobno temp. in 400 °C. Ekstrudiran material ima lahko krožno obliko prereza ali pa je ekstrudiran v obliki traku.</t>
  </si>
  <si>
    <t xml:space="preserve">Extruder is designed for extrusion of powder and plastic granules in a temperature range between room temp. and 400 ° C. Extruded material may have circular or tape shape. </t>
  </si>
  <si>
    <t>https://www.fs.uni-lj.si/raziskovalna_dejavnost/raziskovalna_dejavnost/oprema/2016051312255269/</t>
  </si>
  <si>
    <t>novo – procesiranje</t>
  </si>
  <si>
    <t>novo – ekstrudor</t>
  </si>
  <si>
    <t>0782-015</t>
  </si>
  <si>
    <t>prof. dr. M. Nagode</t>
  </si>
  <si>
    <t>Merilna in računalniška oprema za specialna razvojna vrednotenja</t>
  </si>
  <si>
    <t>Mesurement and CAE equipment for special R&amp;D evaluations</t>
  </si>
  <si>
    <t>Do opreme imajo dostop partnerji razvojnega centra CRV ter ostali partnerji laboratorija LAVEK na UL-FS, s katerimi sodelujemo na skupnih razvojnih in raziskovalnih projektih. Kontakt: marko.nagode@fs.uni-lj.si</t>
  </si>
  <si>
    <t>Merilna in računalniška oprema, ki je bila kupljena v sklopu paketa 12, je namenjena izključno za eksperimentalno in numerično vrednotenje obnašanja konstrukcij, ki so obremenjene z ekstremnimi mehanskimi obremenitvami (npr. trk vozila). Eksperimentalna oprema obsega triosne pospeškomerje z univerzalnimi moduli za kondicioniranje signalov, hitro kamero in laserska senzorja pomikov. Oprema za numerično vrednotenje obsega programsko opremo za izvajanje simulacij izrazito dinamičnih pojavov ter ustrezno razširitev strojne opreme.</t>
  </si>
  <si>
    <t>https://www.fs.uni-lj.si/raziskovalna_dejavnost/raziskovalna_dejavnost/oprema/2016051312260770/</t>
  </si>
  <si>
    <t>Marko Nagode</t>
  </si>
  <si>
    <t>Oprema za raziskave in karakterizacijo obrabnih mehanizmov na področju nanotribologije</t>
  </si>
  <si>
    <t xml:space="preserve">Equipment for investigation and characterization of wear nano-tribological mechanisms </t>
  </si>
  <si>
    <t xml:space="preserve">Oprema omogoča raziskavo obrabnih mehanizmov na nano področju, kar vključuje obremenitve v območju nN in pomike v področju 10nm – 10 µm. S pomočjo opreme je možna raziskava in karakterizacija triboloških procesov v nanopodročju za različne vrste materialov, površinskih plasti in obdelav s poudarkom na interakcijah med površino in mazivom. </t>
  </si>
  <si>
    <t>The equipment provides means of research for nano-scale wear mechanisms, which involves loads in nN range and strokes in the 10 nm - 10 µm range. The equipment provides possibilities for research and characterization of nano-scale tribological processes for different types of materials, surface layers and surface treatement with emphasis on interactions between surface and lubricant.</t>
  </si>
  <si>
    <t>https://www.fs.uni-lj.si/raziskovalna_dejavnost/raziskovalna_dejavnost/oprema/2016051312341101/</t>
  </si>
  <si>
    <t>0782-002</t>
  </si>
  <si>
    <t>P2-0263</t>
  </si>
  <si>
    <t>Temperaturna komora z zahtevanim priborom, merilno in programsko opremo za mehansko analizo inteligentnih gradiv</t>
  </si>
  <si>
    <t>Temperature chamber with required equipment, mesurament and programm equipment for analyzing intelligent elements</t>
  </si>
  <si>
    <t>Dostop do opreme je v domeni vodje laboratorija. Kontakt miha.brojan@fs.uni-lj.si</t>
  </si>
  <si>
    <t>Uporablja se za analizo mehanskih lastnosti gradiv.</t>
  </si>
  <si>
    <t>https://www.fs.uni-lj.si/raziskovalna_dejavnost/raziskovalna_dejavnost/oprema/2016051312442302/</t>
  </si>
  <si>
    <t>Miha Boltežar</t>
  </si>
  <si>
    <t>Laserska izvora z opremo</t>
  </si>
  <si>
    <t>Dostop do opreme je v domeni vodje laboratorija. Kontakt rok.petkovsek@fs.uni-lj.si</t>
  </si>
  <si>
    <t>Access to equipment is in the domain head of the laboratory. Contact rok.petkovsek@fs.uni-lj.si</t>
  </si>
  <si>
    <t>Lasersik izvori z opremo so namenjeni raziskavam laserskih obdelovalnih procesov in laserskih merilnih metod.</t>
  </si>
  <si>
    <t>https://www.fs.uni-lj.si/raziskovalna_dejavnost/raziskovalna_dejavnost/oprema/2016051312464629/</t>
  </si>
  <si>
    <t xml:space="preserve">Pedagoški proces  </t>
  </si>
  <si>
    <t>Sistem za karakterizacijo tehnoloških procesov</t>
  </si>
  <si>
    <t>2004/2005</t>
  </si>
  <si>
    <t>System for characterization of technological processes</t>
  </si>
  <si>
    <t>Direktni kontakt s skrbnikom; za vsak primer posebej. Kontakt: edvard.govekar@fs.uni-lj.si</t>
  </si>
  <si>
    <t>Oprema se uporablja pri zajemanju in analizi podatkov.</t>
  </si>
  <si>
    <t>https://www.fs.uni-lj.si/raziskovalna_dejavnost/raziskovalna_dejavnost/oprema/2016051312521682/</t>
  </si>
  <si>
    <t>0782-009</t>
  </si>
  <si>
    <t>prof. dr. A. Kitanovski/   izr. prof. dr. U. Stritih</t>
  </si>
  <si>
    <t>18580,   15163</t>
  </si>
  <si>
    <t>Merilna oprema za merjenje temparaturnih polj (termovizijska kamera)</t>
  </si>
  <si>
    <t>FLIR ThermaCAM S65 -FLIR Systems</t>
  </si>
  <si>
    <t>Možnost izposoje za največ 3 dni. Kontakt: andrej.kitanovski@fs.uni-lj.si in  uros.stritih@fs.uni-lj.si.</t>
  </si>
  <si>
    <t>Possible renting for max. 3 days. Contact:  andrej.kitanovski@fs.uni-lj.si and  uros.stritih@fs.uni-lj.si.</t>
  </si>
  <si>
    <t>Termokamera za brezdotično merjenje površinskih temperatur. Dodatne informacije Fakulteta za strojništvo, tel. 01 4771103.</t>
  </si>
  <si>
    <t>Infrared camera for contactless measurements of the surface temperatures. Additional info Fakulteta za strojništvo, tel. 01 4771103.</t>
  </si>
  <si>
    <t>https://www.fs.uni-lj.si/raziskovalna_dejavnost/raziskovalna_dejavnost/oprema/2016051312550686/</t>
  </si>
  <si>
    <t>Andrej Kitanovski,    Uroš Stritih</t>
  </si>
  <si>
    <t>Tlačni senzor s procesno enoto</t>
  </si>
  <si>
    <t>Pressure sensor processing unit</t>
  </si>
  <si>
    <t>Dostop do opreme je v domeni vodje laboratorija. Kontakt:bozidar.sarler@fs.uni-lj.si</t>
  </si>
  <si>
    <t>Access to equipment is in the domain of the head of laboratory. Contact: bozidar.sarler@fs.uni-lj.si</t>
  </si>
  <si>
    <t>Optični senzor omogoča lokalne meritve dinamike tlaka v fluidih.</t>
  </si>
  <si>
    <t>Optical sensor allows local measurements of pressure dynamics in fluids.</t>
  </si>
  <si>
    <t>https://www.fs.uni-lj.si/raziskovalna_dejavnost/raziskovalna_dejavnost/oprema/2016051312583891/</t>
  </si>
  <si>
    <t xml:space="preserve">Sistem za refunkcionalizacijo konstrukcijskih polimerov
</t>
  </si>
  <si>
    <t>2007/2008</t>
  </si>
  <si>
    <t>System for refunctionanalayzing of construction polymers</t>
  </si>
  <si>
    <t>Opreme je namenjena reološkim preiskavam materiala v skladu z ISO 3219 in ISO 6721 standardom. Poleg tega pa je na napravi možno izvesti tudi teste strižnega lezenja in relaksacije.</t>
  </si>
  <si>
    <t>The main purpose of equipment is investigation of a material rheology in compliance with ISO 3219 and ISO 6721. Besides that, also shear creep/relaxation characterization can be performed.</t>
  </si>
  <si>
    <t>https://www.fs.uni-lj.si/raziskovalna_dejavnost/raziskovalna_dejavnost/oprema/2016051313101573/</t>
  </si>
  <si>
    <t>Naprava za izvajanje prilagojenih triboloških testov</t>
  </si>
  <si>
    <t>Interchangeable machine for adjustable tribological testing</t>
  </si>
  <si>
    <t>Naprava za izvajnaje prilagojenih triboloških testov s silami, ki omogočajo analizo vpliva pojavov majhnih sil, predvsem adsorbiranih mejnih plasti, ki zahtevajo resolucijo učinka Van der Waalsovih sil, elektrostatskih sil, sil meniskus učikov ipd, torej preizkusi v redu velikosti mini-Newronov.</t>
  </si>
  <si>
    <t>Interchangeable machine for adjustable tribological testing. Enables the analysis of effects of small forces (mN), adsorbed boundary films, Van der Waals and electrostacic forces, meniscus forces etc.</t>
  </si>
  <si>
    <t>https://www.fs.uni-lj.si/raziskovalna_dejavnost/raziskovalna_dejavnost/oprema/2016051313183017/</t>
  </si>
  <si>
    <t>Naprava za merjenje debelin "in-situ" mejnih mazalnih  filmov v rangu nanometrske skale</t>
  </si>
  <si>
    <t>Traction machine for “in-situ” measurement of boundary lubricating films on nanoscale range</t>
  </si>
  <si>
    <t>Naprava za merjenje debelin "in-situ" mejnih mazalnih  filmov v rangu nanometrske skale.</t>
  </si>
  <si>
    <t>Machine for in-situ measurement of boundary lubrication films in the nanometre range.</t>
  </si>
  <si>
    <t>https://www.fs.uni-lj.si/raziskovalna_dejavnost/raziskovalna_dejavnost/oprema/2016051313211320/</t>
  </si>
  <si>
    <t>Sistem za karakterizacijo vedenja časovno-odvisnih materialov na nano in mikro skali (Nanoindenter – sistem za nanoin-dentacijo)</t>
  </si>
  <si>
    <t xml:space="preserve">Nanoindenter – system for nano-indentation </t>
  </si>
  <si>
    <t>Sistem za nanoindentacijo omogoča določitev Young-ovega modula in trdote v skladu s standardom ISO 14577. Sistem je nadgrajen z modulom za meritve modula elastičnosti in trdote (togosti) kot kontinuirne (dinamične) funkcije globine indentacije, primerno za različne materiale (kovine, polimeri, tanke plasti, zlitine, keramika, itd.).</t>
  </si>
  <si>
    <t>The Nano Indenter enables to measure Young’s modulus and hardness in compliance with ISO 14577. System is upgraded with Continuous Stiffness Measurement module that allows dynamic properties characterization of different kinds of materials (metals, polymers, thin films, alloys, ceramics, etc.).</t>
  </si>
  <si>
    <t>https://www.fs.uni-lj.si/raziskovalna_dejavnost/raziskovalna_dejavnost/oprema/2016051313231697/</t>
  </si>
  <si>
    <t>novo – nanoindenter</t>
  </si>
  <si>
    <t>0782-040</t>
  </si>
  <si>
    <t>izr. prof. dr. M. Jezeršek</t>
  </si>
  <si>
    <t>Eksperimentalni laserski sistem za mikro-obdelave</t>
  </si>
  <si>
    <t>Experimental laser based micro-machining system</t>
  </si>
  <si>
    <t>Oprema je dostopna v laboratoriju KOLT po predhodnem dogovoru s skrbnikom opreme. Kontakt: matija.jezersek@fs.uni-lj.si</t>
  </si>
  <si>
    <t>Equipment is available in the laboratory KOLT by prior arrangement with the administrator of the equipment. Contact: matija.jezersek@fs.uni-lj.si</t>
  </si>
  <si>
    <t xml:space="preserve">Oprema je namenjena raziskavam laserskih mikro-obdelovalnih procesov ter pripadajočih optodinamskih pojavov. Poseben poudarek je namenjen optimizaciji procesov z uporabo sprotnih metod merjenja procesnih parametrov.  </t>
  </si>
  <si>
    <t>The equipment is intended for research into laser micro-processing and related optodynamic phenomena. Special emphasis is given to optimization of processes by using real-time measuring of process parameters.</t>
  </si>
  <si>
    <t>https://www.fs.uni-lj.si/raziskovalna_dejavnost/raziskovalna_dejavnost/oprema/2016051313263563/</t>
  </si>
  <si>
    <t>P2-0392</t>
  </si>
  <si>
    <t>Matija Jezeršek</t>
  </si>
  <si>
    <t>Matija Jezeršek, Rok Petkovšek</t>
  </si>
  <si>
    <t xml:space="preserve">Vertikalni rezkalni center - visokohitrostni obdelovalni stroj
</t>
  </si>
  <si>
    <t>High speed milling machine Sodick MC 430L</t>
  </si>
  <si>
    <t>Zunanji uporabniki, ki bi želeli uporabljati kapacitete stoja za izdelavo svojih testnih izdelkov je lahko izdelavo izdelkov na stroju naročijo operaterju v laboratoriju za odrezavnje po dogovoru s predstojnikom in vljavnem ceniku delovne ure stroja+operaterja. Kontakt: franci.pusavec@fs.uni-lj.si</t>
  </si>
  <si>
    <t>Access to the high speed milling machine is possible on a rent bases. Condition for a rent is that with equipment handled qualified operator  and that a rent is paid after use of equipment. Contact: franci.pusavec@fs.uni-lj.si</t>
  </si>
  <si>
    <t>CNC-stroj (tip: MC 430L) proizvajalca SODICK, je namenjen za raziskave in izobraževanje na področju visoko- preciznega frezanja in mikro-frezanja najbolj zahtevnih materialov in kompleksnih geometrij. Nova generacija visoko hitrostnih (HSC) frezalnih centrov združuje linearne pogone na vseh oseh, s čimer je zagotovljena visoka dinamična odzivnost stroja (pospeški do 10 m/s2) in najvišja stopnja preciznosti obdelave v mikrometrskem področju pri maksimalnih vrtljajih glavnega vretena (do 40.000 vrt/min). Upravljanje stroja je izredno enostavno zahvaljujoč novemu krmilniku zasnovanem na Windows XP-okolju, ki je kombiniran s Sodick-ovo kontrolo gibanja. Vsa omenjena inovativna tehnologija, združena v CNC-stroju postavlja nove standarde za naslednjo generacijo mikro frezanja.</t>
  </si>
  <si>
    <t>CNC-machine (type: MC 430l) manufactured by SODICK , is used for research and education in the field of high-precision micro-milling and milling most challenging materials and complex geometries. A new generation of high-speed (HSC) milling centers combines linear drives in all axes, thus ensuring a high dynamic response of the machine (accelerations up to 10 m/s2) and the highest level of precision processing in the field of micrometers in maximum spindle speeds (up to 40,000 rev / min). To operate the machine is very easy thanks to the new controller concept based on Windows XP-environment, which is combined with Sodick ovo movement control. All mentioned innovative technology combined into a CNC machine sets new standards for the next generation of micro-milling.</t>
  </si>
  <si>
    <t>https://www.fs.uni-lj.si/raziskovalna_dejavnost/raziskovalna_dejavnost/oprema/2016051314404743/</t>
  </si>
  <si>
    <t>0782-037</t>
  </si>
  <si>
    <t>prof. dr. J. Slavič</t>
  </si>
  <si>
    <t xml:space="preserve">Visokozmogljivi računski sestav  HPCFS
</t>
  </si>
  <si>
    <t>2010            2016 (nadgradnja)</t>
  </si>
  <si>
    <t>High performance compute cluster HPCFS</t>
  </si>
  <si>
    <t>Zunanji uporabniki, ki bi želeli uporabljati računske kapacitete za svoje namene lahko le te najamejo po dogovoru in veljavnem ceniku za zunanje uporabnike. Kontakt:
leon.kos@fs.uni-lj.si      (cena je določena za 150 jeder na uro)</t>
  </si>
  <si>
    <t>External access to computing facilities is granted on the basis of agreement and price list for external users. Contact:
leon.kos@fs.uni-lj.si</t>
  </si>
  <si>
    <t>Sestav računalnikov (cluster) lahko s porazdelitvijo na več vzporednih procesov rešuje probleme, ki bi zahtevali tedne, mesec ali celo leto pri dveh, treh ali štirih procesorskih enotah. S sestavom, ki ima 500 ali več procesorskih enot se ta čas bistveno skrajša in predvsem omogoča pospešen vpogled v rezultate. Tako dosežemo hitrejše iskanje rešitve, ki je na namiznem računalniku celo nemogoča. Na področju simulacij tehničnih sistemov je uporaba takih super računalnikov samoumevna.</t>
  </si>
  <si>
    <t>Computing cluster enables parallel solving of numerical problem tat could take weeks and more on desktop computer. Cluster with 768 procesors can quickly solve such problems and provides results in a timely maner. Faster turnaround enables research that is on desktop computer nearly impossible.</t>
  </si>
  <si>
    <t>http://hpc.fs.uni-lj.si/</t>
  </si>
  <si>
    <t>PS ULFS 0782</t>
  </si>
  <si>
    <t xml:space="preserve">prof. dr. Mihael Sekavčnik, dekan </t>
  </si>
  <si>
    <t>Programska oprema ANSYS za HPCFS</t>
  </si>
  <si>
    <t>ANSYS simulation software suite for HPCFS</t>
  </si>
  <si>
    <t xml:space="preserve">drugi javni viri       </t>
  </si>
  <si>
    <t>Zunanji uporabniki, ki bi želeli uporabljati računske kapacitete za svoje namene lahko le te najamejo po dogovoru in veljavnem ceniku za zunanje uporabnike. Kontakt:
leon.kos@fs.uni-lj.si</t>
  </si>
  <si>
    <t>Usage of the software is linked to valid HPCFS access and project requiring such software based on the total available licences and academic research agreement with ANSYS for such use. Contact:
leon.kos@fs.uni-lj.si</t>
  </si>
  <si>
    <t>ANSYS simulation sofware provides numerical finite element and finite volume simualtions to the compute cluster. Multiphysics simulated includes static, dynamic, stability, temperature and heat transfer analyses of solids and fluids.</t>
  </si>
  <si>
    <t>v ceni HPCFS</t>
  </si>
  <si>
    <t>Profilometer optični 3D</t>
  </si>
  <si>
    <t>3D optical interferometer</t>
  </si>
  <si>
    <t>Oprema je na razpolago na TINT, Bogišičeva 8 po predhodnem dogovoru. Kontakt: mitjan.kalin@fs.uni-lj.si</t>
  </si>
  <si>
    <t xml:space="preserve">Equipment is available at TINT, Bogišičeva 8 with preliminary arrangement. Contact: mitjan.kalin@fs.uni-lj.si
</t>
  </si>
  <si>
    <t>Interferometer se uporablja za analizo topografij gladkih in hrapavoh površin z resolucijo pod 1 nm. Uporablja se lahko za analizo teksturiranih površin, za analizo obrabnih mehanizmov in obrabnih sledi, za geometrijske meritve, …</t>
  </si>
  <si>
    <t>3D optical interferoemter can be used for the topographical analyses of smooth and rough surfaces witn sub-nanometer resolutions. It can also be used for analyses of textured surfaces, analyses of wear mechanism and wear tracks, for the geometrical measurements, ...</t>
  </si>
  <si>
    <t>https://www.fs.uni-lj.si/raziskovalna_dejavnost/raziskovalna_dejavnost/oprema/2016051314543412/</t>
  </si>
  <si>
    <t>0782-007</t>
  </si>
  <si>
    <t xml:space="preserve">prof. dr. M. Boltežar </t>
  </si>
  <si>
    <t>Kalibrator pospeškov z opremo</t>
  </si>
  <si>
    <t>Accelerometer calibrator</t>
  </si>
  <si>
    <t xml:space="preserve">Dostop do opreme je v domeni vodje laboratorija.
Kontakt: miha.boltežar@fs.uni-lj.si </t>
  </si>
  <si>
    <t xml:space="preserve">One should send an email to prof. Boltežar. Contact: miha.boltežar@fs.uni-lj.si </t>
  </si>
  <si>
    <t>Oprema omogoča izvajanje kalibracije pospeškomerov.</t>
  </si>
  <si>
    <t>The equipment allows one to calibrate accelerometers.</t>
  </si>
  <si>
    <t>https://www.fs.uni-lj.si/raziskovalna_dejavnost/raziskovalna_dejavnost/oprema/2016051314582530/</t>
  </si>
  <si>
    <t>L2-1837</t>
  </si>
  <si>
    <t>prof. dr.  R.  Petkovšek</t>
  </si>
  <si>
    <t xml:space="preserve">Oprema za nadzor in procesiranja aktivnih optičnih vlaken z ohranjanjem polarizacije
</t>
  </si>
  <si>
    <t>Equipment for control and processing of PM optical fibers</t>
  </si>
  <si>
    <t>Access to equipment is in the domain head of the Laboratory. Contact: rok.petkovsek@fs.uni-lj.si</t>
  </si>
  <si>
    <t>Oprema za nadzor in procesiranja aktivnih optičnih vlaken z ohranjanjem polarizacije</t>
  </si>
  <si>
    <t>Equipment for control and processing of PM optical fibers.</t>
  </si>
  <si>
    <t>https://www.fs.uni-lj.si/raziskovalna_dejavnost/raziskovalna_dejavnost/oprema/2016051315013907/</t>
  </si>
  <si>
    <t>Laserski sistemi in merilni pribor</t>
  </si>
  <si>
    <t>Laser systems and measurement equipment</t>
  </si>
  <si>
    <t>Direct contact with the administrator for each case. Contact: edvard.govekar@.uni-lj.si</t>
  </si>
  <si>
    <t>Oprema se uporablja za lasersko obdelavo snovi ter karakterizacijo laserskega sistema in procesa.</t>
  </si>
  <si>
    <t>The equipment is used for laser manufacturing and characterization of the laser system and process.</t>
  </si>
  <si>
    <t>https://www.fs.uni-lj.si/raziskovalna_dejavnost/raziskovalna_dejavnost/oprema/2016051315044480/</t>
  </si>
  <si>
    <t>0782-024</t>
  </si>
  <si>
    <t>P2-0401</t>
  </si>
  <si>
    <t>prof. dr. T. Katrašnik</t>
  </si>
  <si>
    <t>PEMS sistem</t>
  </si>
  <si>
    <t>Portable emission measurement system</t>
  </si>
  <si>
    <t>Oprema je na voljo po predhodnem dogovoru. Opremo je možno najeti le z operaterjem. Kontakt: tomaz.katrasnik@fs.uni-lj.si</t>
  </si>
  <si>
    <t>Equipment is available by prior arrangement. The equipment can only be rented with an operator. Contact: tomaz.katrasnik@fs.uni-lj.si</t>
  </si>
  <si>
    <t>Oprema je namenjena merjenju plinskih onesnažil v izpušnih plinih motorjev z notranjim zgorevanjem med vožnjo z vozilom.</t>
  </si>
  <si>
    <t>Equipment is aimed for measurements of gaseous exhaust emissions of internal combustion engine during regular driving with a vehicle.</t>
  </si>
  <si>
    <t>https://www.fs.uni-lj.si/raziskovalna_dejavnost/raziskovalna_dejavnost/oprema/2016051315073121/</t>
  </si>
  <si>
    <t>Tomaž Katrašnik</t>
  </si>
  <si>
    <t xml:space="preserve">Tržni projekti </t>
  </si>
  <si>
    <t>Usposabljanje MR Žiga Rosec</t>
  </si>
  <si>
    <t>3D tiskalnik ProJet 3510 SD</t>
  </si>
  <si>
    <t>3D printer ProJet 3510 SD</t>
  </si>
  <si>
    <t>Stroja ne morejo uporabljati posamezniki, lahko pa vsak naroči izdelke iz stroja. Kontakt: david.homar@fs.uni-lj.si</t>
  </si>
  <si>
    <t>The machine can not be used by individuals, but you can order any product from the machine. Contact: david.homar@fs.uni-lj.si</t>
  </si>
  <si>
    <t>3D tiskalnik ProJet 3510 SD je namenjen izdelavi prototipov in končnih izdelkov. Izdelki so narejeni s tehnologijo dodajanja plasti. Izdelek je narejen direktno iz računalniškega modela.</t>
  </si>
  <si>
    <t>3D printer ProJet 3510 SD is intended for rapid prototyping and production of plastic parts by photopolymer jetting process. That is process where product is built directly from computer model by adding layers.</t>
  </si>
  <si>
    <t>https://www.fs.uni-lj.si/raziskovalna_dejavnost/raziskovalna_dejavnost/oprema/2016051315094136/</t>
  </si>
  <si>
    <t>Usposabljanje MR Luka Kastelic</t>
  </si>
  <si>
    <t xml:space="preserve">Sistem za analizo hitrih dogodkov pri prenosu toplote in snovi v vidnem in v infrardečem spektru
</t>
  </si>
  <si>
    <t>System for the analysis of fast heat and mass transfer events in visible and infrared spectrum</t>
  </si>
  <si>
    <t>Preko spletnega ali telefonskega kontakta z Laboratorijem za toplotno tehniku FS UL je oprema skupaj z operaterjem razpoložljiva z najavo vsaj  3 dni pred snemanjem. Kontakt: iztok.golobic@fs.uni-lj.si</t>
  </si>
  <si>
    <t>Via e-mail or phone contact  with Laboratory for thermal technology Faculty of Mechanical Engineering University of Ljubljana  the equipment is available together with the operator. The reservation is needed at least 3 days before. Contact: iztok.golobic@fs.uni-lj.si</t>
  </si>
  <si>
    <t>Spremljanje hitrih dogodkov prenosa toplote in snovi v vidnem in v infrardečem spektru v laboratorijskem, industrijskem in naravnem okolju. V vidnem spektru lahko uporabimo mikroskop. Za Joulovo gretje je na razpolago 1000 A DC usmernik.</t>
  </si>
  <si>
    <t xml:space="preserve">Observation of fast events during heat and mass transfer processes in visual and infrared spectrum for laboratory purposes, industrial applications and in a natural environment. For visual observations the microscope could be used as well. 1000 Amp DC power supply is used for Joule heating. </t>
  </si>
  <si>
    <t>https://www.fs.uni-lj.si/raziskovalna_dejavnost/raziskovalna_dejavnost/oprema/2016051613491067/</t>
  </si>
  <si>
    <t>prof.dr. M. Kalin</t>
  </si>
  <si>
    <t>Vrstični elektronski mikroskop (SEM) - z delovanjem pri nizkem vakuumu (LV-SEM) in EDS analizatorjem, z možnostjo analize z oljem kontaminiranih in neprevodnih vzorcev</t>
  </si>
  <si>
    <t xml:space="preserve">Scanning Electron Microscope (SEM) with  low vacuum mode (LV-SEM) and EDS analyzer, also for analyzing with oil contaminated or non-conductive samples      </t>
  </si>
  <si>
    <t xml:space="preserve">Oprema je dostopna v laboratoriju TINT. S predhodno najavo vsaj en teden pred izvedbo analiz,  je oprema skupaj z operaterjem razpoložljiva vsem fakultetnim in zunanjim partnerjem laboratorija TINT. Kontakt: mitjan.kalin@tint.fs.uni-lj.si   </t>
  </si>
  <si>
    <t xml:space="preserve">Equipment is available in the Laboratory TINT for faculty staff and other laboratory partners. Reservation of the eqipment and a qualified member of the research group is mandatory at least one week in advance. Contact: mitjan.kalin@tint.fs.uni-lj.si     </t>
  </si>
  <si>
    <t xml:space="preserve">Oprema je namenjena izvedbi površinskih analiz (ugotavljanje obrabnih mehanizmov, stanja površin in kemijske sestave vzorcev) na vseh tipih vzorcev (električno prevodnih in neprevodnih) pri povečavah od 5x do 300.000x. Delovanje v režimu nizkega vakuuma omogoča tudi  izvedbo analiz z oljem kontaminiranih vzorcih. </t>
  </si>
  <si>
    <t>Equipment allows a performance of surface analyses (identification of wear mechanisms, surface's conditions and chemical composition of spacimens) for all types of specimens (electrically conductive and non-conductive) at magnifications 5x-300.000x. Low vacuum mode also enables to perform analyses on samples contaminated with oil.</t>
  </si>
  <si>
    <t>https://www.fs.uni-lj.si/raziskovalna_dejavnost/raziskovalna_dejavnost/oprema/2016051613514191/</t>
  </si>
  <si>
    <t xml:space="preserve">Optični brezkontaktni 3D mikroskop
</t>
  </si>
  <si>
    <t>Optical contactless
3D microscope</t>
  </si>
  <si>
    <t>Oprema je dostopna po predhodnem 
dogovoru s predstojnikom katerdre
za management obdelovalnih tehnologij,
Fakulteta za strojništvo, Univeza v Ljubljani. Kontakt: franci.pusavec@fs.uni-lj.si</t>
  </si>
  <si>
    <t>The equipment is available based on the agreement with the head of Department for management of manufacturing technologies. Contact: franci.pusavec@fs.uni-lj.si</t>
  </si>
  <si>
    <t>Naprava je namenjena za zajem in 
karakterizacije topografije (3D) površin,
vključno z evalvacijo karakteristik
površin (hrapavost, valovitost, radiji, itd.). Naprava omogoča zajem in diagnostiko na makro in mikro nivoju, z negotovostjo do nano območja.</t>
  </si>
  <si>
    <t>The equipment is used for grab
and characterization of the surface
topology (3D), including the evaluation
of characteristics (roughness, waviness, radius, etc.). The device offers grabbing and diagnostics on macro and micro level, with the uncertainty down to nano range.</t>
  </si>
  <si>
    <t>https://www.fs.uni-lj.si/raziskovalna_dejavnost/raziskovalna_dejavnost/oprema/2016051613571814/</t>
  </si>
  <si>
    <t xml:space="preserve">Visokoločljiva hitra kamera za raziskave laserskih procesov, kavitacije in deformacij
</t>
  </si>
  <si>
    <t>Highresolution and highspeed camera for research of laser processes, cavitation and deformation</t>
  </si>
  <si>
    <t>Dostop do opreme je v domeni laboratorijev LASTEH, FOLAS, LADISK in LVTS. Kontakt janko.slavic@fs.uni-lj.si</t>
  </si>
  <si>
    <t>Access to equipment is in the domain of laboratories LASTEH, FOLAS, LADISK and LVTS. Contact: janko.slavic@fs.uni-lj.si</t>
  </si>
  <si>
    <t>Kamera je namenjena vizualizaciji ekstremno hitrih pojavov. Hitrost snemanja: do 20000 slik/sek pri polni ločljivosti in do 2.000.000 slik/s pri zmanjšani ločljivosti. Polna ločljivost: 1024x1024 točk.</t>
  </si>
  <si>
    <t>The camera is intended for visualization of extremely fast phenomena. Recording speed: up to 20,000 fps at full resolution and up to 2,000,000 fps at reduced resolution. Full resolution: 1024x1024 pixels.</t>
  </si>
  <si>
    <t>https://www.fs.uni-lj.si/raziskovalna_dejavnost/raziskovalna_dejavnost/oprema/2016112913004251/</t>
  </si>
  <si>
    <t>Matija Jezeršek, Janko Slavič, Marko Hočevar  Rok Petkovšek</t>
  </si>
  <si>
    <t>Pikosekundni vlakenski laser s spremenljivo dolžino bliskov za optodinamske mikroobdelave</t>
  </si>
  <si>
    <t>Picosecond fibre laser with adjustable pulse duration for optodynamic microprocessing</t>
  </si>
  <si>
    <t>Dostop do opreme je v domeni laboratorija LASTEH. Kontakt: matija.jezersek@fs.uni-lj.si</t>
  </si>
  <si>
    <t>Access to equipment is in the domain of laboratory LASTEH. Contact: matija.jezersek@fs.uni-lj.si</t>
  </si>
  <si>
    <t>Kupljeni laserski izvor odpira nove možnosti naprednega procesiranja materialov. Zaradi kratkih laserskih bliskov (trajanje pod 10 ps) in relativno visoke povprečne moči (6 W) omogoča raziskave na področju napredne funkcionalizacije površin, izdelave mikroizvrtin brez toplotno vplivanega območja, mikro obdelave toplotno občutljivih materialov ter laserskega hladnega označevanja.</t>
  </si>
  <si>
    <t>https://www.fs.uni-lj.si/raziskovalna_dejavnost/raziskovalna_dejavnost/oprema/2017031618055595/</t>
  </si>
  <si>
    <t xml:space="preserve">XRD System za merjenje zaostalih napetosti in zaostalega avstenita 
</t>
  </si>
  <si>
    <t>XRD stress analysis system</t>
  </si>
  <si>
    <t>Naročilo na Katedro za tehnologijo materialov. Meritve izvede izučen operater.</t>
  </si>
  <si>
    <t>Direct order at Katedra za tehnologijo materialov (Materials technology). Measurements are performed by trained operator.</t>
  </si>
  <si>
    <t>Meritve zaostalih napetosti in zaostalega avstenita. Možnost elektrokemičnega odtapljanja material.</t>
  </si>
  <si>
    <t>Measurements of residual stresses and retained austenite. It is possible to perform electrochemical etching.</t>
  </si>
  <si>
    <t>https://www.fs.uni-lj.si/raziskovalna_dejavnost/raziskovalna_dejavnost/oprema/2017031618122303/</t>
  </si>
  <si>
    <t>dr. A. Jeromen</t>
  </si>
  <si>
    <t>Digitalni optični mikroskop z zajemom topografije</t>
  </si>
  <si>
    <t>Digital optical microscope with capture of topography</t>
  </si>
  <si>
    <t>Dostop je mogoč po predhodnem dogovoru. Kontakt: andrej.jeromen@fs.uni-lj.si</t>
  </si>
  <si>
    <t>Access is possible upon prior arrangement. Contact: andrej.jeromen@fs.uni-lj.si</t>
  </si>
  <si>
    <t>Digitalni optični mikroskop je namenjen opazovanju in slikanju vzorcev s pomočjo vidne svetlobe. Omogoča razpon povečav 0,1-2000x, različne vrste osvetlitve ter nagib glave. 3D motorizacija mizice in programska oprema omogočata samodejno sestavljanje slik, 3D meritve vzorcev ter analizo velikosti delcev.</t>
  </si>
  <si>
    <t>The digital optical microscope is intended for observation and imaging of samples by means of visible light. It provides a magnification range of 0.1-2000x, different types of illumination, and tilting of the head. 3D motorized table and software allow automated image stitching, 3D sample measurements, and grain size analysis.</t>
  </si>
  <si>
    <t>https://www.fs.uni-lj.si/raziskovalna_dejavnost/raziskovalna_dejavnost/oprema/2018082715234390/</t>
  </si>
  <si>
    <t xml:space="preserve">P2-0241      P2-0266        P2-0248       P2-0270       </t>
  </si>
  <si>
    <t>Edvard Govekar Franci Pušavec  Niko Herakovič   Rok Petkovšek</t>
  </si>
  <si>
    <t>Damjan Klobčar  Tomaž Pepelnjak   Joško Valentinčič</t>
  </si>
  <si>
    <t>2016
2017 (nadgradnja 1)
2018 (nadgradnja 2 in 3)</t>
  </si>
  <si>
    <t>Upgrade of the MTS 100 kN testing machine with the uniaxial 25 kN servo-pulsating testing machine</t>
  </si>
  <si>
    <t>Oprema se uporablja za lastne raziskave. Oprema je na voljo tudi za zunanje narocnike. Cena za storitve se za vsakega narocnika dogovori individualno glede na zahteve narocnika in potrebno opremo. Kontaktna oseba za izdelavo ponudbe je prof. Jernej Klemenc.</t>
  </si>
  <si>
    <t>The equipment is used for our R&amp;D. The equipment is also available for external clients. The quote is prepared individually according to requested service and equipment. Inquiries are handled by prof. Jernej Klemenc.</t>
  </si>
  <si>
    <t>Oprema omogoča izvajanje ločenih enoosnih natezno-tlačnih preizkusov gradiv do maksimalne sile +/-100 kN oz. +/-25 kN; statično (natezni test) ali dinamično (malociklično in velikociklično utrujanje). Oprema je pripravljena tudi za preizkuse pri povišanih temperaturah z uporabo temperaturnih komor.</t>
  </si>
  <si>
    <t>The equipment can be used to conduct separate uniaxial tensile-compression tests on material up to max. force +/- 100 kN and +/- 25 kN, respectively; static (tensile test) and dynamic (low cycle and high cycle fatigue tests). The equipment is ready for tests at high temperatures by using the temperature chambers.</t>
  </si>
  <si>
    <t>https://www.fs.uni-lj.si/raziskovalna_dejavnost/raziskovalna_dejavnost/oprema/2019021313254114/</t>
  </si>
  <si>
    <t>Jernej Klemenc</t>
  </si>
  <si>
    <t>Mikroskop na atomsko silo (atomic force microscope, AFM) z možnostjo kvantitativne analize mehanskih lastnosti inženirskih triboloških površin in mejnih filmov</t>
  </si>
  <si>
    <t>Atomic force microscope (AFM) with possibility of quantitative analysis of mechanical properties of tribological surfaces and boundary films</t>
  </si>
  <si>
    <t>Nova pridobitev laboratorija je mikroskop na atomsko silo (AFM) MFP 3D Origin, Asylum Research, Oxford Instruments. Ena izmed glavnih prednosti novega mikroskopa je možnost kvantitativnega vrednotenja mehanskih in triboloških lastnosti površin ter mejnih filmov, kot so elastičnost, dušenje, togost, trenje, disipacija energije, itd. Prav te lastnosti mejnih filmov imajo bistven pomen pri novejših triboloških študijah in omogočajo nov razvoj zelenih tehnologij mazanja, ki uporabljajo nove aditive in tvorijo filme, ki so običajno šibkejši, zato je kvantitativna primerjava med njimi ključnega pomena.</t>
  </si>
  <si>
    <t>We have recently purchased a new atomic force microscope (AFM) MFP 3D Origin, Asylum Research, Oxford Instruments. One of the main advantages of the new AFM is quantitative evaluation of the mechanical and tribological properties of surfaces and boundary films, such as for instance elasticity, damping, stiffness, friction, energy dissipation, etc. These properties of the boundary films are essential for newer tribological studies and allow for the new development of green lubrication technologies that use new additives and form films that are usually weaker, therefore quantitative comparison between them is crucial.</t>
  </si>
  <si>
    <t>https://www.fs.uni-lj.si/raziskovalna_dejavnost/raziskovalna_dejavnost/oprema/2019021313215767/</t>
  </si>
  <si>
    <t>prof. dr. A. Kitanovski</t>
  </si>
  <si>
    <t xml:space="preserve">Modularni raziskovalni hladilni sistem </t>
  </si>
  <si>
    <t>Modular research refrigerator system</t>
  </si>
  <si>
    <t>Oprema je na voljo po dogovoru z vodjo laboratorija. Opremo je možno najeti skupaj z operaterjem. Kontakt: andrej.kitanovski@fs.uni-lj.si</t>
  </si>
  <si>
    <t>Equipment is available by arrangement with the head of the laboratory. The equipment can be rented together with the operator. Contact: andrej.kitanovski@fs.uni-lj.si</t>
  </si>
  <si>
    <t>Ta sistem omogoča merjenje dinamičnih lastnosti parno-kompresijskih ciklov. Pri tem je možna enostavna menjava komponent, za namene parametričnih analiz.</t>
  </si>
  <si>
    <t>This system enables dynamic measurements of vapor-compression cycles. The components can be easily replaced to allow for parametric analyses.</t>
  </si>
  <si>
    <t>https://www.fs.uni-lj.si/raziskovalna_dejavnost/raziskovalna_dejavnost/oprema/2019021313150909/</t>
  </si>
  <si>
    <t>Andrej Kitanovski</t>
  </si>
  <si>
    <t>0782-033</t>
  </si>
  <si>
    <t>prof. dr. M. Dular</t>
  </si>
  <si>
    <t>Stereo vizualizacijski sistem za analizo visokofrekvenčnih pojavov s področja dinamike tekočin</t>
  </si>
  <si>
    <t>Stereo visualization system for analysis of high frequency phenomena in fluid dynamics</t>
  </si>
  <si>
    <t>Sistem se nahaja v stari stavbi v sobi S/I-60b.Telefonska številka sobe je 723. Sistem je potrebno rezervirati najmanj en teden prej pri ales.malnersic@fs.uni-lj.si.</t>
  </si>
  <si>
    <t>System is located in old building in room S/I-60b. Telepohone number of the room is 723. System can be reserved at least one week prior with ales.malnersic@fs.uni-lj.si.</t>
  </si>
  <si>
    <t>Sistem sestavljati dve hitri kameri Photron Mini UX100. Ena je monokromatska, druga pa barvna. Programska oprema je brezplačna in je dosegljiva na strani proizvajalca.</t>
  </si>
  <si>
    <t>The system consists of two high-speed Photron Mini UX100 cameras. One is monochromatic and the other is color. The software is free of charge and is available on the manufacturer's site.</t>
  </si>
  <si>
    <t>https://www.fs.uni-lj.si/raziskovalna_dejavnost/raziskovalna_dejavnost/oprema/2020030610173522/</t>
  </si>
  <si>
    <t>Marko Hočevar, Matevž Dular</t>
  </si>
  <si>
    <t>Martin Petkovšek</t>
  </si>
  <si>
    <t>Marko Hočevar</t>
  </si>
  <si>
    <t>CABUM</t>
  </si>
  <si>
    <t>Matevž Dular</t>
  </si>
  <si>
    <t>izr. prof. dr. M.Jezeršek</t>
  </si>
  <si>
    <t>Vlakenski laser visokih moči z nadzorom in upravljanjem procesnih parametrov v realnem času</t>
  </si>
  <si>
    <t>High-power fiber laser with real-time control of process parameters</t>
  </si>
  <si>
    <t>Oprema je dostopna v laboratoriju LASTEH po predhodnem dogovoru s skrbnikom opreme. Kontakt: matija.jezersek@fs.uni-lj.si</t>
  </si>
  <si>
    <t>Equipment is available in the laboratory LASTEH by prior arrangement with the administrator of the equipment. Contact: matija.jezersek@fs.uni-lj.si</t>
  </si>
  <si>
    <t>Laser je namenjen raziskavam laserskih obdelovalnih procesov, kjer se zahteva visoka kontinuirna moč do 3 kW in sprotna kontrola parametrov.</t>
  </si>
  <si>
    <t>The laser is intended for research of laser machining processes, where high continuous power up to 3 kW and real-time control are required.</t>
  </si>
  <si>
    <t>https://www.fs.uni-lj.si/raziskovalna_dejavnost/raziskovalna_dejavnost/oprema/2020030410325423/</t>
  </si>
  <si>
    <t>0782-031</t>
  </si>
  <si>
    <t>izr. prof. dr. J. Kutin</t>
  </si>
  <si>
    <t>Laserski Dopplerjev merilni sistem za merjenje hitrosti zraka</t>
  </si>
  <si>
    <t>Laser DSoppler Anemometer</t>
  </si>
  <si>
    <t>Oprema je na voljo po dogovoru z vodjo laboratorija. Opremo je možno najeti skupaj z operaterjem. Kontakt: joze.kutin@fs.uni-lj.si.</t>
  </si>
  <si>
    <t>Equipment is available by arrangement with the head of the laboratory. The equipment can be rented only with the operator. Contact: joze.kutin@fs.uni-lj.si.</t>
  </si>
  <si>
    <t xml:space="preserve">Merilni sistem je sestavljen iz dvo-komponentnega LDA merilnika, pozicionirnega sistema in pripadajoče programske opreme. Merilni sistem omogoča merjenje hitrosti zraka v vetrovniku z zaprto merilno sekcijo. Laserski merilnik je moči 150 mW. </t>
  </si>
  <si>
    <t>The measuring equipment consists of two-component LDA, traverse system and software. It enables measurements of air velocity in  the  wind tunnel with closed measuring section. LDA probe power is 150 mW.</t>
  </si>
  <si>
    <t>https://www.fs.uni-lj.si/raziskovalna_dejavnost/raziskovalna_dejavnost/oprema/2020030410174906/</t>
  </si>
  <si>
    <t>Akreditirana meroslovna analiza</t>
  </si>
  <si>
    <t>Jože Kutin</t>
  </si>
  <si>
    <t>Naprava za merjenje koncentracije števila delcev v izpušnih plinih vozil v realnem prometnem toku</t>
  </si>
  <si>
    <t>Real-time measurement system for engine exhaust solid particle number concentration</t>
  </si>
  <si>
    <t>Dostop do opreme imajo sodelavci Laboratorija za motorje z notranjim zgorevanjem in elektromobilnost (LICeM) ter ostale strokovno usposobljene osebe ob predhodnem dogovoru z vodjo LICeM. Naprava je shranjena v zakljenjenem in ustrezno varovanjem prostoru.</t>
  </si>
  <si>
    <t>Members of the Laboratory for Internal Combustion Engines and Electromobility (LICeM) and other professionally qualified persons have access to the equipment upon prior agreement with the LICeM leader. The device is stored in a locked and properly secured area.</t>
  </si>
  <si>
    <t>Naprava za merjenje koncentracije števila delcev je naprava za neprekinjeno merjenje števila delcev v vzorcu aerosola, zajetega iz izpušne cevi. Ta naprava je optimizirana za opravljanje izpustov na motorjih z notranjim zgorevanjem v realnem prometnem toku.</t>
  </si>
  <si>
    <t>The particle counter is a continuous particle measurement device which measures the total number of particles present in an aerosol sample, taken from an engine exhaust system. This device is optimized for measurements of internal combustion engines in realworld conditions.</t>
  </si>
  <si>
    <t>https://www.fs.uni-lj.si/raziskovalna_dejavnost/raziskovalna_dejavnost/oprema/2020030612171014/</t>
  </si>
  <si>
    <t>4, 32, 46</t>
  </si>
  <si>
    <t>Usposabljanje MR Žiga Rose</t>
  </si>
  <si>
    <t>Visoko prilagodljiv laserski obdelovalni sistem</t>
  </si>
  <si>
    <t>Highly adaptable laser processing system</t>
  </si>
  <si>
    <t>Oprema omogoča preizkušanje novih in obstoječih laserskih virov za aplikacije procesiranja materialov.</t>
  </si>
  <si>
    <t xml:space="preserve">The equipment serves as a test stand for new and existing laser sources for the application of material processing. </t>
  </si>
  <si>
    <t>https://www.fs.uni-lj.si/raziskovalna_dejavnost/raziskovalna_dejavnost/oprema/2020030612092669/</t>
  </si>
  <si>
    <t xml:space="preserve">doc. dr. L. Slemenik Perše  </t>
  </si>
  <si>
    <t>Reometrski sistem</t>
  </si>
  <si>
    <t>Modular compact rheometer</t>
  </si>
  <si>
    <t>Dostop do opreme je možen preko skrbnika. Kontakt: lidija.slemenik.perse@fs.uni-lj.si</t>
  </si>
  <si>
    <t>Access to the equipment is possible through the administrator. Contact: lidija.slemenik.perse@fs.uni-lj.si</t>
  </si>
  <si>
    <t xml:space="preserve">Karakterizacija  tekočih, poltrdnih in trdnih materialov; določitev obnašanja materialov pod vplivom zunanje obremenitve </t>
  </si>
  <si>
    <t>Characterization of liquid, semi-solid and solid materials; determination of materials behaviour under external load</t>
  </si>
  <si>
    <t>https://www.fs.uni-lj.si/raziskovalna_dejavnost/raziskovalna_dejavnost/oprema/2020031810221977/</t>
  </si>
  <si>
    <t>L2-3165</t>
  </si>
  <si>
    <t>doc. dr. F.  Majdič</t>
  </si>
  <si>
    <t>Diagnostična oprema za hidravlično olje</t>
  </si>
  <si>
    <t>Diagnostic equipment for hydraulic oil</t>
  </si>
  <si>
    <t>Oprema je dostopna v laboratoriju in je na razpolago večim souporabnikom pod nadzorom usposobljenega člana raziskovalne skupine. Kontakt: franc.majdic@fs.uni-lj.si</t>
  </si>
  <si>
    <t>The equipment is available in the laboratory and is available to several users under the supervision of a qualified member of the research group. Contact: franc.majdic@fs.uni-lj.si</t>
  </si>
  <si>
    <t>Oprema je namenjena diagnostiki hidravličnega olja (čistoča).</t>
  </si>
  <si>
    <t>Equipment is used for diagnostics of hydraulic oil (cleanliness).</t>
  </si>
  <si>
    <t>https://www.fs.uni-lj.si/raziskovalna_dejavnost/raziskovalna_dejavnost/oprema/2020030612140479/</t>
  </si>
  <si>
    <t>Pedagoški proces, ind.</t>
  </si>
  <si>
    <t>Franc Majdič</t>
  </si>
  <si>
    <t>prof. dr. F. Pušavec</t>
  </si>
  <si>
    <t>Visoko-tog, visoko-precizen in visoko-hitrostni vertikalni obdelovalni center s 5 simultanimi obdelovalnimi osmi</t>
  </si>
  <si>
    <t>High-rigidity, high-precision and high-speed productive CNC center with 5 machining axis</t>
  </si>
  <si>
    <t>Dostop se skoordinira z vodjem laboratorija za odrezavnaje: franci.pusavec@fs.uni-lj.si</t>
  </si>
  <si>
    <t xml:space="preserve">For availability should be arranged with the head of the Laboratory for machining: franci.pusavec@fs.uni-lj.si </t>
  </si>
  <si>
    <t>Obdelovlani center je namenjen za raziskave na področju procesa frezanja</t>
  </si>
  <si>
    <t>Machining center is planned to be used for research purposes related to milling processes</t>
  </si>
  <si>
    <t>https://www.fs.uni-lj.si/raziskovalna_dejavnost/raziskovalna_dejavnost/oprema/2020030611542440/</t>
  </si>
  <si>
    <t>0782-018</t>
  </si>
  <si>
    <t>P2-0109</t>
  </si>
  <si>
    <t>izr. prof. dr. R.  Kunc</t>
  </si>
  <si>
    <t>Preizkuševališče Virtual</t>
  </si>
  <si>
    <t>Sled test device VIRTUAL</t>
  </si>
  <si>
    <t>Potencialni uporabniki naj za informacije v zvezi z razpoložljivostjo, tahtevami in podporo pri uporabi preizkuševališča kontaktirajo odgovorno osebo na oddelku.</t>
  </si>
  <si>
    <t xml:space="preserve">Potential users should contact the person in charge of the department to be provided with further information regarding availability, requirements and support in using the sled test device. </t>
  </si>
  <si>
    <t xml:space="preserve">Preizkuševališče VIRTUAL je zasnovano za generiranje nadzorovanih pospeškov vozil udeleženih v urbanem prometu. Linearno pomična platforma ima največji pospešek 0.7 g in hod 5 m. Preizkuševališče dopušča uporabo dodatne merilne opreme za meritve dinamičnega odziva človeškega telesa v pogojih, kakršnim so izpostavljeni potniki v vozilih. </t>
  </si>
  <si>
    <t xml:space="preserve">Sled test device VIRTUAL is designed for generating controlled accelerations of vehicles in urban traffic. Linear moving platform has 0.7 g max. acceleration and 5 m max. stroke. The device enables installing additional equipment for measuring human body dynamic response under conditions of vehicle occupant loading.  </t>
  </si>
  <si>
    <t>https://www.fs.uni-lj.si/raziskovalna_dejavnost/raziskovalna_dejavnost/oprema/2020031810283922/</t>
  </si>
  <si>
    <t>Robert Kunc</t>
  </si>
  <si>
    <t>VIRTUAL</t>
  </si>
  <si>
    <t>Simon Krašna</t>
  </si>
  <si>
    <t>0782-020</t>
  </si>
  <si>
    <t>doc. dr. R. Vrabič</t>
  </si>
  <si>
    <t>Kibernetsko-fizični obdelovalni sistem</t>
  </si>
  <si>
    <t>Cyber-physical milling system</t>
  </si>
  <si>
    <t>Za dostop je kontaktna oseba dr. Rok Vrabič, telefonsko 01 4771 753 ali po e-pošti (rok.vrabic@fs.uni-lj.si). Čas dostopa po dogovoru.</t>
  </si>
  <si>
    <t>Contact person is dr. Rok Vrabič, either by phone (00 386 1 4771 753) or by email (rok.vrabic@fs.uni-lj.si). Access details arranged on individual request basis.</t>
  </si>
  <si>
    <t>Oprema je CNC obdelovalni center Cincinnati Milacron, na katerem je bila narejena nadgradnja (retrofit) z najsodobnejšimi pogoni in krmilniki. Oprema omogoča raziskave industrijskega interneta stvari, kibernetsko-fizičnih sistemov, digitalnih dvojčkov in vzdrževanja po stanju.</t>
  </si>
  <si>
    <t>The equipment is a CNC milling centre Cincinnati Milacron, retrofitted with state-of-the-art drives and controllers. The equipment can be used for research of Industrial Internet of Things, Cyber-Physical Systems, Digital Twins, and predictive maintenance.</t>
  </si>
  <si>
    <t>K-6936</t>
  </si>
  <si>
    <t>https://www.fs.uni-lj.si/raziskovalna_dejavnost/raziskovalna_dejavnost/oprema/2020030409492681/</t>
  </si>
  <si>
    <t>Rok Vrabič</t>
  </si>
  <si>
    <t>E+ REACH</t>
  </si>
  <si>
    <t>Polirni stroj Ecoflow 80 AFC</t>
  </si>
  <si>
    <t>Polishing machine tool - AFM Ecoflow 80 AFC</t>
  </si>
  <si>
    <t>Polirni stroj je namenjen za raziskave na širšem področju izboljševanju integritete površin.</t>
  </si>
  <si>
    <t>Polishing machine is planned to be used for research purposes related general surface integrity improvements.</t>
  </si>
  <si>
    <t>https://www.fs.uni-lj.si/raziskovalna_dejavnost/raziskovalna_dejavnost/oprema/2020031810261225/</t>
  </si>
  <si>
    <t>Elektrodinamični stresalnik s kontrolerjem za nadzor ne-Gaussovih processov</t>
  </si>
  <si>
    <t>Electrodynamic shaker with non-Gaussian excitation control</t>
  </si>
  <si>
    <t>Oprema je dostopna v laboratoriju na Fakulteti za strojništvo in je ni mogoče premikati. Z opremo rokuje izučen in izkušen operater. Za uporabo se kontaktira vodjo laboratorija prof. dr. Miho Boltežarja.</t>
  </si>
  <si>
    <t>Equipment is locatad at the Faculty of Mechanical Eng. The equipment is handled by an experienced and trained operator. For use, the head of the laboratory should be contacted: Professor dr. Miha Boltežar.</t>
  </si>
  <si>
    <t>Pospešeni vibracijski test. Raziskave vibracijskega utrujanja.</t>
  </si>
  <si>
    <t>Accelerated vibration tests. Research on vibration fatigue.</t>
  </si>
  <si>
    <t>https://www.fs.uni-lj.si/raziskovalna_dejavnost/raziskovalna_dejavnost/oprema/2020103015011741/</t>
  </si>
  <si>
    <t>J2-1730</t>
  </si>
  <si>
    <t>Janko Slavič</t>
  </si>
  <si>
    <t>0782-006</t>
  </si>
  <si>
    <t>Merilni sistem za 360° merjenje deformacij površin objektov na podlagi korelacije digitalnih slik</t>
  </si>
  <si>
    <t>Full-field strain measuring system based on digital image correlation for 360° view</t>
  </si>
  <si>
    <t>Dostop do opreme je možen po dogovoru s skrbnikom.</t>
  </si>
  <si>
    <t>Access to equippment must be agreed with supervisor of the equipment.</t>
  </si>
  <si>
    <t>Optični merilni sistem je namenjen zajemu deformacijskega polja med obremenjevanjem v 360° pogledu, kar je primerno za karakterizacijo mehanskih lastnosti materialov.</t>
  </si>
  <si>
    <t>The optical measuring system is aimed to acquire the deformation field during loading in a 360° view, which is suitable for characterizing the mechanical properties of materials.</t>
  </si>
  <si>
    <t>https://www.fs.uni-lj.si/raziskovalna_dejavnost/raziskovalna_dejavnost/oprema/2020103015262463/</t>
  </si>
  <si>
    <t>Miroslav Halilovič</t>
  </si>
  <si>
    <t>prof. dr. R.  Šturm</t>
  </si>
  <si>
    <t>VH1202 – Stacionarni merilec trdote</t>
  </si>
  <si>
    <t>Vickers Hardness tester</t>
  </si>
  <si>
    <t>Dostop do opreme je možen po dogovoru s skrbnikom (vloga - ponudba - izvedba).</t>
  </si>
  <si>
    <t>Access to equippment must be agreed with supervisor of the equipment (application - offer-  execution).</t>
  </si>
  <si>
    <t>Merjenje trdote: HV, HK.</t>
  </si>
  <si>
    <t>Hardness measurements: HV, HK.</t>
  </si>
  <si>
    <t>https://www.fs.uni-lj.si/raziskovalna_dejavnost/raziskovalna_dejavnost/oprema/2020113010561088/</t>
  </si>
  <si>
    <t>Modularni raziskovalni sistem za analizo mikrofluidnih toplotnih stikal</t>
  </si>
  <si>
    <t>Modular system for research and analysis of microfluidic thermal switches</t>
  </si>
  <si>
    <t xml:space="preserve">Za dostop do opreme je potrebno najmanj 1 mesec pred potentialno rabo kontaktirati skrbnika opreme na email: andrej.kitanovski@fs.uni-lj.si ter cc (darja.jelocnik@fs.uni-lj.si). </t>
  </si>
  <si>
    <t xml:space="preserve">To access the equipment it is necessary to send and email at least one month before the potential use, to the following email: andrej.kitanovski@fs.uni-lj.si ter cc (darja.jelocnik@fs.uni-lj.si). </t>
  </si>
  <si>
    <t>Oprema se lahko uporablja za preverjanje zasnove površin z mikro-fluidnim sistemo in oceno nadzora nad omočenjem in ter navezujočih se lastnosti takšne površine.</t>
  </si>
  <si>
    <t>The equipment can be used in verification of the design of microfluid surfaces and the cevaluation of the wetting control and properties of such a surface.</t>
  </si>
  <si>
    <t>https://www.fs.uni-lj.si/raziskovalna_dejavnost/raziskovalna_dejavnost/oprema/2020111312590224/</t>
  </si>
  <si>
    <t>Usposabljanje MR - Katja Klinar</t>
  </si>
  <si>
    <t>SUPERCOOL</t>
  </si>
  <si>
    <t>Jaka Tušek</t>
  </si>
  <si>
    <t>Naprava za merjenje trenja in 3D porazdelitve debelin elasto-hidrodinamičnih filmov v mikrometrskem območju</t>
  </si>
  <si>
    <t>Device for measurement of ultra-thin lubricating film and friction in elasto-hydrodynamic contact</t>
  </si>
  <si>
    <t xml:space="preserve">Equipment is available in the Laboratory TINT for faculty staff and other laboratory partners. Reservation of the eqipment and a qualified member of the research group is mandatory at least one week in advance. Contact: mitjan.kalin@tint.fs.uni-lj.si   </t>
  </si>
  <si>
    <t>Merjenje trenja in debeline mazalnega filma v elastohidrodinamičnem kontaktu.</t>
  </si>
  <si>
    <t>Measurement of friction and lubricating film in the electrohydrodynamic contacts.</t>
  </si>
  <si>
    <t>https://www.fs.uni-lj.si/raziskovalna_dejavnost/raziskovalna_dejavnost/oprema/2020110311431375/</t>
  </si>
  <si>
    <t>Pametni sistem nadzora izdelovalnega procesa, ki združuje podsisteme: diagnostično orodje odrezovalnega procesa, sistem diagnostike obremenitev obdelovalnega stroja, merilni sistem dimenzijske natančnosti končnih izdelkov s povratno zanko na odrezovalni/obdelovalni proces, ter fluorescenčna kamera za diagnostiko čistosti izdelkov</t>
  </si>
  <si>
    <t>Smart system for control of production process that combines following subsystems: machining process diagnostic tool, system for tracking the  machine tool loads, measurement system of produced aprts with feedback to the production/machining process, and fluorescence camera for cleanliness evaluation</t>
  </si>
  <si>
    <t>Oprema je dostopna po predhodnem 
dogovoru s predstojnikom katerdre
za management obdelovalnih tehnologij,
Fakultetaza strojništvo, Univeza v Ljubljani.</t>
  </si>
  <si>
    <t>The equipment is available based
on the agreement with the head
of Department for management
of manufacturing technologies</t>
  </si>
  <si>
    <t>Naprava je prigrajena na obdelovalni center Doosan NX6500 (razen kamere, ki je lahko širše uporabna) in je namenjena za sprotno in celostno spremljanje izdelovalnega procesa, stroja in izdelka, vključno s povratno zanko.</t>
  </si>
  <si>
    <t>Device is installed on the machining center Doosan NX6500 (in case of camere it can be used also for other more general applications), and is used for inline and complete monitoring of manufacturing process, machine tool and product, including the feedback loop.</t>
  </si>
  <si>
    <t>https://www.fs.uni-lj.si/raziskovalna_dejavnost/raziskovalna_dejavnost/oprema/2020110311485101/</t>
  </si>
  <si>
    <t>0782-029</t>
  </si>
  <si>
    <t>prof. dr. P. Podržaj</t>
  </si>
  <si>
    <t>Oprema za raziskave distribuiranega vodenja naprednih proizvodnih sistemov</t>
  </si>
  <si>
    <t>Equipment for research of distributed control of advanced production systems</t>
  </si>
  <si>
    <t>Po  dogovoru s predstojnikom laboratorija.</t>
  </si>
  <si>
    <t>By prior agreement with the head of the lab.</t>
  </si>
  <si>
    <t>Oprema je skupek elementov (dva industrijska robota, mobilni robot, PLK, industrijski računalnik in več nadzornih kamer), ki omogočajo raziskave distribuiranega vodenja naprednih proizvodnih sistemov.</t>
  </si>
  <si>
    <t>The equipment is a set of elements (two industrial robots, mobile robot, PLC, industrial computer and several monitoring cameras)which enable the research of a distributed control of advanced production systems.</t>
  </si>
  <si>
    <t>https://www.fs.uni-lj.si/raziskovalna_dejavnost/raziskovalna_dejavnost/oprema/2020110512495866/</t>
  </si>
  <si>
    <t>Primož Podržaj</t>
  </si>
  <si>
    <t>Multifunkcionalni merilni sistem za določanje časovno in frekvenčno odvisnih mehanskih lastnosti polimerov in kompozitov</t>
  </si>
  <si>
    <t>Multifunctional measuring system for determination of time and frequency dependent mechanical properties of polymers and composites</t>
  </si>
  <si>
    <t>Karakterizacija  tekočih, poltrdnih in trdnih materialov; določitev mehanskih lastnosti različnih materialov pod vplivom zunanje obremenitve.</t>
  </si>
  <si>
    <t>Characterization of liquid, semi-solid and solid materials; determination of mechanical properties of materials under external load.</t>
  </si>
  <si>
    <t>https://www.fs.uni-lj.si/raziskovalna_dejavnost/raziskovalna_dejavnost/oprema/2020110312230620/</t>
  </si>
  <si>
    <t>Sistem za spremljanje nestacionarnih procesov pri prenosu toplote in snovi z infrardečo hitrotekočo kamero</t>
  </si>
  <si>
    <t>System for observation of transient heat and mass transfer phenomena</t>
  </si>
  <si>
    <t>Dostop do opreme je možen s predhodno najavo pri skrbniku opreme. Glede konfiguracije opreme je potreben dogovor vsaj 1 teden pred izvedbo meritev oz. dostopa. Med uporabo mora biti prisoten skrbnik oz. pooblaščena oseba, ki tudi rokuje s sistemom. Oprema se uporablja v dvournih časovnih blokih med 7.00-17.00.</t>
  </si>
  <si>
    <t>Access to the equipment is possible through prior notice to the equipment administrator. Configuration of the equipment needs to be agreed upon at least 1 week before performing measurements/accessing the equipment. During the equipment usage, the administrator or another authorized person needs to be present and also serves as the equipment operator. The equipment can be used in 2 hour blocks between 7.00 and 17.00.</t>
  </si>
  <si>
    <t>Oprema je namenjena spremljanju pojavov na področju prenosa toplote in snovi s poudarkom na fenomenih fazne spremembe. Poudarek je na visokohitrostnem spremljanju nestacionarnih pojavov z visoko krajevno resolucijo. Glede na fizikalni mehanizem opazovanja je potrebno prilagoditi zasnovo eksperimenta oz. konfiguracijo opazovanega pojava, kar je potrebno uskladiti s skrbnikom sistema.</t>
  </si>
  <si>
    <t>The equipment is intended for observation of phenomena in the field of heat and mass transfer with an emphasis on the phase-change phenomena. The emphasis is on high-speed monitoring of transient phenomena with high spatial resolution. According to the physical mechanism of observation, it is necessary to adjust the design of the experiment and the configuration of the observed phenomenon, which needs to be coordinated with the system administrator.</t>
  </si>
  <si>
    <t>https://www.fs.uni-lj.si/raziskovalna_dejavnost/raziskovalna_dejavnost/oprema/2021031214322247/#</t>
  </si>
  <si>
    <t>3        3      3</t>
  </si>
  <si>
    <t>3     4      4</t>
  </si>
  <si>
    <t>3       1        7</t>
  </si>
  <si>
    <t>doc. dr. V. Agrež</t>
  </si>
  <si>
    <t xml:space="preserve">Laserski sistem za raziskave dielektričnega preboja v vodi </t>
  </si>
  <si>
    <t>Laser system for dielectric breakdown research</t>
  </si>
  <si>
    <t>Access to the equipment is in the domain of the head of the laboratory. Contact rok.petkovsek@fs.uni-lj.si</t>
  </si>
  <si>
    <t>Oprema omogoča raziskave dielektričnega preboja v vodi in spremljajoče kavitacije.</t>
  </si>
  <si>
    <t>The equipment serves for conducting research on dielectric breakdown in water and accompanying cavitation.</t>
  </si>
  <si>
    <t>https://www.fs.uni-lj.si/raziskovalna_dejavnost/raziskovalna_dejavnost/oprema/2021070209322886/</t>
  </si>
  <si>
    <t>izr. prof. dr. D. Klobčar</t>
  </si>
  <si>
    <t>Oprema za nadgradnjo robotskega sistema v napredni 3D tiskalnik kovin</t>
  </si>
  <si>
    <t>Quipment for upgrading robotic system into advanced 3D metal printer</t>
  </si>
  <si>
    <t>Oprema je dostopna v laboratoriju in je na razpolago pod nadzorom usposobljenega člana raziskovalne skupine.</t>
  </si>
  <si>
    <t>The equipment is available in the laboratory and is available under the supervision of a qualified member of the research team.</t>
  </si>
  <si>
    <t>Oprema se uporablja za 3D tisk kovinskih materialov z uporabo električnega obloka in dodajnega materiala v obliki žice.</t>
  </si>
  <si>
    <t>The equipment is used for 3D printing of metallic materials using an electric arc and wire-shaped filler material.</t>
  </si>
  <si>
    <t>Raziskovalna dejavnost Raziskovalna dejavnost Oprema (uni-lj.si)</t>
  </si>
  <si>
    <t xml:space="preserve">Damjan Klobčar </t>
  </si>
  <si>
    <t>Sistem za 3D tisk s selektivnim laserskim pretaljevanjem kovinskega prahu</t>
  </si>
  <si>
    <t xml:space="preserve">System for 3D printing by selective laser melting of metal powder  </t>
  </si>
  <si>
    <t>Po predhodnem dogovoru na naslov edvard.govekar@fs.uni-lj.si. Brez posebnih časovnih omejitev.</t>
  </si>
  <si>
    <t>By contact in advance to edvard.govekar@fs.uni-lj.si. No specific time constraints.</t>
  </si>
  <si>
    <t>Sistem je namenjen 3D tiskanju kosov do velikosti 300x300x300 mm3 s tehnologijo SLM iz različnih kovinskih materialov (1.4404, 1.2709, 3.2381, 3.7165).</t>
  </si>
  <si>
    <t>System is used for 3D printing of objects up to size of 300x300x300 mm3 using SLM technology and different metallic materials (1.4404, 1.2709, 3.2381, 3.7165).</t>
  </si>
  <si>
    <t xml:space="preserve">Edvard Govekar </t>
  </si>
  <si>
    <t xml:space="preserve">Sistem za raziskave in analizo NIR in SWIR vlakenskih laserjev </t>
  </si>
  <si>
    <t>System for research and analysis of NIR and SWIR fiber lasers</t>
  </si>
  <si>
    <t>Raziskovalna oprema predstavlja testno razvojne zmogljivosti za nove tipe vlakenski laserjev visokih moči, v območju NIR in SWIR valovnih dolžin. Omogoča analizo vpliva, ki ga imajo posamezne laserske komponente na časovno in prostorsko obliko laserskega žarka.</t>
  </si>
  <si>
    <t>The research equipment represents test development capabilities for new types of high power fiber lasers, in the range of NIR and SWIR wavelengths. It enables the analysis of the influence of individual laser components on the temporal and spatial shape of the laser beam.</t>
  </si>
  <si>
    <t>Hitra termokamera</t>
  </si>
  <si>
    <t>High-Speed IR camera</t>
  </si>
  <si>
    <t>Oprema je dostopna v laboratoriju na Fakulteti za strojništvo. Z opremo rokuje izučen in izkušen operater. Za uporabo se kontaktira vodjo laboratorija prof. dr. Miho Boltežarja.</t>
  </si>
  <si>
    <t>Merjenje hitrih termičnih pojavov.</t>
  </si>
  <si>
    <t>The high-speed camera can be used for analyzing thermodynamic events, as in ballistics, combustion or experimental mechanics experiments.</t>
  </si>
  <si>
    <t>N2-0144</t>
  </si>
  <si>
    <t>izr. prof. dr. R. Kunc</t>
  </si>
  <si>
    <t>Statično in dinamično preizkuševališče Step Engineering UD08</t>
  </si>
  <si>
    <t xml:space="preserve">Universal uniaxial static and dynamic testing equipment  Step Engineering UD08 </t>
  </si>
  <si>
    <t>Potencialni uporabniki naj za informacije v zvezi z razpoložljivostjo, zahtevami in podporo pri uporabi preizkuševališča kontaktirajo odgovorno osebo na oddelku.</t>
  </si>
  <si>
    <t>Potential users should contact the person in charge of the department to be provided with further information regarding availability, requirements and support in using the sled test device.</t>
  </si>
  <si>
    <t xml:space="preserve">Oprema omogoča izvajanje monotoni in dinamičnih enoosnih natezno-tlačnih preizkusov gradiv do maksimalne dinamične sile +/-20 kN oz. +/-14 kN statično, pri frekvenci do 100 Hz in maksimalni hitrosti pomika 1 m/s. </t>
  </si>
  <si>
    <t>The equipment enables the performance of monotonous and dynamic uniaxial tensile-compression tests of materials up to a maximum dynamic force of +/- 20 kN or +/- 14 kN static, at a frequency of up to 100 Hz and a maximum feed rate of 1 m/s.</t>
  </si>
  <si>
    <t>Metalurški optični mikroskop ZEISS Axioscope 5 z dodatki</t>
  </si>
  <si>
    <t>Optical microscope</t>
  </si>
  <si>
    <t>Optična mikroskopija, povečave 100 - 1000x.</t>
  </si>
  <si>
    <t>Optical microscopy, magnifications 100 - 1000x.</t>
  </si>
  <si>
    <t>Nano-točkovni konfokalni profilometer z visokoločljivo 3D digitalno mikroskopijo za sub-mikronske analize triboloških površin na realnih inženirskih komponentah</t>
  </si>
  <si>
    <t>Nano-point confocal profilometer with high-resolution 3D digital microscopy for sub-micron analyzes of tribological surfaces on real engineering components</t>
  </si>
  <si>
    <t xml:space="preserve"> Equipment allows non-contact surface analysis of topography measurements and enables scanning of a  profile or entire surface on all types of samples. It allows scanning of a surface within 150μm height difference, with 1μm lateral resolution and 20nm height accuracy.</t>
  </si>
  <si>
    <t>Pulzni dinamični generator tlaka kapljevine</t>
  </si>
  <si>
    <t>Pulse dynamic generator of liquid pressure</t>
  </si>
  <si>
    <t>Oprema je na voljo po dogovoru z vodjo laboratorija. Opremo je možno najeti skupaj z operaterjem. Kontakt: joze.kutin@fs.uni-lj.si</t>
  </si>
  <si>
    <t>Equipment is available by arrangement with the head of the lab. The equipment can be rented only with the operator. Contact: joze.kutin@fs.uni-lj.si</t>
  </si>
  <si>
    <t>Dinamični tlačni generator omogoča generiranje pulznih tlačnih sprememb v kapljevini (olje). V preskusno tlačno komoro je vstavljen premični bat, na katerega deluje pnevmatsko gnan izstrelek (projektil). Oblika pulza je podobna polovici periode sinusnega signala in traja manj kot 2 ms, sistem pa dosega amplitude tlaka do cca. 200 MPa.</t>
  </si>
  <si>
    <t>The dynamic pressure generator enables the generation of pulse pressure changes in the liquid (oil). A movable piston, which is inserted into the test pressure chamber, is driven with a pneumatically driven projectile. The shape of the pulse is similar to half of the period of the sinusoidal signal lasting less than 2 ms, and the system achieves pressure amplitudes of up to approx. 200 MPa.</t>
  </si>
  <si>
    <t>J2-3054</t>
  </si>
  <si>
    <t>Andrej Svete</t>
  </si>
  <si>
    <t>Napredni izdelovalni in testni sistem gorivnih celic</t>
  </si>
  <si>
    <t>Advanced manufacturing and testing system for fuel cells</t>
  </si>
  <si>
    <t>Oprema je dostopna po predhodnem dogovoru s predstojnikom katedre za management obdelovalnih tehnologij, Fakulteta za strojništvo, Univerza v Ljubljani.</t>
  </si>
  <si>
    <t>The equipment is available by prior arrangement with the Head of the Department of Management of Manufacturing Technologies, Faculty of Mechanical Engineering, University of Ljubljana.</t>
  </si>
  <si>
    <t>Sistem ki združuje sistem za napraševanje kovin, napravo za precizno merjenje 3D topografij, ter napravo za testiranje in karakterizacijo gorilnih celic.</t>
  </si>
  <si>
    <t>A system that combines a metal cold spray technology equipment, a device for precise measurement of 3D topographies, and a device for testing and characterization of fuel cells.</t>
  </si>
  <si>
    <t>1/3</t>
  </si>
  <si>
    <t>1/4</t>
  </si>
  <si>
    <t>1/1</t>
  </si>
  <si>
    <t xml:space="preserve">Sistemi s področja strojništva / Mechanical Engineering Facilities </t>
  </si>
  <si>
    <t xml:space="preserve">doc. dr. L.Slemenik Perše </t>
  </si>
  <si>
    <t>Instrument Discovery DSC 2500 (Diferenčna dinamična kalorimetrija z vgrajenim avtomatskim vzorčevalnikom)</t>
  </si>
  <si>
    <t>Instrument Discovery DSC 2500 (Differential Scanning Calorimeter, with autosampler)</t>
  </si>
  <si>
    <t>Določevanje količine absorbirane ali sproščene toplote pri spremembi strukture materiala, ter temperatura, pri kateri je le ta nastala.</t>
  </si>
  <si>
    <t>Determination of the amount of heat absorbed or released during structural change of material, and the temperature, at which the heat was generated.</t>
  </si>
  <si>
    <t>K-20000643</t>
  </si>
  <si>
    <t>0782-012</t>
  </si>
  <si>
    <t xml:space="preserve">P2-0248 </t>
  </si>
  <si>
    <t>prof. dr. N. Herakovič</t>
  </si>
  <si>
    <t>Modulna robotizirana montažna linija</t>
  </si>
  <si>
    <t>Modular robotized assembly line</t>
  </si>
  <si>
    <t xml:space="preserve">Oprema se uporablja za raziskave fleksibilnosti in agilnosti montažnih in strežnih sistemov v konceptu pametne tovarne, računanja na robu, komunikacijskih protokolov in prenosa podatkov. </t>
  </si>
  <si>
    <t xml:space="preserve">The equipment is used to research the flexibility and agility of assembly and handling systems in the concept of smart factory, edge computing, communication protocols and data transmission. </t>
  </si>
  <si>
    <t>Strežnik supermicro SYS-1029TP-DTR</t>
  </si>
  <si>
    <t>Supermicro SYS-1029TP-DTR server</t>
  </si>
  <si>
    <t xml:space="preserve">Oprema je dostopna preko računalniške mreže FS (SSH protokol). Potrebno je uporabniško ime, ki ga dodeli administrator sistema (Z. Rek) po odobritvi predstojnika katedre LFDT. </t>
  </si>
  <si>
    <t>The equipment is accessible via the FS computer network (SSH protocol). A username is required, which is assigned by the system administrator (Z. Rek) after approval by the LFDT Chair.</t>
  </si>
  <si>
    <t>Izvajanje numeričnih simulacij in analize rezultatov.</t>
  </si>
  <si>
    <t>Carry out numerical simulations and analyse the results.</t>
  </si>
  <si>
    <t>0782-014</t>
  </si>
  <si>
    <t>prof. dr. M. Nagode,     prof. dr. J. Klemenc</t>
  </si>
  <si>
    <t>Naprava za testiranje baterij</t>
  </si>
  <si>
    <t xml:space="preserve">High Precision  Battery Test Equipment </t>
  </si>
  <si>
    <t>Oprema omogoča sočasno (do osem) testiranje napetostno-tokovnega odziva polnilnih litijevih baterij. Omogočeno je testiranje s konstantnim tokom, napetostjo, močjo ali njihovo kombinacijo; pri veliki natančnosti med  +/- 60A in do 5V po kanalu . Oprema ima več programskih, kot tudi mehanskih varnostnih mehanizmov pred poškodbo baterije in okolice.</t>
  </si>
  <si>
    <t>The equipment enables simultaneous (up to eight) testing of the voltage-current response of rechargeable lithium batteries. Testing with constant current, voltage, power or a combination thereof is possible; at high accuracy between +/- 60A and up to 5V per channel. The equipment has several software as well as mechanical safety mechanisms against damage to the battery and the nearby surrounding.</t>
  </si>
  <si>
    <t>510-787</t>
  </si>
  <si>
    <t>Univerza v Ljubljani, Fakulteta za farmacijo</t>
  </si>
  <si>
    <t>Janja Marc</t>
  </si>
  <si>
    <t>12189</t>
  </si>
  <si>
    <t>PCR sistem za kvantifikacijo in analizo nukleinskih kislin v realnem času</t>
  </si>
  <si>
    <t>ABI PRISM Nucleic Acid PrepStation</t>
  </si>
  <si>
    <t>PCR system for analysis of nucleic acids in real time</t>
  </si>
  <si>
    <t>06822</t>
  </si>
  <si>
    <t>http://www.ffa.uni-lj.si/raziskave/raziskovalna-oprema/0/arrs</t>
  </si>
  <si>
    <t>vaje za študente</t>
  </si>
  <si>
    <t>Mikroskopski sistem za biološko  vrednotenje učinkovin</t>
  </si>
  <si>
    <t>Automated Platform for Live Cell Imaging</t>
  </si>
  <si>
    <t xml:space="preserve">Javni dostop do opreme ni predviden. V vsakem primeru se je za eventualni dostop do opreme potrebno dogovoriti s skrbnikom opreme, ki mora biti zaradi specifičnosti aparatur, navzoč ves čas njihove uporabe. </t>
  </si>
  <si>
    <t>Access to equippment must be agreed with supervisor of the equipment. Due to delicate nature of the equipment supervisor must be present through whole agreed working time on the equipment.</t>
  </si>
  <si>
    <t>Fluorescenčni mikroskopski sistem za dinamično mikroskopijo živih celic</t>
  </si>
  <si>
    <t xml:space="preserve">Fluorescence microscope for life cell imaging </t>
  </si>
  <si>
    <t>11273</t>
  </si>
  <si>
    <t>Raziskovalci programa + diplomanti</t>
  </si>
  <si>
    <t>Raziskovalci programa</t>
  </si>
  <si>
    <t>P1-0208</t>
  </si>
  <si>
    <t>P3-0298</t>
  </si>
  <si>
    <t>diplomanti, vaje za študente</t>
  </si>
  <si>
    <t>Denaturacijski HPLC</t>
  </si>
  <si>
    <t>Transgenomic WAVE MD dHPLC SISTEM Plus</t>
  </si>
  <si>
    <t>Aparat za separacijo in analizo fragmentov DNA</t>
  </si>
  <si>
    <t>For DNA fragment separation and analysis</t>
  </si>
  <si>
    <t>11411</t>
  </si>
  <si>
    <t>Fluorescenčni pretočni citometer</t>
  </si>
  <si>
    <t>BD FACSCalibur  Flow Cytometer</t>
  </si>
  <si>
    <t>Aparat za imuno citokemične analize.</t>
  </si>
  <si>
    <t>For immuno cyto chemical analysis</t>
  </si>
  <si>
    <t>11408</t>
  </si>
  <si>
    <t>Marija Bogataj</t>
  </si>
  <si>
    <t>Pretočni sistem za testiranje sproščanja (USP IV)</t>
  </si>
  <si>
    <t>SOTAX CE 7 smart DISSOTEST ON/OFF-LINE</t>
  </si>
  <si>
    <t>Avtomatski sistem za testiranje  sproščanja.</t>
  </si>
  <si>
    <t>Automated system for dissolution tests according to the-flowthrough method (USP 4)</t>
  </si>
  <si>
    <t>11476</t>
  </si>
  <si>
    <t>P1-0189</t>
  </si>
  <si>
    <t>Tomaž Bratkovič</t>
  </si>
  <si>
    <t>Kromatografski sistem AKTAexplorer 10 S</t>
  </si>
  <si>
    <t>Chromatographic system ÄKTAexplorer 10 S</t>
  </si>
  <si>
    <t>ÄKTAexplorer 10 S je kromatografski sistem za analizno in preparativno separacijo proteinov in polisaharidov iz kompleksnih bioloških vzorcev. Opremljen je z UV-VIS in konduktometričnim detektorjem ter senzorjem pH. Poseben mešalni sistem omogoča avtomatsko pripravo pufrov (mobilnih faz) z različnimi vrednostmi pH za hiter razvoj in optimizacijo separacijskih metod. Vzorce nanašamo ročno ali avtomatsko. Z ustreznimi kromatografskimi kolonami sistem uporabljamo za gelsko filtracijo, ionsko-izmenjevalno kromatografijo, afinitetno kromatografijo in hidrofobno kromatografijo.</t>
  </si>
  <si>
    <t>Chromatographic system ÄKTAexplorer 10 S is intended for analytical and preparative separation of proteins and polysaccharides from complex biological samples. It is equipped with UV-VIS and conductometric detectors, and a pH sensor. A mixing system enables automatic buffer (i.e., mobile phase) preparation to speed up design and optimization of separation methods. Samples can be loaded either manually or automatically. The chromatographic system can be used for size-exclusion, ion-exchange, affinity, and hydrophobic chromatography.</t>
  </si>
  <si>
    <t>Farmacevtska biotehnologija: Znanje za zdravje P4-0127</t>
  </si>
  <si>
    <t>Krištof Bozovičar</t>
  </si>
  <si>
    <t>Napredna imunološka zdravila in celični pristopi v farmaciji: P1-0420</t>
  </si>
  <si>
    <t>Jurij Trontelj</t>
  </si>
  <si>
    <t>23420</t>
  </si>
  <si>
    <t>Tekočinski kromatograf ultra visoke zmogljivosti sklopljen s tandemskim masnim spektrometrom vrste trojni kvadrupol (UHPLC-MS/MS)</t>
  </si>
  <si>
    <t>Ultra high preasure liquid chromatograph with triple quadrupole tandem mass spectrometer (LC/MS/MS) Agilent 6460</t>
  </si>
  <si>
    <t>Aparat za analizo učinkovin in njihovih metabolitov  v kompleksnih bioloških vzorcih</t>
  </si>
  <si>
    <t>Analysis of drugs and their metabolites in complex samples.</t>
  </si>
  <si>
    <t>http://www.ffa.uni-lj.si/raziskave/raziskovalna-oprema/lc-ms-ms-tipa-trojni-kvadrupol-(qqq)</t>
  </si>
  <si>
    <t>Farmacevtska tehnologija: od dostavnih sistemov učinkovin do terapijskih izidov zdravil pri otrocih in starostnikih.         P1-0189</t>
  </si>
  <si>
    <t>Skrbnik Jurij Trontelj</t>
  </si>
  <si>
    <t>doktorand</t>
  </si>
  <si>
    <t>MR Andrej Grobin (52093)</t>
  </si>
  <si>
    <t>Doktorska  študentka Timeja Planinšek Parfant (52446)</t>
  </si>
  <si>
    <t>Petra Kocbek</t>
  </si>
  <si>
    <t>Ultra centrifuga WX</t>
  </si>
  <si>
    <t>Ultra centrifuga WX 100, Sorvall (Thermo Fischer scientific)</t>
  </si>
  <si>
    <t xml:space="preserve">Ultracentrifuga Sorvall® WX 100 Ultra Series omogoča centrifugiranje s hitrostjo do 100.000 rpm (800.000 x g). Takše sile so potrebne za ločevanje koloidnih delcev od disperznega medija.
Uporabljamo jo v procesih izdelave, vrednotenja in analitike sodobnih nanodostavnih sistemov, kot tudi klasičnih farmacevtskih oblik ter nenazadnje tudi v biotehnoloških raziskavah za namene separacije, čiščenja ter predhodne priprave vzorcev za druge analitske metode. 
</t>
  </si>
  <si>
    <t>Ultracentrifuge Sorvall® WX 100 Ultra Series enables centrifugation speed up to rpm (800.000 x g). Such forces are needed for separation of colloidal particles from disperse medium. It is used in preparation, characterization in analytics of novel nanodelivery systems as well as classical dosage forms. In biotechnological research its application enables separation, cleaning and pre-preparation of samples for other analytical methods.</t>
  </si>
  <si>
    <t>doktorandi, raziskovalci, diplomanti</t>
  </si>
  <si>
    <t>J2-3043</t>
  </si>
  <si>
    <t>P1-0420</t>
  </si>
  <si>
    <t>Martina Hrast</t>
  </si>
  <si>
    <t>32036</t>
  </si>
  <si>
    <t xml:space="preserve">Optični čitalec - Biotek </t>
  </si>
  <si>
    <t xml:space="preserve">Čitalec mikrotitrskih plošč (Synergy H4) in robot za pipetiranje (Precision XS) Multi-Mode Microplate Reader (SINERGY H4) and robot for automatic pipetting (PRECISION XS) </t>
  </si>
  <si>
    <t>Naprava se uporablja za avtomatizirano delo z mikrotitrskimi ploščami. Robotski del skrbi za pipetiranje, čitalec pa za analizo vzorcev. Čitalec omogoča detekcijo UV-VIS absorbance, fluorescence, fluorescenčne polarizacije, »time resolved« fluorescence in luminiscence z možnostjo končne, kinetične in spektralne detekcije.</t>
  </si>
  <si>
    <t>Equipment is used for automated work with microtiter plates. Robotic part takes care of pipeting, while microplate reader analizes the samples. Microplate reader detection of UV-VIS absorbance, fluorescence, fluorescence polarisation, time resolved fluorescence and luminescence with endpoint, kinetic and spectral detection.</t>
  </si>
  <si>
    <t>J1-2484</t>
  </si>
  <si>
    <t>doktorandi, raziskovalci</t>
  </si>
  <si>
    <t>N1-0169</t>
  </si>
  <si>
    <t>P1-0208 </t>
  </si>
  <si>
    <t>Alenka Šmid</t>
  </si>
  <si>
    <t>Genetski analizator GenomeLab™ GeXP</t>
  </si>
  <si>
    <t>GenomeLab™ GeXP Genetic Analysis System (Beckman Coulter)</t>
  </si>
  <si>
    <t>Oprema je namenjena separaciji fragmentov DNA na podlagi velikosti in obarvanosti s flourescentnimi barvili. To aparaturo tako uporabljamo za določanje nukleotidnega zaporedja DNA, dolžine mikrosatelitnih ponovitev ali drugih dolžinskih polimorfizmov, služi pa lahko tudi za merjenje izražanja genov. Zaradi njene zanesljivosti in ponovljivosti rezultatov je zato ne uporabljamo samo v raziskovalne namene temveč tudi genetsko diagnostiko.</t>
  </si>
  <si>
    <t xml:space="preserve"> Primary use of the equipment is a separation of DNA fragments based on their size and fluorescent dyes. The equipment is intended for sequencing of DNA, measurement of microsatellite length or other length polymorphisms. However it can serve also for gene expression analysis. Because of its reliability and repeatability it is used not only for research purposes but also for clinical diagnostics.</t>
  </si>
  <si>
    <t>Laboratorijska diagnostika</t>
  </si>
  <si>
    <t>Mirjam Gosenca Matjaž</t>
  </si>
  <si>
    <t>Modularni reometer (Anton Paar, Physica MCR 301)</t>
  </si>
  <si>
    <t>Reometer - Anton Paar</t>
  </si>
  <si>
    <t xml:space="preserve">Za določanje viskoznosti tekočih in poltrdnih dostavnih sistemov in s tem povezanega preverjanja stabilnosti. Tem sistemom določamo tudi plastične in elastične lastnosti s pomočjo oscilacijske reometrije in tako razlagamo njihovo obnašanje (npr pri aplikaciji krem, mazil). 
Reološke lastnosti določamo tudi na medfazah predvsem v primeru, ko je njihova karakterizacija pomembna za razumevanje nekega proces (npr. elektrostatskega sukanja za izdelavo nanovlaken) ali za vrednotenje stabilnosti (določanje stabilnosti emulzij). Naprava s polarizacijskim mikroskopom omogoča tudi opazovanje struktur tekočih kristalov in njihovo obnašanje v času reološkega vrednotenja. Napravo pa lahko uporabljamo tudi kot 'texture analyzer', saj lahko merimo odpornost obloge pelet v odvisnosti od aplicirane sile.
</t>
  </si>
  <si>
    <t>To determine the viscosity of the liquid and semi-solid delivery systems and with this associated stability testing. It is also possible to determine the plastic and elastic properties of those systems through Oscillatory rheometry and thus explain their behavior (for example, during application of creams, ointments). We used this device to determine rheological properties at interfaces, especially in the case when their characterization is important for understanding a process (eg, electrospinning to produce nanofibres) or to evaluate the system stability (the stability of emulsions). The device with a polarizing microscope enables observation of liquid crystals structures and their behavior during the rheological evaluation. The device can also be used as a 'texture analyzer', because we can measure the resistance of the pellet coating depending on the applied force.</t>
  </si>
  <si>
    <t>Tekočinski kromatograf HPLC 1260 Infinity - Agilent Technologies</t>
  </si>
  <si>
    <t>Agilent 1260 Infinity Quaternary LC</t>
  </si>
  <si>
    <t>Naprava se uporablja za določanje aktivnosti encimov, ki so pomembni pri zdravljenju z določenimi zdravili ter za analitiko številnih metabolitov v kompleksnih bioloških vzorcih. Sistem omogoča dober nadzor kromatografskih pogojev</t>
  </si>
  <si>
    <t>Equipment is used for determination of enzyme activity for enzymes which are important in therapies with different drugs as well as measurement of metabolites in complex biological samples. System enables a good control of chromatographic parameters.</t>
  </si>
  <si>
    <t>Anamarija Zega</t>
  </si>
  <si>
    <t>21456</t>
  </si>
  <si>
    <t>400 MHz NMR spektrometervisoke ločljivosti</t>
  </si>
  <si>
    <t xml:space="preserve">Na FFA razpolagamo z BRUKER AVANCE III 400 MHz NMR spektrometrom z naslednjimi lastnostmi: magnet - 400 MHz/54 mm UltraShield Plus, 2 merilni sondi 5 mm BBFOplus in  5 mm BBI ter avtomatski menjalec vzorcev (16 mest) SampleXpress Lite. Njegovi glavni lastnosti sta hitrost meritev in avtomatizacija, ki omogoča samodejno delovanje v daljšem časovnem obdobju (npr. 2 dni). 
NMR (nuklearna (jedrska) magnetna resonanca) je spektroskopska tehnika, ki nam omogoča vpogled v strukturo spojin. Na osnovi izmerjenih spektrov lahko določimo ali potrdimo strukturo spojin, njihovo prostorsko obliko spojin, merimo hitrosti kemijskih pretvorb in opazujemo interakcije majhnih molekul z makromolekulami.
</t>
  </si>
  <si>
    <t xml:space="preserve">FFA disposes with Bruker Avance III 400 MHz NMR spectrometer with the following properties: magnet - 400 MHz/54 mm UltraShield Plus, 2 probes BBFOplus (5 mm) and BBI (5 mm), and automatic sample changer (16 positions) SampleXpress Lite. Its main features are measurement speed and automation that enables automatic operation over extended periods of time (eg. 2 days). </t>
  </si>
  <si>
    <t> Farmacevtska kemija: načrtovanje, sinteza in vrednotenje učinkovin; P1-0208 (B)</t>
  </si>
  <si>
    <t>Vodja: prof. dr. Stanislav Gobec, Uporabniki: vsi člani Katedre za farmacevtsko kemijo</t>
  </si>
  <si>
    <t>J1-3030</t>
  </si>
  <si>
    <t>Vodja: prof. dr. Peterlin Mašič</t>
  </si>
  <si>
    <t xml:space="preserve">
J1-3031</t>
  </si>
  <si>
    <t> Vodja: izr. prof. Nace Zidar</t>
  </si>
  <si>
    <t>J1-2485</t>
  </si>
  <si>
    <t> Vodja: doc. Dr. Izidor Sosič</t>
  </si>
  <si>
    <t>Vaje, diplomanti, magistranti, doktoranti</t>
  </si>
  <si>
    <t>Rok Dreu</t>
  </si>
  <si>
    <t>Hitro vrteči granulator 4M8Trix</t>
  </si>
  <si>
    <t>High shear Granulator  4M8Trix</t>
  </si>
  <si>
    <t>Naprava je namenjena izvedbi tehnološkega procesa izdelave zrnc po postopku mokre granulacije z razgrajevanjem. Po opcijski nadgradnji jo je moč uporabljati tudi za postopke granuliranja s talinami. Hitrovrteči mešalnik se uporablja tako v pedagoške namene pri poučevanju tehnologij granuliranja kot v raziskovalne namene ter pri izvedbi aplikativnih projektov.</t>
  </si>
  <si>
    <t xml:space="preserve">Equipment is intended for prepraration of granules by high shear wet granualtion technique. With optional upgrade it could also be used in hot-melt granulation procedures. High-shear granulator is used when teaching granulation techniques, in resarch work and for support in realization of applied projects. </t>
  </si>
  <si>
    <t>Odon Planinšek, Ilija Ilić</t>
  </si>
  <si>
    <t xml:space="preserve">  </t>
  </si>
  <si>
    <t>doktoranti, magistranti</t>
  </si>
  <si>
    <t>Tilen Simšič, Jernej Dovjak, Blaž Mavec</t>
  </si>
  <si>
    <t xml:space="preserve">   Vaje pri predmetu industrijska faramcija; Vaje pri Farmacevstko procesni opremi</t>
  </si>
  <si>
    <t>Anže Zidar, Mitja Pohlen, Klemen Kreft, Blaž Grilc</t>
  </si>
  <si>
    <t>P1-0189 </t>
  </si>
  <si>
    <t>21455</t>
  </si>
  <si>
    <t>Pan Coatear GMPC I</t>
  </si>
  <si>
    <t>Naprava je namenjena izvedbi tehnološkeag procesa oblaganja tablet, ki ga je moč izvesti s pomočjo vodnih disperzij, ob manjšem pretoku disperzije za oblaganje pa tudi z organskimi topili. Oblaganje je moč izvesti v 0,8 L ali 1,6 L perforiranem bobnu za oblaganje. Naprava je opremljena s sistemom za zapisovanje procesnih spremenljivk.</t>
  </si>
  <si>
    <t xml:space="preserve">Process equipment is intended for coating of pharamaceutical tablets. Coating can ber performed with water based coating dispersions, while when low spraying rate is used also usage of organic dispersions is permitted. Coating operation can be performed in a 0,8 L or 1,6 L perfrorated drum. Equipment includes system for recording of process parameters. </t>
  </si>
  <si>
    <t>Pedagoško delo - vaje Ind. farmacije (EMŠF); Farmacevstko procesna oprema</t>
  </si>
  <si>
    <t>Janez Ilaš</t>
  </si>
  <si>
    <t>24400</t>
  </si>
  <si>
    <t>Masni spektrometer (MS)</t>
  </si>
  <si>
    <t>Mass spectrometer (MS)</t>
  </si>
  <si>
    <t>Masni spektrometer je namenjen določanju molske mase različnih spojin (sinteznih produktov, naravnih spojin, peptidov, ...).</t>
  </si>
  <si>
    <t>The mass spectrometer is designed to determine the molecular weight of the various compounds (synthetic products, natural compounds, peptides, ...).</t>
  </si>
  <si>
    <t>celotna programska skupina</t>
  </si>
  <si>
    <t>J1-2483</t>
  </si>
  <si>
    <t>Vodja: dr. Zidar</t>
  </si>
  <si>
    <t xml:space="preserve">J1-3030 </t>
  </si>
  <si>
    <t xml:space="preserve">Vodja: prof. dr. Lucija Peterlin Mašič </t>
  </si>
  <si>
    <t xml:space="preserve"> Vodja: prof. dr. Stanislav Gobec </t>
  </si>
  <si>
    <t>J3-9256</t>
  </si>
  <si>
    <t> Vodja: izr. prof. dr. Jakopin</t>
  </si>
  <si>
    <t>Martina Gobec</t>
  </si>
  <si>
    <t>32034</t>
  </si>
  <si>
    <t>Namizni pretočni citometer</t>
  </si>
  <si>
    <t xml:space="preserve">Flow cytometer Attune NxT </t>
  </si>
  <si>
    <t xml:space="preserve">Pretočni citometer je namenjen predvsem analizi celic, kjer se lahko vrednotijo najrazličnejši imuno citološki parametri (od DNK, protienov, ipd..). </t>
  </si>
  <si>
    <t>The flow cytometer is designed for celll analysis, wher several immuno cytological parameter can be determned (DNA, proteins,…)</t>
  </si>
  <si>
    <t>Zoran Lavrič</t>
  </si>
  <si>
    <t>32037</t>
  </si>
  <si>
    <t>Sistem za elektrostatsko sukanje nanovlaken</t>
  </si>
  <si>
    <t xml:space="preserve">System for electrostatic spinning of nanofibers </t>
  </si>
  <si>
    <t>Public access to the equipment is not forseen. In any case one has to agree the details of an eventual access with its superviser which has to be present through whole agreed working time on the equipment.</t>
  </si>
  <si>
    <t xml:space="preserve">Naprava je namenjena izvedbi elektrosktatskega razprševanja mikrodelcev in nanodelcev ter za elektrostatsko sukanje nanovlaken. Naprava ima modul za kondicioniranje zraka, ki omogoča nadzor temperature (17-45°C) in relativne vlažnosti (25-75%) procesnega zraka. Med delovanjem je procesni prostor zaprt ter aktivno prezračevan, kar omogoča varno delo z organskimi topili.  Medprocesni videonadzorni sistem omogoča optimizacijo procesa elektrostatskega razprševanja, pri tem pa naprava omogoča zajem  slike in procesnih podatkov na zunanji računalnik. Možno je razprševanje skozi več šob naenkrat.  </t>
  </si>
  <si>
    <t xml:space="preserve">Process equipment is intended for electrostatic spraying of microparticles and nanoparticles as well as for electrostatic spinning of nanofibers.  The device has an air conditioning module that enables control of temperature (17-45°C) and relative humidity (25-75%) of the process air. The process chamber of the equipment is enclosed and separated form the surroundings during operation. Active ventilation of the process chamber enables safe work with organic solvents. Video monitoring system enables easy optimisation of electrostatic spraying or spinning. The equipment enables recording of video and process parameters to an externally connected copmuter. Special accessory enables spraying through multiple nozzles in parallel.     </t>
  </si>
  <si>
    <t>http://www.ffa.uni-lj.si/raziskave/raziskovalna-oprema/sistem-za-elektrostatsko-sukanje-nanovlaken</t>
  </si>
  <si>
    <t>Farmacevtska tehnologija: od dostavnih sistemov učinkovin do terapijskih izidov zdravil pri otrocih in starostnikih; P1-0189</t>
  </si>
  <si>
    <t>J1-9194</t>
  </si>
  <si>
    <t>Zupančič, Kocbek (vodja prof. dr. Julijana Kristl)</t>
  </si>
  <si>
    <t xml:space="preserve">HPLC Liquid chromatograph </t>
  </si>
  <si>
    <t>Sistem za visokotlačno tekočinsko kromatografijo. Binarna črpalka sistema HPLC je opremljena z razplinjevalnikom in lahko tvori tlak do 600 barov pri pretoku do 5 ml / min. Vzorčevalnik z regulacijo temperature prostora za vzorce ima dva predala, pri čemer se lahko v vsakegaki vstavi dve vzorčni plošči s 54 standardnimi vialami volumna 1,5 mL. Modul za termostatiranje kolon omogoča natančen nadzor temperature kolone. Diodni detektor z žarnicami za ultravijolično in vidno svetlobo ima spremenljivo velikost vstopne reže spektrometra, ki lahko snema spektre z ločljivostjo 1024 točk, pri čemer je sposoben večkanalnega snemanja pri različnih valovnih dolžinah in tudi snemanja spektrov pri vsaki časovni točki za ustvarjanje map izoabsorbanc. Sistem se uporablja za različne naloge v farmacevtski analizi, vključno pri testih raztapljanja, določanju vsebnosti, nečistot in topnosti kakor tudi širše za določanje identitete in količine analitov v kompleksnih heterogenih vzorcih, ki se proizvajajo na Katedri za farmacevtsko tehnologijo. Sistem v splošnem služi kot orodje, ki zagotavlja analitično povratno informacijo v procesu razvoja novih farmacevtskih oblik, formulacij in procesov.</t>
  </si>
  <si>
    <t xml:space="preserve">High pressure liquid chromatography system. Binary pump of the HPLC system is equipped with degasser and is capable of generating pressures up to 600 bar at a flowrate of up to 5 mL/min. Multisampler with temperature control of sample compartment has two drawers each holding 2 sample plates with 54 standard vials of 1.5 mL volume. Column heater module provides precise temperature control of column. Diode array detector with UV and VIS lamps has a variable slit size, records spectra with resolution of 1024 point, is capable of multichannel recording at different wavelengths as well as recording spectra for each time point to generate isoabsorbance maps. The system is used for various task in pharmaceutical analysis including dissolution testing, assay, solubility determinations and more generally to determine identity and quantity of analytes in complex heterogeneous samples that are produced at the Chair of Pharmaceutical Technology and serves as a tool that provides analytical feedback in the process of developing new dosage forms, formulations and processing technologies.  </t>
  </si>
  <si>
    <t>ni podatka</t>
  </si>
  <si>
    <t>http://www.ffa.uni-lj.si/raziskave/raziskovalna-oprema/tekocinski-kromatograf-hplc</t>
  </si>
  <si>
    <t>Vodja: prof. dr. Julijana Kristl</t>
  </si>
  <si>
    <t>doktorandi, raziskave</t>
  </si>
  <si>
    <t>Zoran Lavrič, Tatjana Hrovatič, Klemen Kreft</t>
  </si>
  <si>
    <t>Pretočni citometer s sočasnim zajemanjem slike (Imaging flow cytometer)</t>
  </si>
  <si>
    <t>Imaging flow cytometer</t>
  </si>
  <si>
    <t>Naprava je namenjena analizi celic oz. majhnih delcev in prodobivanju podrobne slike velikega števila analiziranih dogodkov v relativno kratkem času. Omogoča proučevanje želenih fenotipskih lastnosti, ki smo jih predhodno označili s flourescenčnimi barvil (npr. kolokalizacija, internalizacija, diferenciacija, imedcelična interakcija). Analiziramo lahko večk kot 1000 celic na sekundo in za vsako posamezno celico hkrati dobimo do 8 slik na različnih folurescenčnih kanalih z visoko občutljivostjo. To omogoča kvantifikacijo celičnih lastnosti, kot je morfologija in jakost flourescenčne probe na, v ali med celicami (tudi v primeru redkih dogodkov in heterogenih vzorcih).</t>
  </si>
  <si>
    <t>Imaging flow cytometer provides users with the ability to gain detailed images of a large number of cells in a relatively short period of time. It enables the analysis of desired phenotypical properties, which are previousl labeled with flourescent dyes (e.g co-localization, internalization, stem cell differentiation, and cell-cell interactions).
ImageStreamX MarkII produces up to 10 high resolution images of each cell directly in flow, at rates exceeding 1,000 cells per second, and with the fluorescence sensitivity of conventional flow cytometers. These capabilities allow you to quantitate cellular morphology and the intensity and location of fluorescent probes on, in, or between cells, even in rare sub-populations and highly heterogeneous samples.</t>
  </si>
  <si>
    <t>J3-1745</t>
  </si>
  <si>
    <t>Ilija German Ilić</t>
  </si>
  <si>
    <t>Laserski difraktometer</t>
  </si>
  <si>
    <t>Laser diffractometer</t>
  </si>
  <si>
    <t>Oprema je namenjena meritvam velikosti in porazdelitve velikosti delcev okvirno v območju od 0,1 do 2000 µm. Meritve so mogoče s suho celico (disperzija trdno/plinasto) ali mokro celico (disperziji trdno/tekoče ali tekoče/tekoče), vključno z uporabo organskih topil.</t>
  </si>
  <si>
    <t>Equipment is intended for measurements of particle size and particle size distributions roughly in range of 0.1 to 2000 µm. The measurements can be done with dry cell (dispersion solid/gas) or wet cell (dispersions solid/liquid or liquid/liquid), including use of organic solvents.</t>
  </si>
  <si>
    <t>http://www.ffa.uni-lj.si/raziskave/raziskovalna-oprema/laserski-difraktometer</t>
  </si>
  <si>
    <t>Srčič, Planinšek, Dreu, German Ilić, Lavrič, Zorec Sterle, Dragar (vodja prof. dr. Albin Kristl)</t>
  </si>
  <si>
    <t>vaje, diplome, magisteriji, doktorati, raziskave</t>
  </si>
  <si>
    <t>Srčič, Planinšek, Dreu, German Ilić, Lavrič, Zorec Sterle, Pohlen, Zidar, Dragar, Baumgartner, Grilc</t>
  </si>
  <si>
    <t>Ahlin Grabnar Pegi</t>
  </si>
  <si>
    <t>Fotonska korelacijska spektroskopija in laserska Dopplerjeva elektroforeza (Zetasizer Ultra)</t>
  </si>
  <si>
    <t>Photon correlation spectroscopy and laser Doppler electrophoresis (Zetasizer Ultra)</t>
  </si>
  <si>
    <t>Access to equipment must be agreed with supervisor of the equipment. Due to delicate nature of the equipment supervisor must be present through whole agreed working time on the equipment.</t>
  </si>
  <si>
    <t>Naprava Zetasizer Ultra (Malvern Panalytical) vključuje dve merilni tehniki. Fotonska korelacijska spektroskopija je metoda za določanje velikosti delcev v nanometrskem območju (0,6 nm - 6 µm). Laser Dopplerjeva elektroforeza je metoda za določevanje zeta potenciala delcev. Napravo uporabljamo za vrednotenje nanodostavnih sistemov.</t>
  </si>
  <si>
    <t>Zetasizer Nano Ultra (Malvern Panalytical) includes two measurement techniques. Photon correlation spectroscopy is a method for determination of the particle size in the nanometer range (0.6 nm - 6 μm). Laser Doppler electrophoresis is a method for the determination of the zeta potential of particles. The device is used for the characterization of nanodelivery systems.</t>
  </si>
  <si>
    <t>P. Ahlin Grabnar, P. Kocbek, A. Zvonar Pobirk, Š. Zupančič, M. Bjelošević, B. Zorec Sterle, Č. Dragar</t>
  </si>
  <si>
    <t>Vaje, diplomanti, magistranti, MR, doktoranti, raziskavei</t>
  </si>
  <si>
    <t>Dvovijačna naprava za iztiskanje talin (HME, Hot melt extrusion) in kontinuirano vlažno granuliranje (TSG, Twin screw granulation) s podporno opremo za dovajanje materialov, hlajenje in oblikovanje produkta</t>
  </si>
  <si>
    <t>Leistritz ZSE 12 HP-PH twin screw hot melt extruder for hot melt extrusion (HME) and twin screw granulation (TSG) with supporting equipment for material feed, cooling and processing of extrudates</t>
  </si>
  <si>
    <t xml:space="preserve">Paket 17 </t>
  </si>
  <si>
    <t>Naprava je namenjena za kontinuirano in nadzorovano dovajanje praškaste mešanice materialov v samo napravo ter kontinuirano izdelavo trdnih disperzij učinkovin v polimernem ogrodju s sledečim ohlajanjem iztiskanca na tekočem traku in odrezovanjem v delce definiranih dolžin (od 1,0 do 2,0 mm). Pretvorba naprave omogoča izvedbo procesa kontinuiranega vlažnega granuliranja praškastih materialov z  nadzorovanim dodajanjem granulacijske tekočine za nadzor razmerja kapljevine in trdnih snovi v kontinuiranem procesu granuliranja. Naprava ima osem-področni nadzor nad temperaturo procesiranih materialov, kjer je vsako področje aktivno hlajeno in ali ogrevano, za namen nadzora nad viskoznostjo mešanice materialov oz. za vzdrževanje termično pogojene stabilnosti procesiranih materialov (velja za proces iztiskanja talin in granuliranje).</t>
  </si>
  <si>
    <t>The device is capable of continuous and controlled delivery of the powder mixture of materials into the device itself and the following continuous production of solid dispersions of the active ingredients in the polymeric matrix. On exit from the die the filaments are continuous cooled on the conveyor belt and then cut into pellets of defined lengths (from 1.0 to 2.0 mm). Conversion of the device enables the process of continuous wet granulation of powder materials with controlled addition of granulation fluid to control the ratio of liquid to solids in a continuous granulation process. The device has eight-zone temperature control of the processed material, where each zone is actively cooled and or heated, for the purpose of controlling the viscosity of the material mixture, or to maintain thermally conditioned stability of the processed materials (applies to the melt extrusion and granulation process).</t>
  </si>
  <si>
    <t>http://www.ffa.uni-lj.si/raziskave/raziskovalna-oprema/dvovijacna-naprava-za-iztiskanje-talin-in-kontinuirano-vlazno-granuliranje</t>
  </si>
  <si>
    <t>Dreu, Lavrič, Srčič, Planinšek,  Zvonar-Pobirk, German Ilić</t>
  </si>
  <si>
    <t>Klemen Kreft, Tilen Huzjak</t>
  </si>
  <si>
    <t>UHPLC-MS/MS Tekočinski kromatrograf z masnim detektorjem vrste trojni kvadrapol/linearna ionska past, model: Agilent 1290 Infinity II / Sciex QTRAP 5500+</t>
  </si>
  <si>
    <t>UHPLC-MS/MS Liquid chromatograph coupled to mass detector triple quadrupole/linear ion trap. Agilent 1290 Infinity II / Sciex QTRAP 5500+</t>
  </si>
  <si>
    <t xml:space="preserve">Paket 18 </t>
  </si>
  <si>
    <t>Po dogovoru s skrbnikom. Zaradi specifičnosti opreme mora biti skrbnik opreme navzoč ves čas dela na opremi.</t>
  </si>
  <si>
    <t>Access to equippment must be agreed with supervisor of the equipment. Due to delicate nature of the equipment supervisor must be present through whole ageed working time on the equipment.</t>
  </si>
  <si>
    <t xml:space="preserve">Aparat je namenjen merjenju zdravilnih učinkovin, njihovih metabolitov in transformacijskih produktov v kompleksnih bioloških in okoljskih vzorcih. </t>
  </si>
  <si>
    <t>Analysis of drugs, their metabolites and transformation products in complex biological and environmental samples.</t>
  </si>
  <si>
    <t>http://www.ffa.uni-lj.si/raziskave/raziskovalna-oprema/tekocinski-kromatograf-z-masnim-detektorjem</t>
  </si>
  <si>
    <t>Robert Roškar</t>
  </si>
  <si>
    <t>magistrski študenti</t>
  </si>
  <si>
    <t>Mentor Jurij Trontelj, Mentor Robert Roškar</t>
  </si>
  <si>
    <t>Stane Pajk</t>
  </si>
  <si>
    <t>UHPLC z DAD in CAD detektorjem</t>
  </si>
  <si>
    <t>UHPLC system coupled to DAD and CAD detector</t>
  </si>
  <si>
    <t xml:space="preserve">Oprema je namenjena 2D kromatografija, kromatograf je  sklopljen z DAD in CAD, z možnostjo sklopitve z masnim detektorjem (Orbitrap). </t>
  </si>
  <si>
    <t xml:space="preserve">Equipement is capable of 2D chromathography and is coupled with DAD and CAD and potentially with mass detector. </t>
  </si>
  <si>
    <t>http://www.ffa.uni-lj.si/raziskave/raziskovalna-oprema/uhplc-z-dad-in-cad-detektorjem</t>
  </si>
  <si>
    <t>Stane Pajk, Janez Ilaš, Janez Mravljak</t>
  </si>
  <si>
    <t>J3-3079</t>
  </si>
  <si>
    <t>Vodja: prof. dr. Gobec</t>
  </si>
  <si>
    <t>Vodja: Lucija Peterlin Mašič</t>
  </si>
  <si>
    <t>doktorandi</t>
  </si>
  <si>
    <t>Blaž Lebar, Tinkara Skerlavaj</t>
  </si>
  <si>
    <t>vaje pri predmetu  IAMF</t>
  </si>
  <si>
    <t>Integrirani sistem konfokalnega Ramanskega mikroskopa in mikroskopa na atomsko silo XploRA PLUS-OmegaScope</t>
  </si>
  <si>
    <t>Integrirani sistem konfokalnega Ramanskega mikroskopa in mikroskopa na atomsko silo omogoča izvajanje različnih načinov mikroskopske analize vzorca. Konfokalni mikroskop omogoča opazovanje in zajem vidne mikroskopske slike. Vira laserske svetlobe (532 nm in 785 nm), pripadajoči optični elementi in detektor povratno sipane Raman svetlobe omogočajo točkovne meritve lastnosti na principu Raman spektroskopije in fotoluminiscenčne spektroskopije v dveh in treh dimenzijah, kar omogoča mikroskopsko Ramansko mapiranje površine in volumna vzorcev na zraku (površine in prerezi razsutih prostih delcev, granul, pelet, tablet, kapsul, filmov, laminatov, ekstrudatov, itd.) ter v tekočem mediju (vlakna, delci, celice, tkiva, itd.).</t>
  </si>
  <si>
    <t>The integrated system of the confocal Raman microscope and the atomic force microscope allows various methods of microscopic analysis of the sample to be performed. The confocal microscope enables the observation and capture of a visible microscopic image. Laser light sources (532 nm and 785 nm), associated optical elements and Raman backscatter detector enable point measurements of properties on the principle of Raman spectroscopy and photoluminescent spectroscopy in two and three dimensions, which allows microscopic Raman mapping of the surface and volume of the sample surface and cross-sections of bulk free particles, granules, pellets, tablets, capsules, films, laminates, extrudates, etc.) and in a liquid medium (fibers, particles, cells, tissues, etc.).</t>
  </si>
  <si>
    <t>15750</t>
  </si>
  <si>
    <t>http://www.ffa.uni-lj.si/raziskave/raziskovalna-oprema/integrirani-sistem-konfokalnega-ramanskega-mikroskopa-in-mikroskopa-na-atomsko-silo-xplora-plus-omegascope</t>
  </si>
  <si>
    <t>Zoran  Lavrič</t>
  </si>
  <si>
    <t>510-792</t>
  </si>
  <si>
    <t>Univerza v Ljubljani, Fakulteta za gradbeništvo in geodezijo</t>
  </si>
  <si>
    <t>P2-0185</t>
  </si>
  <si>
    <t>Franc Čepon, prof. dr. Violeta Bokan Bosiljkov</t>
  </si>
  <si>
    <t>17449, 10379</t>
  </si>
  <si>
    <t>ConTec VISKOMETER 5 Z OSTALO OPREMO</t>
  </si>
  <si>
    <t>ConTec Viscometer 5 with additional equipment</t>
  </si>
  <si>
    <t>Oprema je dostopna za preiskave zunanjih naročnikov ob predhodnem dogovoru. Preiskave opravi operater UL FGG. Oprema je na voljo v terminih, ko na njej ne poteka pedagoška in raziskovalna dejavnost UL FGG.</t>
  </si>
  <si>
    <t>Equipment is available for external clients by prior arrangement. Tests are performed by UL FGG operator. Equipment is available  when it is not needed in the teaching and research activities of UL FGG.</t>
  </si>
  <si>
    <t>ConTec Viscometer 5 je koaksialen cilindrični viskometer za suspenzije z grobimi delci, ki je primeren za merjenje reoloških lastnosti cementne paste, malte in betona s posedom 120 mm ali več.</t>
  </si>
  <si>
    <t>The ConTec-Viscometer 5 is a coaxial cylinder viscometer for course particle suspension that is suitable to measure the rheological properties of cement paste, mortar and concrete with about 120mm slump or higher.</t>
  </si>
  <si>
    <t>http://www3.fgg.uni-lj.si/</t>
  </si>
  <si>
    <t>P2-0227</t>
  </si>
  <si>
    <t>prof. dr. Bojan Stopar</t>
  </si>
  <si>
    <t>GNSS VIVA SMARTPOLE EDU SET Z DOD.</t>
  </si>
  <si>
    <t>GNSS RECEIVER + TACHEOMETER (SMARTPOLE)</t>
  </si>
  <si>
    <t>Oprema je dostopna zunanjim naročnikov ob predhodnem naročilu vsaj 14 dni vnaprej. Pri uporabi opreme je potrebna navzočnost operaterja UL FGG. Oprema je na voljo v terminih, ko na njej ne poteka pedagoška in raziskovalna dejavnost UL FGG. Uporaba licenčne programske opreme za obdelavo podatkov ni vključena.</t>
  </si>
  <si>
    <t>Equipment is available for external clients by prior arrangement at least 14 days in advance. Support by UL FGG operator is required. Equipment is available when it is not needed in the teaching and research activities of UL FGG. Use of licensed SW for data manipulation is not included.</t>
  </si>
  <si>
    <t>Instrument za visokonatančne GNSS meritve v geodeziji. Omogoča tudi hkratno izvedbo GNSS in klasičnih terestričnih geodetskih meritev v realnem času. Uporaba licenčne programske oprema za obdelavo podatkov meritev ni vključena</t>
  </si>
  <si>
    <t>Instrument for high precision GNSS measurements in geodesy. It also allows the simultaneous performance of GNSS and conventional terrestrial geodetic measurements in real time. Use of licensed software for post-processing asurement data is not included.</t>
  </si>
  <si>
    <t>J2-2489</t>
  </si>
  <si>
    <t>KMFGN</t>
  </si>
  <si>
    <t>Pedagoško delo pri predmetih s področja geodetske izmere in geodezije v inženirstvu ter pri diplomskih in magistrskih nalogah</t>
  </si>
  <si>
    <t>KMFGN, KG, KKFDZ, KGKN</t>
  </si>
  <si>
    <t>Promocija FGG</t>
  </si>
  <si>
    <t>FGG</t>
  </si>
  <si>
    <t>Instrument for high precision GNSS measurements in geodesy. It also allows the simultaneous performance of GNSS and conventional terrestrial geodetic measurements in real time. Use of licensed software for post.processing asurement data is not included.</t>
  </si>
  <si>
    <t>P2-0158</t>
  </si>
  <si>
    <t>izr. prof. dr. Primož Može</t>
  </si>
  <si>
    <t>HIDRAVLIČNA OPREMA PREIZKUŠEVALIŠČA 3000</t>
  </si>
  <si>
    <t>HYDRAULIC TEST EQUIPMENT</t>
  </si>
  <si>
    <t>Računalniško voden hidravlični bat kapacitete 3000 kN in pripadajoča okvirna konstrukcija in strižna stena omogočata izvedbo različni testov kot so: upogibni test, tlačni test, strižni test. Z batom lahko obremenjujemo le v eni smeri z največjo hitrostjo obremenjevanja 0.3 mm/s. Dolžina hoda je omejena na 300 mm</t>
  </si>
  <si>
    <t>Computer controlled hydraulic piston with capacity of 3000 kN with associated frame construction and shear wall allows the excecution of various tests such as: bending test, pressure test, shear test. The load can be applied only in one direction and the speed of the load application is limited to 0.3 mm/s. The stroke is limited to 300 mm.</t>
  </si>
  <si>
    <t>INFUTUREWOOD</t>
  </si>
  <si>
    <t>Mitja Plos</t>
  </si>
  <si>
    <t>P2-0260</t>
  </si>
  <si>
    <t>HIDRAVLIČNI BAT</t>
  </si>
  <si>
    <t>HYDRAULIC ACTUATOR</t>
  </si>
  <si>
    <t>Hidravlični dinamični bat kapacitete +-250 kN in hodom +- 200 mm se uporablja za izvedbo strižnih, upogibnih in tlačno/nateznih testov. Tipični primeri testov, ki jih izvajamo z uporabo takšnih batov so: strižni test sten, upogbni test nosilcev, itd.</t>
  </si>
  <si>
    <t>Zwick servohydraulic testing actuator with test load +-250 kN and stroke of +-250 mm. The actuator can be used for different applications. Typically it is used to perform shear test on wals, flexural test of beams, etc.</t>
  </si>
  <si>
    <t>INTERREG CONSTRAIN</t>
  </si>
  <si>
    <t>Matija Gams</t>
  </si>
  <si>
    <t>P2-0180</t>
  </si>
  <si>
    <t>mag. Andrej Vidmar</t>
  </si>
  <si>
    <t>IZOKINETIČNI VZORČEVALNIK KONCENTRACIJE</t>
  </si>
  <si>
    <t>Sampler Manning VST</t>
  </si>
  <si>
    <t>Oprema je dostopna za preiskave zunanjih naročnikov ob predhodnem dogovoru. Preiskave opravi operater UL FGG. Oprema je na voljo v terminih, ko na njej ne poteka pedagoška in raziskovalna dejavnost UL FGG. Kritje stroškov amortizacije, pogona in tehnične podpore.</t>
  </si>
  <si>
    <t>Equipment is available for external clients by prior arrangement. Tests are performed by UL FGG operator. Equipment is available  when it is not needed in the teaching and research activities of UL FGG. Covering appreciation costs, operational costs, and costs of technical support.</t>
  </si>
  <si>
    <t>Izokinetično vzorčevanje odpadne ali rečne vode.</t>
  </si>
  <si>
    <t>Isokinetic sampling of sewage water or river water.</t>
  </si>
  <si>
    <t>doc. dr. Sabina Kolbl Repinc</t>
  </si>
  <si>
    <t>LASERSKI GRANULOMETER ANALYETTE</t>
  </si>
  <si>
    <t>FRITSCH Laser Granulometer Analysette</t>
  </si>
  <si>
    <t>Laboratorijsko določanje zrnavostne sestave.</t>
  </si>
  <si>
    <t>Grain-size distribution determination in a lab.</t>
  </si>
  <si>
    <t>Sabina Kolbl Repinc</t>
  </si>
  <si>
    <t>MERILEC PROFILNI DOPPLER PRET,HITROSTI</t>
  </si>
  <si>
    <t>SonTek RiverSurveyor M9</t>
  </si>
  <si>
    <t>Meritve pretočnih hitrosti v rekah.</t>
  </si>
  <si>
    <t>River flow velocity measurements.</t>
  </si>
  <si>
    <t>MERILEC ZRNAVOSTI SUS.SNOVI LISST</t>
  </si>
  <si>
    <t>Sequoia LISST-SL</t>
  </si>
  <si>
    <t>Meritve koncentracij suspendiranih snovi in njihove zrnavosti.</t>
  </si>
  <si>
    <t>Suspended solids concentrations and granulometry measurements.</t>
  </si>
  <si>
    <t>Igor Valjavec, doc.dr. Jože Lopatič</t>
  </si>
  <si>
    <t>17443, 08443</t>
  </si>
  <si>
    <t>MERSKA OPREMA Z DODATKI</t>
  </si>
  <si>
    <t>DATA ACQUSITION SYSTEM</t>
  </si>
  <si>
    <t>Sistem za zajem podatkov z 32 kanali. Sistem je namenjen zajemu različnih fizikalnih količin (pomiki, deformacije, sile, pospeški, temperatura), ki jih merimo na preizukušancih.</t>
  </si>
  <si>
    <t>Data acquisition system with 32 chanels. The system can be used to capture different physical quantities (displacements, strains, forces, acceleration) measured on the test specimen.</t>
  </si>
  <si>
    <t>KMLK</t>
  </si>
  <si>
    <t>Pedagoško delo pri predmetih s področja masivnih konstrukcij-zaključna dela</t>
  </si>
  <si>
    <t>izr. prof. dr. Dušan Kogoj</t>
  </si>
  <si>
    <t>POSTAJA MULTI STATION MS50 3D EDU SET INSTRUMENT</t>
  </si>
  <si>
    <t>MULTISTATION (LASER SCANNER + TACHEOMETER)</t>
  </si>
  <si>
    <t xml:space="preserve">Klasične terestrične geodetske meritve za vzpostavitev geodetskih mrež, detajlno izmero in zakoličbo. Izmere v inženirski geodeziji. Uporaba zahteva dodatno opremo in ustrezno programsko opremo za obdelavo meritev. </t>
  </si>
  <si>
    <t>Terrestrial geodetic measurements for the realisation of geodetic nets, topographic surveying and stakeout. Ingeneering surveying. Additional equipment is necessary, proper SW for measuring data processing is required.</t>
  </si>
  <si>
    <t>KKFDZ, KG, KIG</t>
  </si>
  <si>
    <t>Pedagoško delo pri predmetih s področja fotogrametrije, geodetske izmere in geodezije v inženirstvu ter pri diplomskih in magistrskih nalogah</t>
  </si>
  <si>
    <t xml:space="preserve">RAYTEC OPREMA ZA  LASERSKO MERJENJE POMIKOV </t>
  </si>
  <si>
    <t>Raytec laser surveying system</t>
  </si>
  <si>
    <t xml:space="preserve">Raytec merski sistem (OSSY-Optical Surveying System) za merjenje ponikov z uporabo diodnega laserja. </t>
  </si>
  <si>
    <t xml:space="preserve">Raytec measuring system  (OSSY-Optical Surveying System) for measurement of displacements  using diode laser pointer. </t>
  </si>
  <si>
    <t>SENZOR ULTIMA-XT DTS RANGE 5KM, 4 PROGRAMI</t>
  </si>
  <si>
    <t>Distributed Temperature Sensor Silixa XT-DTS 5km</t>
  </si>
  <si>
    <t>Porazdeljeno merjenje temperature rečne vode.</t>
  </si>
  <si>
    <t>Distributed measurements of river water temperature.</t>
  </si>
  <si>
    <t>doc.dr. Matej Maček</t>
  </si>
  <si>
    <t>Ciklični strižni aparat</t>
  </si>
  <si>
    <t>CYCLIC SIMPLE SHEAR TESTER, Electro-Pneumatic Servo Control Type</t>
  </si>
  <si>
    <t>Ciklični enostavni strižni aparat za drobnozrnate in debelo zrnate zemljine s premerom zrn do 2 mm, ki omogoča merjenje strižne trdnosti, občutljivosti na likvifakcijo, strižnega modula in dušenje.</t>
  </si>
  <si>
    <t xml:space="preserve">Dynamic simple shear apparatus for cohesive soil and cohesionless soil with maximum particle diameter of  2mm. It is possible to measure shear strength, liquefaction, shear modulus and damping properties. </t>
  </si>
  <si>
    <t> </t>
  </si>
  <si>
    <t>doc. dr. Dušan Petrovič</t>
  </si>
  <si>
    <t>TERESTRIČNI LASERSKI SKENER RIEGL VZ-400</t>
  </si>
  <si>
    <t>TERRESTRIAL LASER SCANNER RIEGL VZ-400</t>
  </si>
  <si>
    <t>71.129,00</t>
  </si>
  <si>
    <t>Lasersko skeniranje objektov, fasad ali pokrajine, rezultat meritve je oblak točk, iz katerega je ob nadaljnji obdelavi možno izdelati trirazsežnostne modele objektov, pa tudi manjšega dela terena ali pokrajine. Uporaba zahteva sočasno uporabo prenosnega računalnika s programsko opremo za zajem.</t>
  </si>
  <si>
    <t>Laser scanning of objects, facades or landscape, the result is point cloud, from which upon additional maintenance 3D models of objects, part of terrain or landscape can be created. Use of scanner requires additional use of remote computer with proper SW for data capturing and storing.</t>
  </si>
  <si>
    <t>92,42</t>
  </si>
  <si>
    <t>8,37</t>
  </si>
  <si>
    <t>20,00</t>
  </si>
  <si>
    <t>70,00</t>
  </si>
  <si>
    <t>98,37</t>
  </si>
  <si>
    <t>100,00</t>
  </si>
  <si>
    <t>KKFDZ, KG</t>
  </si>
  <si>
    <t>STISKALNICA HIDRAVLIČNA NPC/DIGIT 12/12</t>
  </si>
  <si>
    <t>Hydraulic press NPC/DIGIT 12/12</t>
  </si>
  <si>
    <t>Oprema je namenjena proizvodnji kompozitnih plošč iz odpadne embalaže in odpadnega tekstila, namenjenih za uporabo v gradbeništvu.</t>
  </si>
  <si>
    <t>The equipment is intended for the manufacture of construction products - composite panels made of packaging waste and waste textiles.</t>
  </si>
  <si>
    <t>UNIVERZALNI MERILNI SISTEM DEWESOFT UP-X-7DEWE-2500</t>
  </si>
  <si>
    <t>UNIVERSAL DATA ACQUSITION SYSTEM DEWESOFT UP-X-7DEWE-2500</t>
  </si>
  <si>
    <t xml:space="preserve">Prenosni merilni sistem in program za zajem podatkov. Sistem je namenjen zajemu različnih fizikalnih količin (pomiki, deformacije, sile, pospeški, temperatura), ki jih merimo na preizukušancih. </t>
  </si>
  <si>
    <t>Removable data acquisition system and software.  The system can be used to capture different physical quantities (displacements, strains, forces, acceleration) measured on the test specimen.</t>
  </si>
  <si>
    <t>Franci Čepon, asis. dr. David Antolinc</t>
  </si>
  <si>
    <t>17449, 30691</t>
  </si>
  <si>
    <t>UNIVERZALNI PREIZKUŠEVALNI STROJ ZWICK/ROELL</t>
  </si>
  <si>
    <t>Universal testing machine Zwick/Roell</t>
  </si>
  <si>
    <t>Univerzalni preizkuševalni stroj Zwick/Roell kapacitete 100 kN. Namenjen izvajanju statičnih in dinamičnih preiskav materialov in gradbenih proizvodov.</t>
  </si>
  <si>
    <t>Universal testing machine Zwick/Roell with capacity of 100 kN. Aimed for static and dynamic testing of materials and construction products.</t>
  </si>
  <si>
    <t>Franc Čepon, asist. Petra Štukovnik</t>
  </si>
  <si>
    <t>17449, 31255</t>
  </si>
  <si>
    <t>VIDEOMIKROSKOP HIROX KH</t>
  </si>
  <si>
    <t>VIDEOMICROSCOPE HIROX KH</t>
  </si>
  <si>
    <t>Mikroskopski sistem HIROX 3D je optični video-mikroskop, ki omogoča mikroskopske analize vzorcev in površin v laboratoriju in na terenu. Z njim analiziramo zbruske in obruske ter neobdelane površine - s pomočjo multifokus slike in ostalih orodij.</t>
  </si>
  <si>
    <t>Microscopic system HIROX 3D is optical video-microscope that allows microscopic analysis of samples and surfaces in the laboratory and in the field. We can analyze thin sections and polished sections, and also original surfaces - with the help of multifocus images and other tools.</t>
  </si>
  <si>
    <t>ANALITIČNA NAPRAVA AMPTS II</t>
  </si>
  <si>
    <t>2015, 2020</t>
  </si>
  <si>
    <t>AUTOMATIC METHANE POTENTIAL TEST SYSTEM II</t>
  </si>
  <si>
    <t>Oprema je dostopna za preiskave zunanjih naročnikov ob predhodnem dogovoru. Preiskave opravi operater UL FGG. Oprema je na voljo v terminih, ko na njej ne poteka pedagoška in raziskovalna dejavnost UL FGG. Meritve trajajo 30dni.</t>
  </si>
  <si>
    <t>Equipment is available for external clients by prior arrangement. Tests are performed by UL FGG operator. Equipment is available  when it is not needed in the teaching and research activities of UL FGG. Measurement duration is 30 days</t>
  </si>
  <si>
    <t>Meritve metanskih potencialov za anaerobno presnovo različnih organsko razgradljivih substratov.</t>
  </si>
  <si>
    <t>Methane yield measurements of various organicaly degradable susbtrates in anaerobic digestion</t>
  </si>
  <si>
    <t>Sabina Kolbl Repinc, Blaž Stres</t>
  </si>
  <si>
    <t>prof. dr. Dejan Zupan</t>
  </si>
  <si>
    <t>VIBROMETER PDV-100PLUS EDU-KIT PORTABLE</t>
  </si>
  <si>
    <t>PORTABLE LASER VIBROMETER PDV-100</t>
  </si>
  <si>
    <t>Vibrometer brezkontaktno meri hitrosti točk na površini telesa v razponu 0 do 22 kHz. Zajema lahko digitalne in analogne signale. Oprema omogoča natančno in učinkovito obdelavo zajetih podatkov.</t>
  </si>
  <si>
    <t>Vibrometer measures surface velocity without contact in the frequency range 0 to 22 kHz. Analog and digital output signal can be obtained. Data acquisition enables precise and efficient data analysis.</t>
  </si>
  <si>
    <t>Dejan Zupan</t>
  </si>
  <si>
    <t>prof. dr. Tatjana Isaković</t>
  </si>
  <si>
    <t>SOFISTIK</t>
  </si>
  <si>
    <t>2015, 2019</t>
  </si>
  <si>
    <t>Oprema je dostopna za preiskave zunanjih naročnikov ob predhodnem dogovoru. Modeliranje in analize izvede strokovnjak z UL FGG. Oprema je na voljo v terminih, ko na njej ne poteka pedagoška in raziskovalna dejavnost UL FGG.</t>
  </si>
  <si>
    <t>Equipment is available for external clients by prior arrangement. Modeling and analysis are performed by expert from UL FGG. Equipment is available  when it is not needed in the teaching and research activities of UL FGG.</t>
  </si>
  <si>
    <t>Programska oprema za analizo in dimenzioniranje konstrukcij</t>
  </si>
  <si>
    <t>Software for the analysis and design of structures</t>
  </si>
  <si>
    <t>LASER DIGITAL VIBROMETER-SET PDV-100PLUS</t>
  </si>
  <si>
    <t>Direktni strižni aparat</t>
  </si>
  <si>
    <t>2005, 2015</t>
  </si>
  <si>
    <t>Direct shear apparatus</t>
  </si>
  <si>
    <t>Equipment is available for external clients by prior arrangement. Tests are performed by UL FGG operator. Equipment is available  when it is not needed in the teaching and research activities of UL FGG.</t>
  </si>
  <si>
    <t>Direktni strižni aparat za preiskave strižnih lastnosti zemljin z Dmax do 2 mm</t>
  </si>
  <si>
    <t>Direct shear apparatus for the determination of shear strength of soil with Dmax up to 2 mm</t>
  </si>
  <si>
    <t>78,72</t>
  </si>
  <si>
    <t>2,76</t>
  </si>
  <si>
    <t>6,00</t>
  </si>
  <si>
    <t>78,76</t>
  </si>
  <si>
    <t>15,00</t>
  </si>
  <si>
    <t>DN 01/22</t>
  </si>
  <si>
    <t>meritve za zunanjega naročnika</t>
  </si>
  <si>
    <t>Rak Gašper</t>
  </si>
  <si>
    <t>PROG.OPREMA-DHI MIKE FLOOD</t>
  </si>
  <si>
    <t>2008-2018</t>
  </si>
  <si>
    <t>SOFTWARE DHI MIKE FLOOD</t>
  </si>
  <si>
    <t xml:space="preserve">Programska oprema za simuliranje in analizo vodnega toka v rečnih koritih, poplavnih površinah in delovanja hidrotehničnih objektov.  </t>
  </si>
  <si>
    <t>Software for the simulations and analysis of water flow in river systems, floodplains and hydroengineering structures.</t>
  </si>
  <si>
    <t>Plos Mitja</t>
  </si>
  <si>
    <t>3D integralni sistem za optično zajemanje polja pomikov in deformacij s sistemom - fotoaparati</t>
  </si>
  <si>
    <t>Nikon Cameras with high resolutions, Zeiss lenses - fixed, 1000 fps Sony camera, fish eye lens, Photoscan software</t>
  </si>
  <si>
    <t>Oprema omogoča 4 točkovne fotogrametrične meritve pomikov s pomočjo programske opreme Photoscan. Sony fotoaparat z možnostjo 1000 posnetkov na sekundo ter širokokotni objektiv.</t>
  </si>
  <si>
    <t>The equipment enables 4-point photogrametric measurements using Photoscan software. A Sony 1000 fps high speed camera and fish-eye lens.</t>
  </si>
  <si>
    <t>3D integralni sistem za optično zajemanje polja pomikov in deformacij s sistemom - KRMILNIK</t>
  </si>
  <si>
    <t>MTS FlexTest 60 Controller - 4 stations - 3 channels</t>
  </si>
  <si>
    <t>Oprema omogoča simultano neodvisno krmiljenje servo-hidravličnih batov na večih preizkuševališčih hkrati ali pa simultano večosno krmiljenje servo-hidravličnih batov na enem preizkuševališču.</t>
  </si>
  <si>
    <t>The equipment enables simultaneous independent control of the servo-hydraulic actuators at several testing sites or simultaneous multiaxial control of the servo-hydraulic actuators on one test site.</t>
  </si>
  <si>
    <t>asist. Gašper Štebe, asist. dr. Klemen Kregar</t>
  </si>
  <si>
    <t>36874 33435</t>
  </si>
  <si>
    <t>TAHIMETER ELEKTRONSKI TS30 UNI SET V KOM</t>
  </si>
  <si>
    <t>2009, 2011</t>
  </si>
  <si>
    <t>TACHIMETER ELECTRONIC TS30 UNI SET</t>
  </si>
  <si>
    <t>Precizna izmera horizontalnih in 3D mikro geodetskih mrež za kontrolo stabilnosti in merjenje premikov naravnih in grajenih objektov, precizne zakoličbe v gradbeništvu in strojništvu.</t>
  </si>
  <si>
    <t>Measurenemt in precise terrestrial geodetic micro nets for the stability control and determination of displacements, preciste stake out in civil engineering and mechanical engineering.</t>
  </si>
  <si>
    <t>KG</t>
  </si>
  <si>
    <t>Strokovno delo: precizne meritve geodetskih mrež. Padegaoško: Meritve za diplomske in Magistrske naloge.</t>
  </si>
  <si>
    <t xml:space="preserve">Oprema za resonančni test na valjastih preizkušancih zemljin </t>
  </si>
  <si>
    <t>Resonant column test</t>
  </si>
  <si>
    <t>Oprema za resonančni test zemljin omogoča merjenje strižnega modula in dušenja v odvisnosti od strižne deformacije. Preiskave so lahko opravijo v izotropnih ali anizotropnih napetostnih pogojih.</t>
  </si>
  <si>
    <t>Resonant column test is used for measurements of shear modulus and damping as a function of shear strain. Tests can be performed in isotropic or K0 stress conditions.</t>
  </si>
  <si>
    <t>http://www.fgg.uni-lj.si/</t>
  </si>
  <si>
    <t>KMTal</t>
  </si>
  <si>
    <t>prof. dr. Matjaž Mikoš</t>
  </si>
  <si>
    <t>Zamrzovalno grelna komora Schleinbinger</t>
  </si>
  <si>
    <t xml:space="preserve">Freeze Thaw tester </t>
  </si>
  <si>
    <t>Oprema je dostopna za preiskave zunanjih naročnikov ob predhodnem dogovoru. Preiskave opravi operater UL FGG. Oprema je na voljo v terminih, ko na njej ne poteka pedagoška in raziskovalna dejavnost UL FGG. Kritje stroškov amortizacije, pogona in tehnične podpore. Minimalni najem je 30 dni.</t>
  </si>
  <si>
    <t>Equipment is available for external clients by prior arrangement. Tests are performed by UL FGG operator. Equipment is available  when it is not needed in the teaching and research activities of UL FGG. Covering appreciation costs, operational costs, and costs of technical support. Minimum hire is 30 days.</t>
  </si>
  <si>
    <t xml:space="preserve">Naprava omogoča standardizirano testiranje zmrzlinske odpornosti betonov, agregatov in naravnega kamna. Območje delovanja je med +40 in -35 stopinjjami C. Omogočeno je tudi preplavljanje vzorcev. </t>
  </si>
  <si>
    <t>The device enables standardized testing of frost resistance of concrete, aggregates and natural stone. The operating range is between +40 and -35 degrees C. Sample flooding is also possible.</t>
  </si>
  <si>
    <t>J1-2477</t>
  </si>
  <si>
    <t>RIGHT</t>
  </si>
  <si>
    <t>HORIZON ONEforest (trenutno še nimajo vzorcev za testiranje)</t>
  </si>
  <si>
    <t>Jasna  Smolar</t>
  </si>
  <si>
    <t>Analizator zrnavosti in oblike CAMSIZER XL</t>
  </si>
  <si>
    <t>Particle size analyzer CAMSIZER XL</t>
  </si>
  <si>
    <t>Oprema je dostopna za preiskave zunanjih naročnikov ob predhodnem dogovoru. Preiskave opravi operater UL FGG. Oprema je na voljo v terminih, ko na njej ne poteka pedagoška in raziskovalna dejavnost UL FGG. Kritje stroškov amortizacije, pogona in tehničnega dela. Minimalni najem je 10 ur za en vzorec (1-5 kg)</t>
  </si>
  <si>
    <t>Equipment is available for external clients by prior arrangement. Tests are performed by UL FGG operator. Equipment is available  when it is not needed in the teaching and research activities of UL FGG. Covering appreciation costs, operational costs, and costs of technical analysis. Minimal hire is 10 hours per one sample (1-5 kg).</t>
  </si>
  <si>
    <t>Naprava s svojo visoko zmogljivo kamero omogoča optične meritve zrnavosti in oblike agregatnih materialov (0,16 - 135 mm). Naprava določi zrnavostno krivuljo analiziranega vzorca ter izvrednoti s pomočjo 3D dinamične analize slik preko 40 velikostnih in oblikovnih parametrov.</t>
  </si>
  <si>
    <t>The device with its high-performance camera enables optical measurements of grain size and shape of aggregate materials (0.16 - 135 mm). The device determines the grain curve of the analyzed sample and evaluates with the help of 3D dynamic image analysis over 40 size and shape/form parameters.</t>
  </si>
  <si>
    <t>Tamara Kuzmanić</t>
  </si>
  <si>
    <t>Matjaž Mikoš</t>
  </si>
  <si>
    <t>Franc Čepon, prof. dr. Vlatko Bosiljkov</t>
  </si>
  <si>
    <t>17449, 15189</t>
  </si>
  <si>
    <t>Univerzalna elektromehanska preizkuševalna naprava MTS Exceed E43.504 z računalnikom za upravljanje</t>
  </si>
  <si>
    <t>MTS Exceed E43.504 Test System</t>
  </si>
  <si>
    <t>P19-0150</t>
  </si>
  <si>
    <t>Oprema je dostopna za preiskave zunanjih naročnikov ob predhodnem dogovoru. Preiskave opravi operater UL FGG. Oprema je na voljo v terminih, ko na njej ne poteka pedagoška in raziskovalna dejavnost UL FGG. Kritje stroškov amortizacije, pogona in tehničnega dela. </t>
  </si>
  <si>
    <t>Equipment is available for external clients by prior arrangement. Tests are performed by UL FGG operator. Equipment is available  when it is not needed in the teaching and research activities of UL FGG. Covering appreciation costs, operational costs, and costs of technical analysis. </t>
  </si>
  <si>
    <t>Naprava je opremljena s spodnjo nepremično in zgornjo premično glavo s čeljustmi, med katere se namesti preizkušanec, ki ga v osnovi lahko obremenimo v tlaku ali nategu. Čeljusti jo možno opremiti z zamenljivimi vložki, ki zagotavljajo vpetje ploščatih ali cilindričnih preizkušancev različnih dimenzij ter s tlačnima ploščama, preko katerih lahko obremenimo preizkušance v tlaku, ali z namensko mizo, s katero je možno testirati preizkušance v upogibu. </t>
  </si>
  <si>
    <t>The device is equipped with a lower fixed and upper movable head with jaws, between which the test specimen is placed. It can be loaded in pressure or tension. The jaws can be equipped with replaceable inserts that ensure the clamping of flat or cylindrical test specimens of various dimensions and with pressure plates, through which we can load the test specimens in compression, or with a device with which it is possible to test specimens in bending.</t>
  </si>
  <si>
    <t>100,25</t>
  </si>
  <si>
    <t>13,07</t>
  </si>
  <si>
    <t>25,00</t>
  </si>
  <si>
    <t>108,07</t>
  </si>
  <si>
    <t>65,00</t>
  </si>
  <si>
    <t>Vlatko Bosiljkov</t>
  </si>
  <si>
    <t>552-794</t>
  </si>
  <si>
    <t>Univerza v Mariboru, Fakulteta za kemijo in kemijsko tehnologijo</t>
  </si>
  <si>
    <t>dr. Miloš Bogataj</t>
  </si>
  <si>
    <t xml:space="preserve">Oprema za študije 
regulacije tlaka </t>
  </si>
  <si>
    <t>Equipment for studies of pressure regulation</t>
  </si>
  <si>
    <t xml:space="preserve">Oprema se nahaja na Smetanovi 17 v Mariboru, v Laboratoriju za procesno sistemsko tehniko in trajnostni razvoj. Kontaktna oseba je dr. Miloš Bogataj. </t>
  </si>
  <si>
    <t xml:space="preserve">The equipment is on location on Smetanova 17 in Maribor, in Laboratory for process system chemistry and sustainable development. Contact person is dr. Miloš Bogataj. </t>
  </si>
  <si>
    <t xml:space="preserve">Omogoča razvoj in validacijo dinamičnih modelov temeljnih procesnih fenomenov ter študij, razvoj in optimiranje dinamičnih modelov procesov in regulacijskih sistemov. 
p = (1 – 6) bar </t>
  </si>
  <si>
    <t>The equipment enables development and validation of dynamic models of fundamental process fenomenna and studies, it enables development and optimising of dynamic process models and regulation systems.
p = (1 – 6) bar</t>
  </si>
  <si>
    <t>KT 42664</t>
  </si>
  <si>
    <t>http://www.fkkt.um.si/raziskovalna-oprema</t>
  </si>
  <si>
    <t>Oprema za študije 
regulacije temperature</t>
  </si>
  <si>
    <t>Equipment for studies of temparature regulation</t>
  </si>
  <si>
    <t xml:space="preserve">Oprema se nahaja na Smetanovi 17 v Mariboru, v Laboratoriju za analizno kemijo. Kontaktna oseba je dr. Miloš Bogataj. </t>
  </si>
  <si>
    <t xml:space="preserve">Omogoča razvoj in validacijo dinamičnih modelov temeljnih procesnih fenomenov ter študij, razvoj in optimiranje dinamičnih modelov procesov in regulacijskih sistemov. 
T = (20-70) °C </t>
  </si>
  <si>
    <t>The equipment enables development and validation of dynamic models of fundamental process fenomenna and studies, it enables development and optimising of dynamic process models and regulation systems.
T = (20-70) °C</t>
  </si>
  <si>
    <t>KT 42665</t>
  </si>
  <si>
    <t>dr. Darja Pečar</t>
  </si>
  <si>
    <t>Aparat za kemisorpcijo</t>
  </si>
  <si>
    <t>Equipment for chemisorption</t>
  </si>
  <si>
    <t xml:space="preserve">Dostop do raziskovalne 
opreme je možen na matični
 fakulteti vsem laboratorijem 
po terminskem planu. 
Raziskovalna oprema se 
lahko uporablja tudi za 
raziskovalne potrebe 
zunanjih raz. organizacij. </t>
  </si>
  <si>
    <t>The aparatus is on location on Smetanova 17 in Maribor, in Laboratory for process system engineering and susatinable development. Contact person is dr. Zdravko Kravanja.</t>
  </si>
  <si>
    <t>Z aparatom lahko 
določamo fizikalne lastnosti katalizatorja, nosilca katalizatorja ali drugih materialov, določevanje katalitskih lastnosti kot odstotek disperzije kovin, aktivno površino kovine, kislinsko moč in drugo</t>
  </si>
  <si>
    <t>The aparatus enables defining of catalyst'sphysical features, catalystor other materials' carrier, defining catalyst's features as percentage of metal dispersion, active surface of metal, acis power and other.</t>
  </si>
  <si>
    <t>KT42645 in 
KT42646</t>
  </si>
  <si>
    <t>Zdravko Kravanja</t>
  </si>
  <si>
    <t>Kaskadna regulacija nivoja in pretoka, Regulacija pH</t>
  </si>
  <si>
    <t>Cascade Level Regulation, pH Regulation</t>
  </si>
  <si>
    <t xml:space="preserve">Kaskadna regulacija nivoja in pretoka, Regulacija pH se nahaja na Smetanovi 17 v Mariboru, v Laboratoriju za procesno sistemsko tehniko in trajnostni razvoj. Kontaktna oseba je dr. Zdravko Kravanja. </t>
  </si>
  <si>
    <t>Cascade Level Regulation and pH Regulation is on location on Smetanova 17 in Maribor, in Laboratory for process system engineering and susatinable development. Contact person is dr. Zdravko Kravanja.</t>
  </si>
  <si>
    <t>Lab. oprema je namenjena študijam regulacije temeljnih paramterov v kemijski in procesnih industrijah, kot so temparatura, tlak, pretok, nivo in pH. Oprema zavzema tudi programeske pakete, kar omogoča povezljivost z računalnikom.</t>
  </si>
  <si>
    <t>This laboratory equipment is meant for studies of regulation of basic parametersin chemical and process industires. The parameters are temparature, pressure, flow, level and pH. The equipment includes also software, which allows us the connection with computer.</t>
  </si>
  <si>
    <t>42495, 42496</t>
  </si>
  <si>
    <t>http://www.fkkt.um.
si/raziskovalna-oprema</t>
  </si>
  <si>
    <t>Matjaž Finšgar</t>
  </si>
  <si>
    <t>potenciostat PalmSens</t>
  </si>
  <si>
    <t>Potentiostat</t>
  </si>
  <si>
    <t xml:space="preserve">Potenciostat se nahaja na Smetanovi 17 v Mariboru, v Laboratoriju za analizno kemijo. Kontaktna oseba je dr. Matjaž Finšgar. </t>
  </si>
  <si>
    <t xml:space="preserve">Potentiostat is on location on Smetanova 17 in Maribor, in Laboratory for analytical chemistry. Contact person is dr. Matjaž Finšgar. </t>
  </si>
  <si>
    <t>S potenciostatom merimo težke kovine v sledovih v različnih matricah, npr. v pitni vodi.</t>
  </si>
  <si>
    <t>With potentiostat we can measure traces of metals in different matrices, e.g. In drinking water.</t>
  </si>
  <si>
    <t>Fluid Cromatograph HPLC</t>
  </si>
  <si>
    <t>The access of the equipment is possible on the Faculty  to every Laboratory upon a time scedual. The equipment is also available for other users/organizations (outside the Faculty).</t>
  </si>
  <si>
    <t>Podporna analitska oprema bo orodje za razvoj novih produktov z
visoko dodano vrednostjo, katerih ni možno pridobiti s klasičnimi postopki. Produkti, katerih
uporaba je mogoča v farmacevtski in kozmetični industriji, morajo biti strogo definirani in
proizvedeni po načelih dobre proizvodne prakse (GMP).</t>
  </si>
  <si>
    <t>Supportive  analytical equipment is a tool for development of new products with high added value. The usage of products  in pharmaceutical and cosmetic industry. The products is strictly defined and produced in  the principle of good practice.</t>
  </si>
  <si>
    <t>Elementni analizator Perkin Elmer 2400</t>
  </si>
  <si>
    <t>Elemental Analyzer Perkin Elmer 2400</t>
  </si>
  <si>
    <t>Elementni analizator omogoča natančno elementno mikro analizo spojin in zmesi, kar je
nujno za potrditev strukture in/ali za kvantitativno določitev razmerij v zmesi. Takšna
karakterizacija je nujno potrebna za spremljanje kemijskih sintez in snovnih sprememb v
zmeseh. Oprema bo
omogočala natančno določitev elementov CHN/S/O v različnih vzorcih, npr. bioloških vzorcih,
organskih spojinah, polimerih, polimernih materialih, kompozitih, ipd.</t>
  </si>
  <si>
    <t>Elemental  Analyzer enables exact elemental micro analysis of compounds and mixtures, which is crutial for texture confirmation  and/or quantitative determination of the ratios in the mixture. The equipment also enables exact determination of elements CHNS/O in different patterns, eg. biological patterns, organic compounds, polymers, polymer materials, composits, etc.</t>
  </si>
  <si>
    <t>Irena Petrinič</t>
  </si>
  <si>
    <t>Naprava za osmozne procese FO</t>
  </si>
  <si>
    <t>The aparatus for osmosys processes FO</t>
  </si>
  <si>
    <t>Laboratorijska naprava za osmozne procese v Sloveniji še ni postavljena. Postavitev te opreme v Laboratorij za vodno biofiziko in membranske procese, bo doprinesel velik delež k razvoju membranskih procesov na osnovi osmoze. Laboratorijska naprava FO omogoča popolnoma avtomatiziran in voden proces membranske filtracije na osnovi osmoze. S programom SCADA beleži meritve prevodnosti, temperature, pretoka in tlaka. V opremo je zajet tudi računalniški program, s katerim se vodijo operacije.</t>
  </si>
  <si>
    <t>Darja Pečar</t>
  </si>
  <si>
    <t>Reaktorski sistem EasyMax</t>
  </si>
  <si>
    <t>Reactor system EasyMax</t>
  </si>
  <si>
    <t xml:space="preserve">Dostop do raziskovalne 
opreme je možen na matični
 fakulteti vsem laboratorijem. Raziskovalna oprema se 
lahko uporablja tudi za 
raziskovalne potrebe 
zunanjih raz. organizacij. </t>
  </si>
  <si>
    <t>EasyMax je reakcijski sistem primeren za laboratorije.Omogoča razvoj robustnih procesov na laboratorisjkem nivoju in določanje pomembnih parametrov za scale-up (temperature, doziranja, dovajanja toplote, varnosti)</t>
  </si>
  <si>
    <t>EasyMax™ is a reactor system for the labs.  It allows the development of robust processes at lab scale together with excellent knowledge about scalable parameters  (temperature, dosing, heat output, safety)</t>
  </si>
  <si>
    <t>KT 41943</t>
  </si>
  <si>
    <t>552-795</t>
  </si>
  <si>
    <t>Univerza v Mariboru, Fakulteta za strojništvo</t>
  </si>
  <si>
    <t>P2-0118</t>
  </si>
  <si>
    <t>dr. Lidija Fras Zemljič</t>
  </si>
  <si>
    <t>QCM - Kvarčna mikrotehtnica (Quartz Crystal Microbalance)</t>
  </si>
  <si>
    <t>Quartz Crystal microbala.</t>
  </si>
  <si>
    <t>Uporaba raz. opreme je možna po predhodnem dogovoru. V ceni ni materialnih stroškov.</t>
  </si>
  <si>
    <t>Use is possible on the basis of prior agreement</t>
  </si>
  <si>
    <t>Določanje adsorpcije/desorpcije na mejni fazi trdno/tekoče.</t>
  </si>
  <si>
    <t>The equipment is intendent for research.</t>
  </si>
  <si>
    <t>http://www.fs.um.si/raziskovanje/raziskovalna-oprema/</t>
  </si>
  <si>
    <t>Lidija Fras Zemljič</t>
  </si>
  <si>
    <t>J2-1764</t>
  </si>
  <si>
    <t>Bračič Matej</t>
  </si>
  <si>
    <t xml:space="preserve">Matej Bračič </t>
  </si>
  <si>
    <t>Doktorski kandidati v okviru P2-0118</t>
  </si>
  <si>
    <t xml:space="preserve">Sodelovanje s tujimi partnerji </t>
  </si>
  <si>
    <t>UNI Zagreb</t>
  </si>
  <si>
    <t>Kombinirani širokokotni in ozkokotni rentgenski aparat (DIFRAKTOMETER D8 Advance)</t>
  </si>
  <si>
    <t>System 3 SWAXS</t>
  </si>
  <si>
    <t>Dogovor.</t>
  </si>
  <si>
    <t>Oprema je namenjena raziskovalni dejavnosti v okviru nacionalnih in mednarodnih projektov ter za delo MR. Sistem omogoča določitve velikosti por in notranje strukture materialov  v velikostnem razredu nanoskale. Naprava omogoča preiskovanje vzorcev tudi v tekočini. Širokokotni nastavek omogoča določitev stopnje kristaliničnosti in razdalj med atomi s pod-nanometrsko ločljivostjo.</t>
  </si>
  <si>
    <t>The equipment is intended for research activities within national and international projects and for the work of MR. The system allows the determination of pore sizes and internal structure of materials also in the nano size class. The device allows the examination of samples even in liquid. The wide-angle attachment makes it possible to determine the degree of crystallinity and the distances between atoms with a sub-nanometer resolution.</t>
  </si>
  <si>
    <t>Matej Bračič</t>
  </si>
  <si>
    <t>GONIOMETER OCA 35 - naprava za avt.spremljanje meritev stičnih kotov</t>
  </si>
  <si>
    <t>Goniometer OCA 35</t>
  </si>
  <si>
    <t>Uporaba opreme je možna po predhodnem dogovoru in ne vključuje stroškov materiala.</t>
  </si>
  <si>
    <t xml:space="preserve">Oprema omogoča  merjenje omočljivosti  površin gladkih in trdnih materialov različnega izvora. Meritve potekajo s določitvojo stičnega kota s uporabo različnih topil in pri različni temperaturi. Kapljevina moči trdnino, ce je kot mocenja &lt; 90 oz. cosq&gt;0. Mejna primera sta q=0°, ko kapljevina absolutno moci trdnino, in q=180°, ko kapljevina ne moci trdnine. </t>
  </si>
  <si>
    <t>The equipment enables the measurement of the wettability of surfaces of smooth and solid materials of various origins. Measurements are made by determining the contact angle using different solvents and at different temperatures. A liquid strength is a solid if the wetting angle is &lt;90 oz. cosq&gt; 0. The boundary cases are q = 0 ° when the liquid absolutely strengthens the solid, and  q= 180 ° when the liquid does not strengthen the solid.</t>
  </si>
  <si>
    <t>46109</t>
  </si>
  <si>
    <t>L2-3163</t>
  </si>
  <si>
    <t>TISKALNIK INKJET DIMATIX MATERIALS</t>
  </si>
  <si>
    <t>Printer Dimatix Materials</t>
  </si>
  <si>
    <t>Omogoča nanos različnih premazov na površino trdnih vzorcev. InkJet tiskalnik omogoča nanašanje tekočih materialov na podlago velikosti  A4 z uporabo piezo brizgalne kartuše za enkratno uporabo. Ta tiskalnik lahko oblikuje in definira vzorce na površini približno 200 x 300 mm in debeline do 25 mm z nastavljivo višino Z. Temperatura vakuumske plošče, ki pritrjuje podlago, je lahko do 60 ° C. Sistem ima tudi integrirano kamero za on-line spremljanje in optimizacijo karakteristik tvorbe in depozicije kapljice.  Ta sistem omogoča enostavno tiskanje struktur in vzorcev za preverjanje procesov in izdelavo prototipov.</t>
  </si>
  <si>
    <t>Allows the application of various coatings on surface solid samples. The InkJet printer allows the disposable use of A4-based liquid materials using disposable inkjet cards. This printer can design and define patterns on an area of ​​approximately 200 x 300 mm in thicknesses up to 25 mm with adjustable height Z. The temperature of the vacuum plates that attach the substrate can be up to 60 ° C. The system also has an integrated web camera to optimize features droplet formation and deposition. This system makes it easy to print structures and samples for process verification and prototyping.</t>
  </si>
  <si>
    <t>46946</t>
  </si>
  <si>
    <t xml:space="preserve">ITN projekt-Fibre Net </t>
  </si>
  <si>
    <t xml:space="preserve">Rupert Kargl </t>
  </si>
  <si>
    <t xml:space="preserve">Raziskovalci na začetku kariere </t>
  </si>
  <si>
    <t xml:space="preserve"> Yasir Beeran Potta Thara </t>
  </si>
  <si>
    <t>dr.Lidija Fras Zemljič</t>
  </si>
  <si>
    <t>3D - tiskalnik za biomedicinske aplikacije</t>
  </si>
  <si>
    <t>Bioscaffolder</t>
  </si>
  <si>
    <t>Tiskalnik je uporaben predvsem za razvoj pametnih bioloških nadomestkov, kot so 3D ogrodja, ki imajo potencial obnavljanja, vzdrževanja in izboljšanja funkcij tkiv, ki imajo zaradi različnih patoloških vplivov okrnjeno delovanje. Vsestranskost tiskalnika se odraža s sposobnostjo oblikovanja 3D ogrodij in zapletenih geometrijskih modelov z natančnim nadzorom, ponovljivostjo in z uporabo široke palete vhodnih polimernih materialov.</t>
  </si>
  <si>
    <t>The printer is mainly used for the development of smart biological substitutes, such as 3D frames, which have the potential to restore, maintain and improve the functions of tissues that have impaired function due to various pathological influences. The versatility of the printer is reflected in its ability to design 3D frames and complex geometric models with precise control, repeatability, and the use of a wide range of input polymeric materials.</t>
  </si>
  <si>
    <t>Rupert Kargl,  Fazilet Gurer</t>
  </si>
  <si>
    <t>ARRS - mladi raziskovalci</t>
  </si>
  <si>
    <t xml:space="preserve">ARRS - Andreja Dobaj </t>
  </si>
  <si>
    <t>FTIR Spectrum 3 in IR mikroskop Spotlight 200i</t>
  </si>
  <si>
    <t>FTIR Spectrum 3 and IR mikroskope Spotlight 200i</t>
  </si>
  <si>
    <t>Drugi javni in tržni viri</t>
  </si>
  <si>
    <t>Sistem FT-IR mikroskopije Spectrum Spotlight 200i omogoča določitev elementne sestave in  delo v naslednjih načinih:• transmisija• refleksija• mikro ATR z uporabo priloženega ATR objektiva (L1862043 Automated micro ATR)• opcijsko ATR mapiranje s posebnim germanijevim nastavkom. Omogoča točkovno zajemanje z visokoobčutljivim MB MCT detektorjem 100x100 um. Preklop med vidnim in IR območjem je zagotovljen brez mehanskega  preklapljanja. Vključuje specializirano programsko opremo, ki zagotavlja avtomatsko kontrolo celotnega sistema v eni aplikaciji, ki vključuje pregled vidne slike, načrtovanje IR eksperimenta po površini, po liniji ali v posamezni točki, pridobivanje IR slike v  totalni IR absorpciji ali v IR spektralnem zemljevidu, manipulacije s slikami,  ekstrakcijo podatkov in izdelavo poročil. K programski opremi je dodan tudi  Multisearch za napredno iskanje po knjižnicah, odlično zlasti v primeru, ko je snov neznane narave.</t>
  </si>
  <si>
    <t>The Spectrum Spotlight 200i FT-IR microscopy system enables the determination of elemental composition in the work in the following ways: • transmission • reflection • micro ATR using the included ATR lens (L1862043 Automated micro ATR) • optional ATR mapping with a special germanium attachment. It enables point capture with a high-light MB MCT detector 100x100 um. Switching between the visible and IR range is ensured without mechanical switching. Includes specialized software that provides automatic control of the entire system in one application, including viewing visible images, planning an IR experiment on the surface, along a line or at individual points, obtaining an IR image in total IR absorption or in an IR spectral map, image manipulation , data extraction and report. Multisearch for advanced library search is also added to the software for easir examination of unknown materials.</t>
  </si>
  <si>
    <t>48354, 48355</t>
  </si>
  <si>
    <t>Nova oprema</t>
  </si>
  <si>
    <t>P2-0137</t>
  </si>
  <si>
    <t>dr. Nenad Gubeljak</t>
  </si>
  <si>
    <t xml:space="preserve">Integralni merilni sklop za mehanske preizkuse na nizki in povišani temperaturi </t>
  </si>
  <si>
    <t xml:space="preserve">Integral measuring a set of mechanical tests at low and elevated temperatures
</t>
  </si>
  <si>
    <t xml:space="preserve">Oprema je v laboratoriju za strojne elemente in konstrukcije-LASEK (A-002). Dostopna je po vnaprejšnjem dogovoru. </t>
  </si>
  <si>
    <t>Oprema je namenjena za določitev deformacijskega stanja konstrukcijske komponente in meritev odziva materiala na obremenitev.</t>
  </si>
  <si>
    <t>Na osnovi meritev je možno dobiti podatke o pomikih in deformaciji na površini, ki ob znani obremenitvi je primerna za primerjavo za numerično dobljenimi rezultati (npr. z MKE)</t>
  </si>
  <si>
    <t>Nenad Gubeljak</t>
  </si>
  <si>
    <t>Naprava za meritev deformacij na površ.predmetov</t>
  </si>
  <si>
    <t>Device for measument of deformation</t>
  </si>
  <si>
    <t>44662</t>
  </si>
  <si>
    <t>Mobilni merni sistem ARAMIS za merjenje deformacij na površini</t>
  </si>
  <si>
    <t>Mobile system for stereoptical measurment of surface</t>
  </si>
  <si>
    <t>44958</t>
  </si>
  <si>
    <t>Mikroskop Olympus SZX 12</t>
  </si>
  <si>
    <t>Stereo microscope</t>
  </si>
  <si>
    <t>Na osnovi podanega pisneg zahtevka izdamo ponudbo.</t>
  </si>
  <si>
    <t xml:space="preserve">Offer is issued according to request </t>
  </si>
  <si>
    <t>Meritev neravnih površin do povečave x144</t>
  </si>
  <si>
    <t>Measurment of distances and area size up to x144 magnification</t>
  </si>
  <si>
    <t>30.90</t>
  </si>
  <si>
    <t>Naprava za meritev zaostalih napetosti Pulstec u-x360</t>
  </si>
  <si>
    <t>Device for measument residual stresses by x-ray</t>
  </si>
  <si>
    <t>Neporušna meritev zaostlalih napetosti z x-žarki</t>
  </si>
  <si>
    <t>Non-destructive measurement by x-ray deffraction</t>
  </si>
  <si>
    <t xml:space="preserve">P2-0120 </t>
  </si>
  <si>
    <t>dr.Tomaž Vuherer</t>
  </si>
  <si>
    <t>Rotacijski upogibni stroj UBM 200</t>
  </si>
  <si>
    <t>Rotary bending machine UBM 200</t>
  </si>
  <si>
    <t>Predhodna najava pri vodju laboratorija +386 2 220 7677</t>
  </si>
  <si>
    <t>Previous anouncenent at head of welding laboratory  +386 2 220 7677</t>
  </si>
  <si>
    <t>Rotacijski upogibni preizkus do 160 Nm in premera18 mm</t>
  </si>
  <si>
    <t>Rotary bending test up to 160 Nm and diametre 18 mm</t>
  </si>
  <si>
    <t>43157</t>
  </si>
  <si>
    <t>P2-0120</t>
  </si>
  <si>
    <t>Tomaž Vuherer</t>
  </si>
  <si>
    <t>Utrujanje za doktorate</t>
  </si>
  <si>
    <t>doktorski študenti</t>
  </si>
  <si>
    <t>dr. Tomaž Vuherer</t>
  </si>
  <si>
    <t>Crackotronik-oprema za ciklično obrem. vzorcev mat. in določitev Voehlerjeve krivulje</t>
  </si>
  <si>
    <t>Cractronik for crack growth measurement and woheler curve determination</t>
  </si>
  <si>
    <t>Določevanje rasti razpoke in določevanje woherejeve krivulje pri utrujanju materiala</t>
  </si>
  <si>
    <t>Determination of fatigue crack growth and determination of Woehler curve at fatigue of material</t>
  </si>
  <si>
    <t>45878</t>
  </si>
  <si>
    <t>24.40</t>
  </si>
  <si>
    <t>P2-0190</t>
  </si>
  <si>
    <t>dr. Bojan Ačko</t>
  </si>
  <si>
    <t>Trikoordinatna merilna naprava</t>
  </si>
  <si>
    <t>Co-ordinate measuring machine</t>
  </si>
  <si>
    <t>Primarno je oprema namenjena raziskavam, lahko pa jo v obsegu 80 ur/mesec uporabljamo tudi za storitve industriji in za pedagoški proces.</t>
  </si>
  <si>
    <t>Primarni namen uporabe  je raziskovalna dejavnost (nacionalni raziskovalni programi, evropski projekti, doktorati, magisteriji, razvoj nacionalnega etalona), uporabna pa je tudi v pedagoškem procesu ter za meritve in kalibracije. Z opremo lahko merimo kompleksne industrijske proizvode do volumna 1200 mm x 850 mm x 600 mm, uporabna pa je tudi za kalibracijo opredmetenih mer kot so npr. kalibraski obroči in trni ter navojni kalibri.</t>
  </si>
  <si>
    <t>The equipment is primarily used for research (national research programs, European projects, development of the national standard for length) but it is also used in the education process as well as for calibration and measurements. The equipment can be applied for measuring complex industrial products up to the volume of 1200 mm x 850 mm x 600 mm, as well as for calibrating materialised measures of length, such as standard rings and plugs and thread gauges.</t>
  </si>
  <si>
    <t>45174,45175, 45176</t>
  </si>
  <si>
    <t>Bojan Ačko</t>
  </si>
  <si>
    <t>Nacionalni etalon</t>
  </si>
  <si>
    <t>Frekvenčno stabiliziran laser-Lasertex Allanov sistem</t>
  </si>
  <si>
    <t>Laser frequency standard; primary standard for length</t>
  </si>
  <si>
    <t xml:space="preserve">Oprema je namenjena za raziskave in umerjanje industrijskih laserjev. </t>
  </si>
  <si>
    <t>Primarni namen uporabe  je raziskovalna dejavnost (nacionalni raziskovalni programi, evropski projekti, doktorati, magisteriji, razvoj nacionalnega etalona), uporabna pa je tudi v pedagoškem procesu ter za meritve in kalibracije. Z opremo lahko umerjamo frekvence laserjev z valovno dolžino 633 nm, uporabna pa je tudi za neposredne meritve pomikov/dolžin z nanometrsko resolucijo.</t>
  </si>
  <si>
    <t>The equipment is primarily used for research (national research programs, European projects, development of the national standard for length) but it is also used in the education process as well as for calibration and measurements. The equipment can be applied for calibrating frequency of laser with wavelengths 633 nm, as weel as for direct measurement of displacement/length with nanometer resolution.</t>
  </si>
  <si>
    <t xml:space="preserve"> B. Ačko</t>
  </si>
  <si>
    <t>Laserski interferometer Lasertex s progr.opremo</t>
  </si>
  <si>
    <t>Laser interferometer - Lasertex</t>
  </si>
  <si>
    <t>Primarni namen uporabe je raziskovalna dejavnost (nacionalni raziskovalni programi, evropski projekti, doktorati, magisteriji, razvoj nacionalnega etalona), uporabna pa je tudi v pedagoškem procesu ter za meritve in kalibracije. Z opremo lahko umerjano 1D in 3D merilnike dolžin, lahko pa jo uporabimo tudi kot merilni sistem z nanometrsko resolucijo na 1D, 2D in 2D merilnikih. Merilno območje je do 30 m.</t>
  </si>
  <si>
    <t>The equipment is primarily used for research (national research programs, European projects, development of the national standard for length) but it is also used in the education process as well as for calibration and measurements. The equipment can be applied for calibrating 1D and 3D length measurement instruments, as well as for measurement system with nanometer resolution on 1D, 2D and 3D measuring instruments. The measurement range is 30 m.</t>
  </si>
  <si>
    <t xml:space="preserve">http://www.fs.um.si/raziskovanje/raziskovalna-oprema/ </t>
  </si>
  <si>
    <t>P2-0063</t>
  </si>
  <si>
    <t>dr. Polona Dobnik Dubrovski</t>
  </si>
  <si>
    <t>Porozimeter</t>
  </si>
  <si>
    <t xml:space="preserve">Uporaba je možna po predhodnem 
dogovoru. Zaradi rokovanja s Hg oprema
 ni splošno dostopna. Uporablja jo lahko le za to usposobljena
 in pooblaščena oseba. Pogoji dostopa (cena in čas) se oblikujejo glede na število 
meritev in zahtevnost vzorca individualno za vsakega naročnika. </t>
  </si>
  <si>
    <t>Use is subject to prior consent. The equipment is not generally available due to the handling  with mercury. It may only be used by trained and authorised personnel. The conditions for the services (cost, time) are agreed individually, based on the number of measurements and the complexity of the sample.</t>
  </si>
  <si>
    <t>Analiza parametrov poroznosti različnih vrst materialov:  specifični volumen por, specifična površina por, povprečen premer por, volumenska poroznost, volumenska gostoto, navidezna gostoto, porazdelitev velikosti por itn. Oprema primerna za merjenje poroznosti makro in mezo poroznih trdnih materialov, ki imajo pore v  velikostnem razredu premera por od  900 µm do 3,8 µm oz. pri merjenju poroznosti mikro poroznih trdnih materialov s porami v velikostnem razredu premera od 5 µm do 3,6 nm.</t>
  </si>
  <si>
    <t>dr. Zoran Ren</t>
  </si>
  <si>
    <t>HPC strežnik + QNAP DISK.POLJE</t>
  </si>
  <si>
    <t>HPC server + QNAP data field</t>
  </si>
  <si>
    <t xml:space="preserve">- posredovanje povpraševanja skrbniku opreme dr. Zoranu Renu (zoran.ren@um.si) z navedbo želenega obsega koriščenja opreme
- izdelava ponudbe za koriščenje opreme
- sklenitev pogodbe o koriščenju opreme
- odprtje uporabniškega računa na računalniškem sistemu z dogovorjenimi pravicami oddaljenega dostopa za dogovorjeni čas koriščenja opreme
</t>
  </si>
  <si>
    <t>- forward request for equipment use to dr. Zoran Ren (zoran.ren@um.si)
- receive an offer for equipment use
- sign contract for equipment use
- receive a username with assigned privileges on computer system for remote access of agreed duration of equipment use</t>
  </si>
  <si>
    <t>Računalniška gruča HPC CORE@UM  je namenjena za izvajanje zahtevnih znanstvenih numeričnih simulacij in omogoča vzporedno obdelavo podatkov na 240 računskih jedri. Strojno opremo povezuje programska oprema Rocks 6.1 (Emerald Boa). Nameščena je naslednja licenčna programska oprema:
- ANSYS v2019 - za numerične simulacije inženirskih problemov
- LS-DYNA - za dinamične analize
- BEMFLOW - za numerične simulacije tekočin</t>
  </si>
  <si>
    <t>Computer cluster HPC CORE@UM is intended for advanced scientific computing and enables parallel processing on 240 computing cores. The system runs under operating system  Rocks 6.1 (Emerald Boa). The following licensed software is installed on the system:
- ANSYS v2019 - for computaional simulations of engineering problems
- LS-DYNA - for computaional simulations of dynamics of solid bodies
- BEMFLOW - for computational simulations of fluids</t>
  </si>
  <si>
    <t>46764</t>
  </si>
  <si>
    <t>IP UM - CORE@UM</t>
  </si>
  <si>
    <t>Zoran Ren</t>
  </si>
  <si>
    <t>P2-0196</t>
  </si>
  <si>
    <t>Matjaž Hriberšek</t>
  </si>
  <si>
    <t>dr. Vanja Kokol</t>
  </si>
  <si>
    <t>Uv-Vis spektrofotometer Tecan Infinite M200</t>
  </si>
  <si>
    <t>Uv-Vis spectrophotometer Tecan Infinite M200</t>
  </si>
  <si>
    <t>Uporaba je možna po predhodnem dogovoru.</t>
  </si>
  <si>
    <t>Use is possible on the basis of prior agreement.</t>
  </si>
  <si>
    <t>Računalniško-podprt večmodalni ploščni visokozmogljiv bralnik za detekcijo raztopin z absorpcijskim in fluorescenčnim monokromatorjem/filtrom z zgornjim ali spodnjim čitalnikom, ki omogočajo ELISA in druga testiranja, ter kvantifikacijo nukleinskih kislin.</t>
  </si>
  <si>
    <t>Computer-supported multimode plate reder for high-performance detection of solutions by absorbance and fluorescence monochromators/filters with top or bottom readings, that provide performing ELISA and other assays, and nucleic acid quantification.</t>
  </si>
  <si>
    <t>44690</t>
  </si>
  <si>
    <t>P2-0424</t>
  </si>
  <si>
    <t>Vanja Kokol</t>
  </si>
  <si>
    <t>J2-1719</t>
  </si>
  <si>
    <t>J2-3037</t>
  </si>
  <si>
    <t>J2-3053</t>
  </si>
  <si>
    <t>3D kapilarna elektroforeza G1600 z Uv-Vis detekcijo</t>
  </si>
  <si>
    <t>3D Capilary electrophoresis Agilent G1600 with Uv-Vis detection</t>
  </si>
  <si>
    <t>Računalniško-vodena hitra analiza z visoko učinkovitostjo in ločljivostjo vzorca (1-2 ml, glede na maso in naboj molekul) znotraj podaljšane kapilare in pri konstantni temperaturi (5-40 C) ter z uporabo kapilarne elektrokromatografije (CEC), masno-spektrometrične kapilarne elektroforeze (CE / MS) in UV / Vis diodnega-detektorja (190-600 nm, natančnosti 1 nm). Sistem deluje pod konstantno napetostjo (0-30 kV), tokom (0-300 µA) ali močjo (0-6 W), in vključuje avtomatski zbiralnik frakcij.</t>
  </si>
  <si>
    <t xml:space="preserve">Computer-controlled rapid, high-efficiency and resolution analysis of sample (1-2 mL, by mass and charge of molecules) within an extended light-path capillary at controlled temperature (5-40 ºC) using capillary electrochromatography (CEC), capillary-electrophoresis mass-spectrometry (CE/MS), and UV/Vis diode-array detector (190-600 nm, accurency of 1 nm). System operate under constant voltage (0-30 kV), current (0-300 µA) or power (0-6 W), and include automated fraction collector. </t>
  </si>
  <si>
    <t>44770</t>
  </si>
  <si>
    <t>HPLC-SEC (Agilen 1200) z RI, Uv-Vis in flurescenčno detekcijo</t>
  </si>
  <si>
    <t>HPLC-SEC (Agilen 1200) with RI, Uv-Vis and fluorescence detection</t>
  </si>
  <si>
    <t>Računalniško-vodena industrijska standardna visokozmogljiva tekočinska kromatografija (HPLC) za hitro in rutinsko kemijsko analizo izdelkov z visoko učinkovitostjo in zanesljivostjo. Sistemi vključuje: vakuumski razplinjevalnik, kvaternarno črpalko, avtomatski vzorčevalnik, termostatizirano območje kolone, lomni količnik (RI), visoko-občutljiv spremenljivi UV-Vis (190-640 nm) in fluorescenčni (več valovnih dolžin) detektor.</t>
  </si>
  <si>
    <t>Computer-controlled industry-standard high-performance liqid chromatography (HPLC) for fast-track and routine chemical analysis of products with high efficiency and reliability. Systems include: vacuum degasser, quaternary pump, automatic sampler, thermostatized column area, refractive index (RI), high-sensitivity variable UV-Vis (190-640 nm) and multi-wavelength fluorescence detectors.</t>
  </si>
  <si>
    <t>45680</t>
  </si>
  <si>
    <t>Maja Leitgeb</t>
  </si>
  <si>
    <t>Oksimeter - Lab. merilnik raztopljenega in plinastega kisika (OXY-10, PreSens GmbH)</t>
  </si>
  <si>
    <t>Oxymether-Lab. equipment for measuring dissolved and gasous oxygen (OXY-10, PreSens GmbH)</t>
  </si>
  <si>
    <t>Računalniško-podprt večkanalni merilnik kisika za vzporedno spremljanje z do 10 mikrosenzorji (tipa PSt1: meja zaznavanja 20 ppb, območje med 0 - 50% kisika) na osnovi 140 µm vlaken, v temperaturnem območju med 0 - 50 °C in do 80% relativne vlažnosti.</t>
  </si>
  <si>
    <t>Computer-supported multi-channel oxygen meter for parallel monitoring with up to 10 microsensors (type PSt1: detection limit 20 ppb, range between 0 - 50% oxygen) based on 140 µm fibers, in the temperature range between 0 - 50 ° C and up to 80% relative humidity.</t>
  </si>
  <si>
    <t>46456</t>
  </si>
  <si>
    <t>Sistem za določanje hitrosti prepustnosti kisika (Perme OX2/230, Labthink instr.)</t>
  </si>
  <si>
    <t>Oxygen transmission rate system (Perme OX2/230, Labthink inst.)</t>
  </si>
  <si>
    <t>Računalniško-vodeno merjenje hitrosti prepustnosti kisika filmov, folij in embalaže (vključno s steklenicami) v območju med 0,01 ~ 65,000 cm3/m2/dan pri temperaturi med 15-55ºC in vlažnosti 0% ter med 35-90%, ter določanje življenjske dobe.</t>
  </si>
  <si>
    <t>Computer-controlled measuring of oxygen transmission rate of films, foils and packages (including bottles) in a range between 0,01 ~ 65,000 cm3/m2/day at temperature of 15-55ºC and humidity of 0% or between 35-90%, and determining the durability life.</t>
  </si>
  <si>
    <t>46949</t>
  </si>
  <si>
    <t>Analize za zunanje partnerje</t>
  </si>
  <si>
    <t>Laboratorijska naprava STIRO ROVING LAB, Mesdan</t>
  </si>
  <si>
    <t>Laboratory device STIRO ROVING LAB, Mesdan</t>
  </si>
  <si>
    <t>Uporaba je možna po pedhodnem naročilu; stroški materiala niso vključeni.</t>
  </si>
  <si>
    <t>Use is possible on the basis of prior agreement; costs of materials are not included.</t>
  </si>
  <si>
    <t>Laboratorijska naprava za predelavo vlakninske koprene v pramen ali pred-prejo z navijanjem.</t>
  </si>
  <si>
    <t>Laboratory device for converting fibrous web into sliver or roving including winding on a cylindrical tube.</t>
  </si>
  <si>
    <t>dr. Julija Volmajer Valh</t>
  </si>
  <si>
    <t>FT-IR spektrofotometer z računalnikom</t>
  </si>
  <si>
    <t xml:space="preserve">NIR FT-RAMAN spectrophotometer with AUTOIMAGE microscope
</t>
  </si>
  <si>
    <t>Oprema je namenjena bazičnim raziskavam v kemiji (anorganska, organska kemija, sintezna kemija, okoljska kemija, polimerna kemija, tekstilna kemija), lahko pa tudi raznim analiznim namenom.</t>
  </si>
  <si>
    <t>P2-0118 J7-3149</t>
  </si>
  <si>
    <t>Julija Volmajer Valh</t>
  </si>
  <si>
    <t>TOC analizator z avtosanplerjem in rač.kontrolo</t>
  </si>
  <si>
    <t>TOC determination apparatus, Multi N/C</t>
  </si>
  <si>
    <t>Oprema je namenjena za merjenje celokupnega organskega ogljika v tekočih vzorcih.</t>
  </si>
  <si>
    <t>The equipment is designed to measure total organic carbon in liquid samples.</t>
  </si>
  <si>
    <t>Sistem za visokotlačno in visokotemperaturno hidrolizo</t>
  </si>
  <si>
    <t>High pressure and high temperature hydrolysis system</t>
  </si>
  <si>
    <t>Uporaba je možna po pedhodnem naročilu</t>
  </si>
  <si>
    <t>Reaktor se uporablja za izvajanje reakcij pri visokem tlaku in temperaturi</t>
  </si>
  <si>
    <t>The reactor is used to carry out reactions at high pressure and temperature</t>
  </si>
  <si>
    <t>P2-0157</t>
  </si>
  <si>
    <t>dr. Igor Drstvenšek</t>
  </si>
  <si>
    <t xml:space="preserve">Sistem za geometrijsko verifikacijo in podporo inženirskemu oblikovanju </t>
  </si>
  <si>
    <t>A system for verification of geometric and engineering design support - ATOS II.</t>
  </si>
  <si>
    <t>Uporaba je možna po predhodnem dogovoru in ne vključuje stroškov materiala.</t>
  </si>
  <si>
    <t>oprema je namejena za trirazsežno digitalizacijo predmetnosti v poligonizirane modele iz katerih je mogoče izdelati CAD modele</t>
  </si>
  <si>
    <t>s primerjavo izvornih CAD modelov s 3D skeni predmetov lahko analitično ugotavljamo odstopanja in deformacije pri postopkih izdelave le teh</t>
  </si>
  <si>
    <t>Igor Drstvenšek</t>
  </si>
  <si>
    <t>RAČUNALNIŠKI SISTEM ATOS OPTERON OSA 250+monitor TFT 19"</t>
  </si>
  <si>
    <t>A part of the system for 3D scanning</t>
  </si>
  <si>
    <t>Use is possible by prior arrangement and does not include the cost of materials.</t>
  </si>
  <si>
    <t xml:space="preserve">Oprema je namenjena vsem vrstam raz. dejavnosti </t>
  </si>
  <si>
    <t xml:space="preserve">The equipment is designed for all types of research activities </t>
  </si>
  <si>
    <t>44875</t>
  </si>
  <si>
    <t>FOTOGRAFSKA KAMERA TRITOP,MERILNI KRIŽ 1m in mer.enota za 2m komplet</t>
  </si>
  <si>
    <t>44834</t>
  </si>
  <si>
    <t>DIG.KAMERA ATOS s projektorjem, merilne enote in 3 kompleti objektivov(20,80,150cm)</t>
  </si>
  <si>
    <t>44876</t>
  </si>
  <si>
    <t>dr.Igor Drstvenšek</t>
  </si>
  <si>
    <t>Sistem za vakuumsko litje poliuretana in voska MCP 4/01</t>
  </si>
  <si>
    <t>Vacuum Casting of polyurethane resins and wax Equipment</t>
  </si>
  <si>
    <t>Gravitacijsko litje poliurethana ali voska v vnaprej pripravljene silikonske kalupe</t>
  </si>
  <si>
    <t>Casting of Poliurethane or wax into silicone rubber molds</t>
  </si>
  <si>
    <t>P2-0123</t>
  </si>
  <si>
    <t>dr.Jelka Geršak</t>
  </si>
  <si>
    <t>TERMOKAMERA IR FLIR P65</t>
  </si>
  <si>
    <t>ThermaCAM Flir P65</t>
  </si>
  <si>
    <t>Na podlagi pisnega zahtevka izdamo ponudbo.</t>
  </si>
  <si>
    <t>Termovizijska merilna kamera služi za termografske analize, ki omogočajo natančno analizo temperaturnega stanja snovi oz. opazovanega objekta.</t>
  </si>
  <si>
    <t>Thermal IR camera used for thermographic analysis, which enables
 a detailed analysis of the temperature state of the substance respectively. observed object.</t>
  </si>
  <si>
    <t xml:space="preserve"> P2-0123</t>
  </si>
  <si>
    <t>Jelka Geršak</t>
  </si>
  <si>
    <t>CMEPIUS  CIII‐SI‐0217</t>
  </si>
  <si>
    <t xml:space="preserve"> Doktorandi </t>
  </si>
  <si>
    <t>dr. Jure Marn</t>
  </si>
  <si>
    <t>Elektronski sistem za zajemanje podatkov SOLO II-15</t>
  </si>
  <si>
    <t>Electronic data acquisition system SOLO II-15</t>
  </si>
  <si>
    <t>Namen opreme so meritve in analiza tokov.</t>
  </si>
  <si>
    <t xml:space="preserve">Purpose of this equipment is measurement and analysis of flow. </t>
  </si>
  <si>
    <t>43111</t>
  </si>
  <si>
    <t>KEPOI</t>
  </si>
  <si>
    <t>Dodatna oprema za laserski merilnik pretoka vode</t>
  </si>
  <si>
    <t>Additional equipment for laser anemometer</t>
  </si>
  <si>
    <t>43112</t>
  </si>
  <si>
    <t>dr. Matej Zadravec</t>
  </si>
  <si>
    <t>Liofilizator</t>
  </si>
  <si>
    <t>Laboratory Freeze Drier</t>
  </si>
  <si>
    <t>Uporaba opreme je možna po predhodnem dogovoru in ne vključuje stroškov materiala.Ustrezno strokovno usposobljena oseba. Potrebna znanje uporabe in rokovanja z laserjem. Potrebna računalniška znanja in znanja merilnih metod.</t>
  </si>
  <si>
    <t>Use is possible on the basis of prior agreement. Appropriately qualified person. Required knowledge of laser use and handling. Required computer skills and knowledge of measurement methods.</t>
  </si>
  <si>
    <t>Blaž Kamenik</t>
  </si>
  <si>
    <t>Sistem za karakterizacijo velikosti in meritev hitrosti razpršenih delcev ter kapljic v dejanskem času</t>
  </si>
  <si>
    <t>System for characterization of the size and measurement of the velocity of dispersed particles and droplets in actual time</t>
  </si>
  <si>
    <t xml:space="preserve">Sistem za karakterizacijo velikosti in meritev hitrosti razpršenih delcev, ter kapljic v dejanskem času (VisiSize) sestavljajo laser, visoko zmogljiva kamera in računalnik. Laser in kamera sta nameščena na tirnico, ki omogoča prilagajanje njune oddaljenosti. Sistem omogoča natančno opazovanje in določanje velikosti delcev pri različnih kotih razpršitve. Robustna izdelava komponent sistema omogoča, da jih namestimo v opazovan tok razpršenih delcev in tako določimo njihovo velikost tudi v samem jedru razpršenih delcev. </t>
  </si>
  <si>
    <t>The system for characterizing the size and measuring the velocity of dispersed particles and real-time droplets (VisiSize) consists of a laser, a high-power camera, and a computer. The laser and camera are mounted on a rail that allows you to adjust their distance. The system allows accurate observation and sizing of particles at different scattering angles. The robust design of the system components allows them to be placed in the observed flow of dispersed particles and thus determine their size even in the core of the dispersed particles.</t>
  </si>
  <si>
    <t>http://www.kepoi.fs.um.si/upload/editor/hriberšek/Paket-opreme-19_dostopnost.pdf</t>
  </si>
  <si>
    <t>dr. Jurij Iljaž</t>
  </si>
  <si>
    <t>Termokamera</t>
  </si>
  <si>
    <t xml:space="preserve">IR camera
</t>
  </si>
  <si>
    <t>Namen opreme je meritev površinske temperature s pomočjo IR spektra</t>
  </si>
  <si>
    <t>Purpose of this equipment is to measure surface temperature using IR spectrum.</t>
  </si>
  <si>
    <t>47325, 47326</t>
  </si>
  <si>
    <t>dr. Ivan Anžel</t>
  </si>
  <si>
    <t>Sistem za kvantitativno analizo mikroskopske slike z opremo</t>
  </si>
  <si>
    <t>System for quantitative analysis of microscopic figures with equipment</t>
  </si>
  <si>
    <t>Za raziskovalno delo v okviru nacionalnih in mednarodnih projektov, ter reševanje industrijskih problemov.</t>
  </si>
  <si>
    <t>The equipment is intended for research work in the frame of national and international programes as well as for solving the industrial problems .</t>
  </si>
  <si>
    <t>42815,43153,43154</t>
  </si>
  <si>
    <t>Ivan Anžel</t>
  </si>
  <si>
    <t>IO-0029</t>
  </si>
  <si>
    <t>Rebka Rudolf</t>
  </si>
  <si>
    <t>dr. Franc Zupanič</t>
  </si>
  <si>
    <t xml:space="preserve">Vrstični elektronsko/ionski mikroskop SEM/FIB QUANTA 200 3D </t>
  </si>
  <si>
    <t xml:space="preserve">Low vacuum scanning electron microscope with iFIB </t>
  </si>
  <si>
    <t>Uporaba je možna po pedhodnem naročilu in ne vključuje stroškov materiela.</t>
  </si>
  <si>
    <t>Quanta 200 3D je okoljski vrstični elektronski mikroskop z dvojnim curkov – elektronskim in ionskim. Mikroskop ima ime »okoljski« oziroma »ESEM«, ker omogoča delo pri različnih tlakih in do 100 % -ni vlažnosti. Pri visokem vakuumu lahko opazujemo prevodne vzorcev (npr. kovinskih vzorcev ali neprevodnih vzorcev, ki so prevlečeni s prevodno plastjo). Pri nizkem vakuumu lahko opazujemo tako  prevodne kot tudi neprevodne vzorce brez predhodne priprave. Pri »ESEM« načinu dela lahko opazujemo vse vrste vzorcev (polimerni materiali, keramika, neprevodne površinske plasti, geološke, biološke in medicinske vzorce), možno je tudi opazovanje vlažnih, mastnih in umazanih vzorcev (sveže rastline, živa bitja ali tkiva) ter in-situ procesov. Z ionsko puško (FIB) lahko opazujemo in tudi obdelujemo materiale (jedkanje površine vzorca, rezanje, poliranje rezane površine, vrisovanje raznih vzorcev na različne materiale ter obdelujemo materiale v nano- in mikroobmočju. Nanos platine zaščiti površino pred poškodbami, ki bi nastale pri ionskem rezanju, omogoča natančnejši rez, zmanjša ali odpravi električno nabijanje neprevodnega vzorca in omogoči prevodne povezave med elementi.</t>
  </si>
  <si>
    <t>Quanta 200 3D is an environmental scanning electron microscope with double beams - electron and ion. The microscope is called "environmental" or "ESEM" because it allows you to work at different pressures and up to 100% humidity. At high vacuum, we can observe conductive samples (e.g. metal samples or non-conductive samples coated with a conductive layer). At low vacuum, we can observe both conductive and non-conductive samples without prior preparation. In "ESEM" mode, we can observe all types of samples (polymeric materials, ceramics, non-conductive surface layers, geological, biological and medical samples). It is also possible to observe wet, greasy and dirty samples (fresh plants, living beings or tissues) and in-situ processes. We can observe and process materials (etching the surface of the sample, cutting, polishing the cut surface, drawing various patterns on different materials and processing materials in the nano- and micro-area. Applying platinum protects the surface from damage caused by ionic cutting, allows more accurate cutting, reduces or eliminates the electrical charge of the non-conductive sample and allows conductive connections between the elements.</t>
  </si>
  <si>
    <t>44601</t>
  </si>
  <si>
    <t>Franc Zupanič</t>
  </si>
  <si>
    <t>Visokoločljivi vrstični elektronski mikroskop FE SEM SIRION 400 NC z EDX mikroanalizatorjem</t>
  </si>
  <si>
    <t xml:space="preserve">High resolution field emission scanning electron microscope with EDX microanalyser </t>
  </si>
  <si>
    <t>Sirion FEG je visokoločljivostni vrstični elektronski mikroskop s poljsko emisijo elektronov. Opazujemo in analiziramo lahko delce v nanometrskem območju. Sirion ima Schottky-jev izvor elektronov, kjer dobimo s poljsko emisijo elektronov curek z majhnim premerom in veliko gostoto. Rezultat je visoka ločljivost, tudi pri majhnih napetostih: 1,0 nm pri 15 kV ali 2,0 nm pri 1 kV. Mikroskop je opremljen za mikrokemično analizo z energijsko disperzijskim spektrometrom EDS Oxford INCA 350. Omogoča kvalitativno in kvantitativno mikrokemično analizo v točki in na ploskvi, ter kvalitativno linijsko analizo in ploskovno porazdelitev elementov. Analiziramo lahko elemente od berilija naprej.</t>
  </si>
  <si>
    <t>Sirion FEG is a high-resolution field electron microscope with field electron emission. Particles in the nanometer range can be observed and analyzed. Sirion has a Schottky electron origin, where we obtain a small diameter electron beam and high electron density by field electron emission. The result is high resolution, even at low voltages: 1.0 nm at 15 kV or 2.0 nm at 1 kV. The microscope is equipped with energy dispersion spectrometer EDS Oxford INCA 350 for microchemical analysis. It enables qualitative and quantitative microchemical analysis in a point and on the surface, as well as qualitative line analysis and surface distribution of elements. Elements from beryllium onwards can be analyzed.</t>
  </si>
  <si>
    <t>44602</t>
  </si>
  <si>
    <t>dr. Mirko Ficko</t>
  </si>
  <si>
    <t>Stružnica CNC horizontalna DOOSAN LYNX 220LMA s krmiljem FANUC 0iTC+MGi</t>
  </si>
  <si>
    <t>Horizontal CNC-lathe DOOSAN LYNX 220 LMA with control FANUC 0iTC+MGi</t>
  </si>
  <si>
    <t>Po dogovoru v LAPOS (učenje programiranja krmilija sistema in izvajanja obdelave, tečaj od 45 do 62 ur, cena izvedbe tečaja 630 €/slušatelja, za od 3 do 6 slušateljev).</t>
  </si>
  <si>
    <t xml:space="preserve">Use is possible on the basis of prior agreement with Laboratory for flexible manufacturing systems (for learning of CNC control and manufacturing; course of 45-62 hours; 630€ pro person;  3-6 perosnd). </t>
  </si>
  <si>
    <t>Machining by turning and live tooling for process of drilling and milling.</t>
  </si>
  <si>
    <t>Learning of CNC sontrols, turning and live tooling.</t>
  </si>
  <si>
    <t>46980</t>
  </si>
  <si>
    <t>Simon Klančnik</t>
  </si>
  <si>
    <t>dr. Manja Kurečič</t>
  </si>
  <si>
    <t>Plinski kormatograf CLARUS SQ8S</t>
  </si>
  <si>
    <t>Gas Chromatograph  CLARUS SQ8S</t>
  </si>
  <si>
    <t xml:space="preserve">Na podlagi povpraševanja se pripravi ponudba. Uporaba je možna po predhodnem dogovoru in ne vključuje stroškov priprave materiala. </t>
  </si>
  <si>
    <t>Based on the demand, an offer is prepared. Use is subject to prior agreement and does not include the cost of material preparation.</t>
  </si>
  <si>
    <t>Plinski kromatograf z masnim detektorjem in avto-samplerjem za določanje organskih molekul (do 450°C). Uporablja se pri raziskovalnih projektih in raziskovalnih nalogah študentov, predvsem za analizo sestave saharidov ali amino kislin v naravnih produktih, preko derivatizacije.</t>
  </si>
  <si>
    <t>Gas cromatography with MS-detector and auto sapler for determination of volatile organic molecules (up to 450°C). It is used in research projects and student thesises, mainly for the analysis of saccharide or amino acid composition of natural products via derivatization.</t>
  </si>
  <si>
    <t>Rupert Kargl</t>
  </si>
  <si>
    <t>552-796</t>
  </si>
  <si>
    <t>Univerza v Mariboru, Fakulteta za elektrotehniko, računalništvo in informatiko</t>
  </si>
  <si>
    <t>P2-0114</t>
  </si>
  <si>
    <t>Mladen Trlep</t>
  </si>
  <si>
    <t xml:space="preserve">Magnetizer trdomagnetnih materialov; Merilnik in analizator visokofrekvenčnih elektromagnetnih polj </t>
  </si>
  <si>
    <t>Impulse magnetizer, Field Nose System and Spectrum Analyser for high frequency electromagnetic fields</t>
  </si>
  <si>
    <t xml:space="preserve">Vsa oprema je na razpolago vsem zainteresiranim raziskovalcem in drugim uporabnikom. Uporaba je terminsko prilagojena pedagoškemu procesu v laboratoriju. </t>
  </si>
  <si>
    <t>Availability is limited to the location of the Faculty of EE and CS of Maribor.</t>
  </si>
  <si>
    <t>Impulzni magnetizer je namenjen za magnetenje in za justiranje z razmagnetenjem vseh anizotropnih in izotropnih magnetnih materialov. Možno je magnetiziranje tudi vseh trdomagnetnih materialov, kot npr. SmCo ali NdFeB magneti.    Analizator in merilnik visokofrekvenčnih polj se uporablja za natančno  merjenje in analizo  elektromagnetnega polja v prostoru v frekvenčnem območju od 80 MHz do 2.5 Ghz.</t>
  </si>
  <si>
    <t>The impulse magnetizer enables the magnetization, adjustment and demagnetisation of all anisotropic and isotropic magnetic materials. In particular it is possible to magnetize all hard magnetic materials such as SmCo or NdFeB magnets.The Spectrum Analyzer and Field Nose System are design for the accurate measurement and of electromagnetic fields in the space in the frequency range from 80 MHz to 2.5 GHz</t>
  </si>
  <si>
    <t>46938,46789,46790</t>
  </si>
  <si>
    <t>http://feri.um.si/raziskovanje/raziskovalna-oprema/</t>
  </si>
  <si>
    <t>P2-0028</t>
  </si>
  <si>
    <t>Miro Milanovič</t>
  </si>
  <si>
    <t>Oprema za senzorsko vodenje in teleoperiranje mehatronskih sistemov</t>
  </si>
  <si>
    <t>Šestosni robot Motoman HP HP6, Robotski krmilnik NX100, programska oprema Rosty</t>
  </si>
  <si>
    <t>Uporaba opreme je pretežno omejena na prostore FERI.</t>
  </si>
  <si>
    <t xml:space="preserve">Glede na 1. člen opreme opreme ne smemo prodati ali posojati. </t>
  </si>
  <si>
    <t>According to the 1st paragraph in the contract, the equipment should not be lended neither reselled.</t>
  </si>
  <si>
    <t>Študij krmiljenja šestosnega robota s programsko opremo Rosty, namenjeno programiranju v off-line načinu</t>
  </si>
  <si>
    <t>P2-0015</t>
  </si>
  <si>
    <t>Gorazd Štumberger</t>
  </si>
  <si>
    <t>Sistem za načrtovanje in vodenje elektromehanskih naprav</t>
  </si>
  <si>
    <t>System for the design and control of electromechanicaldevices</t>
  </si>
  <si>
    <t>Oprema je na razpolago vsem  zainteresiranim raziskovalnim partnerjem, ki se ukvarjajo z omenjenim področjem in so sodelovanje pripravljeni sofinancirati.  Uporaba opreme je pretežno omejena na prostore FERI.</t>
  </si>
  <si>
    <t>The equipement is at disposal for potencial research project partners which are ready to cooperate. The use of eqiuipement is mostly limited to the area of FERI in Maribor.</t>
  </si>
  <si>
    <t>Sistem je uporaben za načrtovanje različnih elektromehanskih naprav in za njihovo vodenje ter testiranje.</t>
  </si>
  <si>
    <t>The system is ready to design the different electromechanical devices as well as for the control and laboratory testing of them.</t>
  </si>
  <si>
    <t>P2-0115</t>
  </si>
  <si>
    <t>P2-0368</t>
  </si>
  <si>
    <t>Denis Đonlagić</t>
  </si>
  <si>
    <t>Precizijski večfunkcijski rezalnik optičnih vlaken s 3D analizatorjem rezov</t>
  </si>
  <si>
    <t>Fiber optic precision cleaver with 3D interferometer</t>
  </si>
  <si>
    <t>Oprema je na razpolago vsem  zainteresiranim raziskovalnim partnerjem, ki se ukvarjajo z omenjenim področjem in so sodelovanje pripravljeni sofinancirati.  Uporaba opreme je omejena na prostore FERI.</t>
  </si>
  <si>
    <t>The equipement is at disposal for potencial research project partners which are ready to cooperate. The use of eqiuipement is limited to the area of FERI in Maribor.</t>
  </si>
  <si>
    <t>Kvalitetni večfunkcijski rezalnik s tekočinskimi prijemali omogoča rezanje vlaken večjih premerov in nesimetričnih oblik. Poleg tega omogoča  avtomatsko ali polavtomatsko rezanje dveh zvarjenih vlaken na v naprej določeni razdalji od zvara. Sistem je dopolnjen s 3D analizatorjem rezov, ki omogoča učinkovito testiranje kvalitete rezov na osnovi skeniranja čelne površine optičnega vlakna in izračuna kota.</t>
  </si>
  <si>
    <t>Advanced multi-function liquid clamp cleaver can cleave asymmetric and large diameter fibers. Furthermore it allows automatic or half-automatic cleaving of two spliced fibers at a predetermined distance from the splice. The whole system is complemented by 3D interferometer, which enables efficient testing of the fiber cleave. A cleave quality is determined by scan of the front surface of the optical fiber and calculated angle.</t>
  </si>
  <si>
    <t>56315, 56314, 56312,
56313</t>
  </si>
  <si>
    <t>P16-036</t>
  </si>
  <si>
    <t>P2-0065</t>
  </si>
  <si>
    <t>Dušan Gleich</t>
  </si>
  <si>
    <t>L2-5494</t>
  </si>
  <si>
    <t>Sistem za procesiranje optičnih vlaken iz kremenčevega stekla z grafitnim grelnikom</t>
  </si>
  <si>
    <t>System for the processing of SiO2 optical fiber with a graphite heater</t>
  </si>
  <si>
    <t>Oprema je primerna za varjenje/preoblikovanje standardnih kot tudi nestandardnih posebnih optičnih vlaken kot so vlakna z večjimi premeri, PCF vlakna ali za vlakna, ki imajo različno sestavo in/ali nekrožno zunanjo obliko. Oprema omogoča visoko stopnjo kontrole uporabnika in enostavno delovanje, da je primerna za proizvodna okolja, ki zahtevajo natančno in dosledno delovanje.</t>
  </si>
  <si>
    <t>The equipment is for splicing all standard and all non-standard special optical fibers including fibers with large diameters, PCF fibers, PM fibers, capillaries and other specialty fibers of various compositions and shapes. The equipment allow a high degree of user control and easy operation, suitable for production environments that require precise and consistent operation.</t>
  </si>
  <si>
    <t>Čisti prostor</t>
  </si>
  <si>
    <t>Clean room</t>
  </si>
  <si>
    <t>Čisti prostor je na razpolago vsem  zainteresiranim raziskovalnim partnerjem, ki se ukvarjajo z omenjenim področjem in so sodelovanje pripravljeni sofinancirati.  Uporaba opreme je omejena na prostore FERI.</t>
  </si>
  <si>
    <t>Clean room is at disposal for potencial research project partners which are ready to cooperate. The use of eqiuipement is limited to the area of FERI in Maribor.</t>
  </si>
  <si>
    <t>Oprema omogoča nove in napredne raziskovalne zmogljivosti, ki trenutno niso na voljo. Prostor  omogoča delo  z občutljivo opremo, ki je občutljiva na prah oziram pristnost delcev. V prostoru poteka raziskovalno delo s področja teraherčne tehnologije, fotonike, mikro-obdelave ter mikro-fluidike.</t>
  </si>
  <si>
    <t>The equipment provides new and advanced research facilities that are not currently available. The cleanroom allows you to work with sensitive equipment that is dust sensitive or particle authenticated. Research in the field of terahertz technology, photonics, micro-processing and micro-fluidics is supported in a cleanroom.</t>
  </si>
  <si>
    <t>L2-1835</t>
  </si>
  <si>
    <t>Spektralni analizator z visoko ločljivostjo</t>
  </si>
  <si>
    <t>Optical Spectrum Analyzer</t>
  </si>
  <si>
    <t xml:space="preserve">Optični spektralni analizator AQ6374 omogoča meritev optičnega spektra na širokem področju valovnih dolžin od 350  do 1750 nm z visoko ločljivostjo do 20 pm. </t>
  </si>
  <si>
    <t>The AQ6374 optical spectrum analyzer allows the measurement of the optical spectrum over a broad wavelength range from 350 to 1750 nm with a high resolution  up to 20 pm.</t>
  </si>
  <si>
    <t>L2-2611</t>
  </si>
  <si>
    <t>Simon Pevec</t>
  </si>
  <si>
    <t>Laserski vir z nastavljivo valovno dolžino</t>
  </si>
  <si>
    <t>Tunable laser source</t>
  </si>
  <si>
    <t>Nastavljivi lasersiki vir omogoča nastavljanje valovnih dolžin od 1480 nm  do 1640 nm. Ima optični izhod velike moči +13dBm pri nizki spontani emisiji. Omogoča visoko hitrost skeniranja do 200 nm/s, z visoko ločljivostjo , točnostjo in ponovljivostjo.</t>
  </si>
  <si>
    <t>Tunable laser source allow sweeping between 1480 to 1640 nm. It has high high signal power +13dBm at low spontaneous emission. It allows high real-time tuning speed to 200 nm/s with high resolution, high accuracy and repeatability.</t>
  </si>
  <si>
    <t>Georadar</t>
  </si>
  <si>
    <t>Ground Penetrating Radar</t>
  </si>
  <si>
    <t>Georadar je dostopen vsem  zainteresiranim partnerjem na področju gospodarstva in raziskav, ki so tržno usmerjeni  in pripravljeni financirati uporabo raziskovalne opreme. Oprema je prenosna.</t>
  </si>
  <si>
    <t>Georadar is available to all interested partners in the field of economy and research who are market-oriented and willing to finance the use of research equipment. The equipment is portable.</t>
  </si>
  <si>
    <t>Oprema omogoča brez kontaktno analizo tal pod površjem zemlje, asvalta ali sten. V ta namen imamo na voljo 50 MHz in 500MHz anteno, kar omogoča analizo strukture tal do 20 m pod površjem.</t>
  </si>
  <si>
    <t>The equipment allows without contact analysis of the soil below the surface of the ground, asphalt or walls. For this purpose, we have a 50 MHz and 500MHz antenna, which allows the analysis of the soil structure up to 20 m below the surface.</t>
  </si>
  <si>
    <t>Nato Science for Peace and Security</t>
  </si>
  <si>
    <t>Marko Malajner</t>
  </si>
  <si>
    <t>Inštitut za hidravlične raziskave, Ljubljana</t>
  </si>
  <si>
    <t>1500-001</t>
  </si>
  <si>
    <t>dr. Martin Bombač</t>
  </si>
  <si>
    <t>Celovit sistem za akvizicijo podatkov na hidravličnih modelih toka s prosto gladino</t>
  </si>
  <si>
    <t>Automatic measuring bridge for data acquisitioning of the hydraulic parameters on the free surface hydraulic models</t>
  </si>
  <si>
    <t>Oprema je stacionirana v hidravličnem laboratoriju Hidroinštituta in večino časa fizično integrirana v obstoječe hidravlične modele. Dostopna je po predhodnem dogovoru s skrbnikom opreme, z ozirom na trenutno zasedenost. Obratovanje opreme je mogoče samo z usposobljenim upravljalcem opreme.</t>
  </si>
  <si>
    <t>Equipment is located in the hydraulic laboratory of Hydroinstitute and most of the time physically integrated into existing hydraulic models. It is accessible  on request according to current use.The equipment can only be used with trained staff.</t>
  </si>
  <si>
    <t xml:space="preserve">Samodejni merilni most je stalno vgrajena oprema, vezana na črpališče hidravličnega laboratorija in na ostalo laboratorijsko obratovalno infrastrukturo. Merilni most ima delovno širino 3m, dolžino 5,5m in vertikalni hod senzorske glave 0,4m. </t>
  </si>
  <si>
    <t>Automatic measuring bridge is permanently built in equipment which is connected to dhe laboratory's pumping station and to the rest of the operating infrastructure. The operating area of the measuring bridge is 3m wide and 5,5 m long. Vertical movement of the measuring head with sensors is up to 0,4 m.</t>
  </si>
  <si>
    <t>http://www.hidroinstitut.si/index.php/zmogljivosti/merilna-oprema</t>
  </si>
  <si>
    <t>1/paket 11</t>
  </si>
  <si>
    <t>Hidroinštitut</t>
  </si>
  <si>
    <t>raziskave za trg</t>
  </si>
  <si>
    <t>1500-002</t>
  </si>
  <si>
    <t>Jurij Mlačnik</t>
  </si>
  <si>
    <t>Črpališče tehnološke vode hidravličnega laboratorija</t>
  </si>
  <si>
    <t xml:space="preserve">Hydraulic laboratory water supply station </t>
  </si>
  <si>
    <t>Oprema je stacionirana v hidravličnem laboratoriju Hidroinštituta kot del stalne inštalacije zaprtega tokokroga tehnološke vode . Dostopna je po predhodnem dogovoru s skrbnikom opreme, z ozirom na trenutno zasedenost. Obratovanje opreme je mogoče brez usposobljenega upravljalca opreme.</t>
  </si>
  <si>
    <t>Equipment is located in the hydraulic laboratory of Hydroinstitute as permanent installation of water supply for the hydraulic models. It is accessible  on request according to current use.The equipment can also be used without trained staff.</t>
  </si>
  <si>
    <t xml:space="preserve">Črpališče tehnološke vode je stalno vgrajena oprema, vezana na ostalo laboratorijsko obratovalno infrastrukturo. Je neločljivi del zaprtega tokokroga tehnološke vode za oskrbo vseh preskuševalnih kapacitet laboratorija. Črpališče ima skupno kapaciteto pretoka vode približno 1200 l/s. </t>
  </si>
  <si>
    <t>Equipment is permanent installation of water supply for the hydraulic models. It is a part of a closed circular water supply system for all research capacities of the laboratory. The total capacity of the water supply station exceedes 1200 lps from both high pressure and low pressure stages.</t>
  </si>
  <si>
    <t>101787-101789</t>
  </si>
  <si>
    <t>Zavod za gradbeništvo Slovenije</t>
  </si>
  <si>
    <t>1502-005</t>
  </si>
  <si>
    <t>Mihael Ramšak</t>
  </si>
  <si>
    <t>ANALIZATOR ZVOKA 2270 G-4 BRUEL &amp; KJAER S PRIBOROM</t>
  </si>
  <si>
    <t>Sound level meter and analyser type 2270 Bruel@Kjaer</t>
  </si>
  <si>
    <t>Merilne opreme ni možno izposoditi, možno jo je najeti skupaj z za delo usposobljeno osebo</t>
  </si>
  <si>
    <t>The equipment is not for renting, it can be hired including qualified personel</t>
  </si>
  <si>
    <t>Oprema se uporablja za merjenje in analizo zvočnih ravni.</t>
  </si>
  <si>
    <t>Equipment is used for measurment and analysis of sound levels</t>
  </si>
  <si>
    <t>http://www.zag.si/si/oprema/548102a6eb8ef9821de4eee0fd64e662</t>
  </si>
  <si>
    <t>I0-0032</t>
  </si>
  <si>
    <t>Razni</t>
  </si>
  <si>
    <t>P2-0273</t>
  </si>
  <si>
    <t>Tržni nalogi</t>
  </si>
  <si>
    <t>Drugi RP</t>
  </si>
  <si>
    <t>1502-007</t>
  </si>
  <si>
    <t>Stanislav Lenart</t>
  </si>
  <si>
    <t>Dinamični torzijski triosni aparat</t>
  </si>
  <si>
    <t>Dynamic torsional hollow cylinder apparatus</t>
  </si>
  <si>
    <t>Dostop do opreme je možen po predhodnem dogovoru.</t>
  </si>
  <si>
    <t xml:space="preserve">Use of the equipment is possible and depends upon the preliminary agreement. The equipment can be used only by qualified and authorized person. </t>
  </si>
  <si>
    <t>Primerno za preiskave nevezanih zemljin (melji, peski). Obremenjevanje v osni in torzijski smeri (rotiranje glavnih osi). Frekvenca obremenitve do 50 Hz. Anizotropno napetostno stanje.</t>
  </si>
  <si>
    <t>Suitable to cohesionless soils tests (silts, sands). Loading in axial and torsional mode (principal stress rotation). Frequency of loading up to 50 Hz. Anisotropic stress state.</t>
  </si>
  <si>
    <t>2673600     2673699</t>
  </si>
  <si>
    <t>http://www.zag.si/si/oprema/179174dbef0e2057da6ac0316c5f0273</t>
  </si>
  <si>
    <t>Sabina Jordan</t>
  </si>
  <si>
    <t>Kalorimetrična komora za laboratorijsko merjenje toplotnih lastnosti gradbenih konstrukcij in elementov</t>
  </si>
  <si>
    <t>Calorimetric chamber for laboratory measurment of thermal properties of construction products and elements</t>
  </si>
  <si>
    <t>Dostop do opreme je možen po predhodnem dogovoru. Cena preiskave je odvisna od zahtevnosti eksperimenta.</t>
  </si>
  <si>
    <t>Use of the equipment is possible and depends upon the preliminary agreement. The study cost depends of the complexy of the experiment.</t>
  </si>
  <si>
    <t>Komora omogoča merjenje toplotnih tokov v nadzorovanih pogojih. Omogoča merjenje transmisijskih in sevalnih tokov ter količin kot sta toplotna prehodnost in prepustnost za energijo sončnega sevanja.</t>
  </si>
  <si>
    <t>The chamber is used to measure heat flows in controlled conditions. It is possible to measure transmissive and radiative heat transfer. Quantities such as thermal transmission and g-value can be measured.</t>
  </si>
  <si>
    <t>2829399     2829300</t>
  </si>
  <si>
    <t>http://www.zag.si/si/oprema/d00ff0c247747c10588e35aefb922f50</t>
  </si>
  <si>
    <t>1502-006</t>
  </si>
  <si>
    <t>Uroš Bohinc</t>
  </si>
  <si>
    <t xml:space="preserve">Merilni sistem za meritve deformacij z optičnimi vlakni </t>
  </si>
  <si>
    <t xml:space="preserve">SMARTEC SOFO fibre optic deformation measurement system
</t>
  </si>
  <si>
    <t xml:space="preserve">Merilni sistem za meritev deformacij z optičnimi vlakni si je mogoče izposoditi ob vnaprejšnji rezervaciji - najmanj 3 mesece pred izposojo. Delo na opremi lahko izvaja za to usposobljena oseba. </t>
  </si>
  <si>
    <t>The system is available for renting. The reservation should be made at least 3 months prior to the date of rent. The price per day consists of two parts: - MGCplus instrument 250eur/day, MGCplus amplifier module 50eur/day. The system can be used only by qualified and authorized person.</t>
  </si>
  <si>
    <t>Sistem SOFO proizvajalca SMARTEC je namenjen meritvam deformacij s pomočjo optičnih vlaken. Sestavlja ga optična čitalna enota s senzorji različnih dolžin. Omogoča vzpostavitev dolgotrajnega monitoringa pomikov oddaljenih objektov.</t>
  </si>
  <si>
    <t>System for optical measurement of displacement SOFO from SMARTEC. It consists of optical measuring unit and fibre optic sensors of various lengths. It is possible to set up a long term monitoring of displacements on a distant object.</t>
  </si>
  <si>
    <t>2522400     2522499</t>
  </si>
  <si>
    <t>http://www.zag.si/si/oprema/81136360e7af6299ab2359aeb3568306</t>
  </si>
  <si>
    <t>NI v uporabi</t>
  </si>
  <si>
    <t>Merilni sistem za meritve dinamičnih vplivov na konstrukcije</t>
  </si>
  <si>
    <t>Data acquisition system for measurement of dynamic influences on structures</t>
  </si>
  <si>
    <t xml:space="preserve">Sistem si je mogoče izposoditi ob vnaprejšnji rezervaciji - najmanj 3 mesece pred izposojo. Delo na opremi lahko izvaja za to usposobljena oseba. </t>
  </si>
  <si>
    <t>Oprema je namenjena dinamični meritvi različnih, predvsem mehanskih veličin (pomik, sila, moment, deformacija, temperatura …). Sestavljata jo dva merilna ojačevalnika MGCplus proizvajalca HBM, z različnimi enokanalnimi ojačevalnimi moduli.</t>
  </si>
  <si>
    <t>The system consists of two measuring amplifiers MGCplus with additional amplifier modules from HBM. It is possible to connect various sensors: force, moment, displacement, acceleration, temperature,…</t>
  </si>
  <si>
    <t xml:space="preserve">2459399    2459499   2459300   2459400 </t>
  </si>
  <si>
    <t>http://www.zag.si/si/oprema/58384c368e539870b23ef09aa7e8fe46</t>
  </si>
  <si>
    <t>Oprema za preiskave dinamičnega obnašanja zemljin med potresom - III.sklop</t>
  </si>
  <si>
    <t xml:space="preserve">Single axis seismic shaking table with servohydraulic regulation system </t>
  </si>
  <si>
    <t>Oprema je vgrajena v preskusni hali laboratorija in jo je mogoče le najeti. Delo na opremi lahko izvaja za to usposobljena oseba. Rezervacija opreme se opravi vsaj 3 mesece pred izvedbo preiskav.</t>
  </si>
  <si>
    <t>Since the test equipment is installed in the laboratory it is available for use only at its original location. The equipment can be used only by qualified and authorized person. The reservation should be made at least 3 months prior to the date of rent.</t>
  </si>
  <si>
    <t>Enokomponentna potresna miza se uporablja le skupaj s servohidravličnim sistemom INOVA. Je trajno vgrajena v preskusni hali Laboratorija za konstrukcije. Njena nosilnost je 5000 kg, največji pospešek 6 g.</t>
  </si>
  <si>
    <t>Seismic shaking table is used only in conjuction with servohydraulic system INOVA. It is permanently installed in the Laboratory for structures. Its capacity is 5t of useful load. The maximum acceleration is 6 g.</t>
  </si>
  <si>
    <t>2444399   2444499   2444599   2444300   2444400   2444500</t>
  </si>
  <si>
    <t>ODSLUŽENA NEUPORABNA</t>
  </si>
  <si>
    <t>1502-003</t>
  </si>
  <si>
    <t>Tadeja Kosec</t>
  </si>
  <si>
    <t>Potenciostat/galvanostat Autolab 100 - Sistem za karakterizacijo mehansko-korozijskih procesov - I. sklop</t>
  </si>
  <si>
    <t>Potentiastat/galvanostat</t>
  </si>
  <si>
    <t>Dostop do opreme je možen po predhodnem dogovoru.  Delo na opremi lahko izvaja za to usposobljena oseba. Cena preiskave je odvisna od zahtevnosti eksperimenta.</t>
  </si>
  <si>
    <t>Potenciostat/galvanostat omogoča številne elektrokemijske eksperimente, korozijske eksperimente ter meritve elektrokemijsko impedančno spektroskopijo.</t>
  </si>
  <si>
    <t>Potenciostat/galvanostat enables  to conduct versatile electrochemical experiments, corrosion experiments and electrochemical impedance spectroscopy of different materials.</t>
  </si>
  <si>
    <t>2768600   2768699</t>
  </si>
  <si>
    <t>http://www.zag.si/si/oprema/7490edd74c8651e20dd60ecbe135e1d3</t>
  </si>
  <si>
    <t>1502-008</t>
  </si>
  <si>
    <t>Anton Štibler</t>
  </si>
  <si>
    <t>Preskusni stroj s pripadajočo opremo za etalon za silo</t>
  </si>
  <si>
    <t>Zwick Z600 with auxiliary equipment as force standard machine</t>
  </si>
  <si>
    <t>Delo na opremi lahko izvaja za to usposobljena oseba iz Laboratorija za metrologijo.</t>
  </si>
  <si>
    <t>The equipment can be used only by qualified and authorized person of Laboratory for metrology ZAG</t>
  </si>
  <si>
    <t>Referenčni etalon za silo od 500 N do 600 kN za nateg in tlak.</t>
  </si>
  <si>
    <t>Force standard machine 500 N to 600 kN for tension and compression.</t>
  </si>
  <si>
    <t>2849300
2883500
2855500</t>
  </si>
  <si>
    <t>http://www.zag.si/si/oprema/a2f84ce1ec6f3de59f1b34b05d2f8f18</t>
  </si>
  <si>
    <t>1502-002</t>
  </si>
  <si>
    <t>Aljoša Šajna</t>
  </si>
  <si>
    <t>SISTEM ZA DETEKCIJO AKUSTIČNE EMISIJE III ZUNANJI</t>
  </si>
  <si>
    <t>Acoustic Emission Testing Equipment</t>
  </si>
  <si>
    <t>Merilne opreme ni možno isposoditi, možno jo je najeti skupaj z za delo usposobljeno osebo</t>
  </si>
  <si>
    <t>Oprema je namenjena za spremljanje novonastajajočih in aktivnost obtoječih razpok v betonu</t>
  </si>
  <si>
    <t>The equiment is to be used for the detection of new-born and activity of old cracks in cincrete.</t>
  </si>
  <si>
    <t>http://www.zag.si/si/oprema/fed67ba7e3cb151305e655c70299c1af</t>
  </si>
  <si>
    <t>Sistem za karakterizacijo mehansko-korozijskih procesov - II. sklop</t>
  </si>
  <si>
    <t>2011, NADGRADNJA 2019</t>
  </si>
  <si>
    <t>SSRT autoclave with scratching device for mechanical and corrosion tests-II.part</t>
  </si>
  <si>
    <t>Dostop do opreme je možen po predhodnem dogovoru. Delo na opremi lahko izvaja za to usposobljena oseba. Cena preiskave je odvisna od zahtevnosti eksperimenta.</t>
  </si>
  <si>
    <t>Avtoklav z obtočnim sistemom omogoča izpostavo vzorcev v zelo čisti vodi pri temperaturi do 300°C. Zaradi visokega tlaka (do 170 bar) je voda vseskozi v tekočem agregatnem stanju. Tovrstno okolje je značilno za primarni hladilni krog vrelovodnega (BWR) jedrskega reaktorja. Avtoklav je prvenstveno namenjen prav simulaciji tega okolja za potrebe preiskav napetostno-korozijskega pokanja kovinskih komponent v primarnem krogu jedrskega reaktorja. Avtoklav ima 3L titanovo tlačno posodo, vgrajen ima natezni stroj s hodom 24 mm in maks. silo 30 kN, ki omogoča natezne preizkuse (SSRT, konst. obremenitev ipd.).  Obtočni sistem regulira količino raztopljenega kisika (20-3000 ppb) in opravlja čiščenje vode (prevodnost pod 0.1 uS/cm). Pretok je nastavljiv v območju 0.2-0.3 L/min. Med izpostavo/natezanjem lahko izvajamo tudi določene elektrokemijske preiskave – avtoklav ima 4 kabelske prevodnice za povezavo vzorca (ali več njih) in zunanjosti, prav tako ima tudi Cu/Cu2O/ZrO2 referenčno elektrodo.</t>
  </si>
  <si>
    <t>An autoclave with recirculation loop is dedicated equipment for exposure of specimen in a pure water at high temperatures up 300°C. Due to high pressure (max 170 bar) the water remains in liquid state. Such environment is characteristic for the primary cooling loop of the nuclear boiling water reactor. The autoclave is primarily intended for the study of stress corrosion cracking of metals that appear in the primary cooling loop. It has 3L titanium pressure vessel with an integrated screw-driven tensile machine with max. load of 30 kN that is suitable for slow tests such as SSRT, const. load, const. elongation etc. Recirculation loops is responsible for controlling the chemistry of the circulating water (oxygen conc. 20-3000 pppb, conductivity below 0.1 uS/cm) and flow rate (0.2-0.3 L/min and pressure (up to 170 bar). Autoclave has 4 feedthroughs for wiring sample(s) in the autoclave with outer electrochemical instruments, it contains also Cu/Cu2O/ZrO2 solid-state reference electrode.</t>
  </si>
  <si>
    <t>2829000
2829099
2829002
2829001
2829098</t>
  </si>
  <si>
    <t>http://www.zag.si/si/oprema/33c5cdcb62d1c7dc46e59a3f914d88cd
in
http://www.zag.si/si/oprema/7490edd74c8651e20dd60ecbe135e1d3</t>
  </si>
  <si>
    <t>Paket 14: 61         Paket 17: 132</t>
  </si>
  <si>
    <t>Lidija Korat</t>
  </si>
  <si>
    <t>Sistem za rentgensko mikrotomografijo + nadgradnja 40X objektiv</t>
  </si>
  <si>
    <t>2011, NADGRADNJA 2021</t>
  </si>
  <si>
    <t>Micro-computed tomography system</t>
  </si>
  <si>
    <t xml:space="preserve">Dostop do opreme je možen po predhodnem dogovoru. Z opremo lahko rokuje le za to usposobljeno osebje (usposobljeno s strani proizvajalca). Potrebno je slediti zahtevam za varnost pri delo z virom sevanja. </t>
  </si>
  <si>
    <t>Equipment is available by preliminary arrangement, but it can be used only by qualified person, which has been previously trained by producer. There are special safety requirements for handling x-ray sources.</t>
  </si>
  <si>
    <t>Oprema se uporablja za 3D globinsko in površinsko skeniranje. Ločljivost je odvisna od velikosti vzorca, njegove gostote, atomskega števila in debeline. Poleg osnovne opreme je na voljo dodatna oprema za določanje in-situ natezne in tlačne trdnosti in za staranje pri povišanj/znižani temperaturi. Možno je opazovati mokre ali nasičene vzorce.</t>
  </si>
  <si>
    <t xml:space="preserve">Equipment is used for 3D structural and surface visualisation. Resolution is dependent on size of the sample, its density, atomic number and thickness. Beisde basic equipment, environmnetal chamber (heating-cooling) and stage for in-situ tensile and compressive experiments are available. Scanning of wet and humid samples is also possible.  </t>
  </si>
  <si>
    <t>2829499     2829400         2829401     3251999    3251900</t>
  </si>
  <si>
    <t>http://www.zag.si/si/oprema/e236cb4d35f0ebd8d2c1e332ea80e3ca</t>
  </si>
  <si>
    <t>Paket 14: 64       Paket 19: 118</t>
  </si>
  <si>
    <t>SISTEM ZA TEST.NESATURIRANIH ZEMLJIN</t>
  </si>
  <si>
    <t>Unsaturated Soil Testing System</t>
  </si>
  <si>
    <t>Oprema omogoča direktne meritve pornega tlaka za potrebe določevanja matrične sukcije na delnosaturiranih zemljinah. Porozne ploščice s točko vstopa zraka 500 ali 1500 kPa za testiranje nesaturiranih zemljin.</t>
  </si>
  <si>
    <t>Equipment provides a direct measurement of pore water pressure for the measurement of matric suction on partly saturated soils. High-air-entry porous disc (either 500 or 1500kPa) for unsaturated soil testing</t>
  </si>
  <si>
    <t>http://www.zag.si/si/oprema/425b66871d5320c8f1b222f1a3f17b40</t>
  </si>
  <si>
    <t>SPEKTROMETER OES OPTIČNI EMISIJSKI</t>
  </si>
  <si>
    <t>optical emission spectroscope</t>
  </si>
  <si>
    <t>kemijska analiza kovin</t>
  </si>
  <si>
    <t>chemical analysis of metals</t>
  </si>
  <si>
    <t>http://www.zag.si/si/oprema/a53148a3276cb4c8c6e925ced4e17bf2</t>
  </si>
  <si>
    <t>Tribokorozimeter - Sistem za karakterizacijo mehansko-korozijskih procesov - I. sklop</t>
  </si>
  <si>
    <t>Tribocorrosimeter</t>
  </si>
  <si>
    <t>Use of the equipment is possible and depends upon the preliminary agreement. The equipment can be used only by qualified and authorized person. The study cost depends of the complexy of the experiment.</t>
  </si>
  <si>
    <t>Tribokorozimeter je naprava za določanje tako triboloških lastnosti  (pin on disc in recipročni kontakt) materiala kot tudi korozijskih lastnosti, ločeno ali v skupnem delovanju. Tribokorozimeter obsega tudi profilometer za določanje hrapavosti in obrabe materiala.</t>
  </si>
  <si>
    <t>Tribocorrsimeter is an equipment for determination of tribocorrosive characteristics of metal material (pin on disc and reciprocating sliding contact) as well as abrasive and corrosion properties alone. Tribocorrosimeter includes prophylometer for determination of roughness and abrasive wear of the material.</t>
  </si>
  <si>
    <t>2761400   2761499</t>
  </si>
  <si>
    <t>http://www.zag.si/si/oprema/33c5cdcb62d1c7dc46e59a3f914d88cd</t>
  </si>
  <si>
    <t>I0-0033</t>
  </si>
  <si>
    <t>Slavko Pandža</t>
  </si>
  <si>
    <t>Univerzalni stroj za določanje mehanskih lastnosti do 2500 kN</t>
  </si>
  <si>
    <t>2004, 2017 nadgradnja</t>
  </si>
  <si>
    <t>Universal testing machine ZWICK Z2500Y + nadgradnja 2017</t>
  </si>
  <si>
    <t>866.749,28, 175.277,89 nadgdadnja</t>
  </si>
  <si>
    <t>Oprema je dostopna po predhodnem dogovoru, uporablja pa jo lahko le za to usposobljena in pooblaščena oseba.</t>
  </si>
  <si>
    <t>Equipment is available by preliminary arrangement, but it can be used only by qualified and authorized person.</t>
  </si>
  <si>
    <t>Za izvajanje nateznih, tlačnih in upogibnih preskusov za kovine, beton in les. Stroj je opremljen z digitalno merilno opremo in kontrolno elektroniko ter programsko opremo za izvajanje nateznih, tlačnih in upogibnih preskusov. Maksimalna sila 2500 kN, delovni gib s hidravličnimi čeljustmi max. 2000 mm. Z opremo izvajamo tudi nestandarne preskuse po željah strank. Na opremi izvajamo preskušanja v sklopu certificiranja in priprave slovenskih tehničnih soglasij.</t>
  </si>
  <si>
    <t xml:space="preserve">For carrying out tensile, compresion and benting tests for metals, concrete and wood. Machine is equiped with digial mesurment and control electronics and software for tensile, compresion and bending tests. Fmax, at least 2500 kN, tewst stroke with hydraulic grips at least 2000mm.  With machine perform also non-standard test on request of customer. With machine we perform tests for certificatoin of products and preparation of Slovenian tehnical approvals. </t>
  </si>
  <si>
    <t>2507800     2507898    2507899   2507900      2507998    2507999    2507801</t>
  </si>
  <si>
    <t>http://www.zag.si/si/oprema/5aad5a6459b68bbe5747da9f1c076b30</t>
  </si>
  <si>
    <t>I0-0034</t>
  </si>
  <si>
    <t>Era Net InnoCrossLam</t>
  </si>
  <si>
    <t>L2-1831         Z2-2641</t>
  </si>
  <si>
    <t>Razni    Miha Hren</t>
  </si>
  <si>
    <t>10    15</t>
  </si>
  <si>
    <t>1502-001</t>
  </si>
  <si>
    <t>Vilma Ducman</t>
  </si>
  <si>
    <t>Živosrebrni porozimeter</t>
  </si>
  <si>
    <t>Mercury Porosimeter Autopore IV 9510</t>
  </si>
  <si>
    <t xml:space="preserve">Oprema zaradi rokovanja s Hg ni splošno dostopna. Uporablja jo lahko le za to usposobljena in pooblaščena oseba. Pogoji dostopa (cena in čas) se oblikujejo glede na število meritev in zahtevnost vzorca individualno za vsakega naročnika. </t>
  </si>
  <si>
    <t>Equipment is not generally available due to handling with mercury. It can be used only by trained and authorised personnel. Services conditions (costs, time) are being arranged individually based on number of measurements and complexity of sample.</t>
  </si>
  <si>
    <t>Oprema deluje v območju tlaka do 414 MPa, kar omogoča določitev por s premerom od 360 µm do 0.003 µm. Ločljivost meritev pri vtiskanju in iztiskanju je najmanj 0.1 mL volumna živega srebra. Parametri, ki se jih da določiti, so: celokupni volumen por, porazdelitev velikosti por, delež poroznosti, gostota materiala ter transportne lastnosti zgradbe sistema por.</t>
  </si>
  <si>
    <t>The equipment works within the pressure range from almost zero up to 414 MPa, which makes it possible to measure pore diameters with sizes ranging from 360 µm to 0.003 µm. Data resolution is better than 0.1 mL for mercury intrusion and extrusion volumes. Prameters that can be determined: total pore volume, pore size distribution, percent porosity, density of the material, transport properties of the pore structure.</t>
  </si>
  <si>
    <t>2615100     2615199</t>
  </si>
  <si>
    <t>http://www.zag.si/si/oprema/c3d8266be7f90ec1346a5984d3aa40fc</t>
  </si>
  <si>
    <t>I0-0035</t>
  </si>
  <si>
    <t>Nataša Knez</t>
  </si>
  <si>
    <t>ANALIZATOR PLINOV FTIR</t>
  </si>
  <si>
    <t>FTIR Gas Analyser</t>
  </si>
  <si>
    <t>v roku enega meseca po predhodni najavi samo ob prisotnosti strokovnjaka ZAG</t>
  </si>
  <si>
    <t>within one month by appointment only, in the presence of an expert from ZAG</t>
  </si>
  <si>
    <t>Naprava omogoča sprotno merjenje koncentracije strupenih plinov, ki se sproščajo pri gorenju</t>
  </si>
  <si>
    <t>The device allows simultaneous measurement of the concentration of toxic gases emitted during combustion</t>
  </si>
  <si>
    <t>http://www.zag.si/si/oprema/b44daa37ec6ffd87e49f3fd08b3ee9ab</t>
  </si>
  <si>
    <t>I0-0036</t>
  </si>
  <si>
    <t>KONUSNI KALORIMETER</t>
  </si>
  <si>
    <t>2015, nadgradnja 2018</t>
  </si>
  <si>
    <t>Cone Calorimeter</t>
  </si>
  <si>
    <t>Naprava omogoča spremljanje mase, sproščanja toplote, koncentracije O2, CO2, CO, temperature, prosojnosti dimnih plinov med obremenitvijo vzorca s toplotnim sevanjem do 50 kW/m2. Programska oprema omogoča oceno razreda odziva preskušanega proizvoda na ogenj. Mogoča povezava in meritev sestave dimnih plinov s FTIR.</t>
  </si>
  <si>
    <t>Measurement of mass loss rate, rate of heat release, concentration of O2, CO2, CO, temperature, smoke release rate during radiant heat of up to 50 kW/m2. Software allowes prediction of classification of reaction to fire of product. Possible measurement of released gases with FTIR.</t>
  </si>
  <si>
    <t>2959500     2959501         2959502</t>
  </si>
  <si>
    <t>http://www.zag.si/si/oprema/965c0e0d4dc1099151dff4819af1b6c6</t>
  </si>
  <si>
    <t>I0-0037</t>
  </si>
  <si>
    <t>DIMNA KOMORA</t>
  </si>
  <si>
    <t>Smoke Density Chamber</t>
  </si>
  <si>
    <t>Zrakotesna komora za merjenje specifične optične gostote dima in izgube mase pri gorenju vzorca, izpostavljenega toplotnemu sevanju do 50 kW/m2. Mogoča povezava in meritev sestave dimnih plinov s FTIR.</t>
  </si>
  <si>
    <t xml:space="preserve">Airtight chamber for measurement of specific optical density of smoke and mass loss of product exposed to radiant heat of up to 50 kW/m2. Possible measurement of released gases with FTIR.  </t>
  </si>
  <si>
    <t>http://www.zag.si/si/oprema/1cc4aa92d0fbbf4603a607b29787bab4</t>
  </si>
  <si>
    <t>I0-0038</t>
  </si>
  <si>
    <t>1502-004</t>
  </si>
  <si>
    <t>Peter Nadrah</t>
  </si>
  <si>
    <t>NAPRAVA ZA MERITEV VELIKOSTI DELCEV IN ZETA POTENCIALA</t>
  </si>
  <si>
    <t>Instrument for particle sizing and zeta potential measurement</t>
  </si>
  <si>
    <t>Dostop je možen po predhodnem dogovoru z vodjo laboratorija.</t>
  </si>
  <si>
    <t>Access is possible in agreement with the head of the laboratory.</t>
  </si>
  <si>
    <t>Oprema je namenjena merjenju velikosti delcev v suspenzijah, meritvi zeta potenciala in določitvi izoelektrične točke s titracijo.</t>
  </si>
  <si>
    <t>The instrument is used for measurement of particle sizes in suspensions, of zeta potential and determinataion of isoelectric point.</t>
  </si>
  <si>
    <t>http://www.zag.si/si/oprema/2552609ebe28169b6d7a32dcd664e040</t>
  </si>
  <si>
    <t>Tomislav Tomše</t>
  </si>
  <si>
    <t>KOMORA TIP IWB-600 CCK ZA PRESKUŠANJE NOTRANJE ODPORNOSTI</t>
  </si>
  <si>
    <t>Chamber for measurement of internal durability</t>
  </si>
  <si>
    <t>po predhodnem dogovoru samo ob navzočnosti operaterja</t>
  </si>
  <si>
    <t>Access is possible in agreement with the head of the laboratory and under supervision of the operator</t>
  </si>
  <si>
    <t>Preizkušanje notranje odpornosti betona proti zmrzovanju in tajanju</t>
  </si>
  <si>
    <t>Testing of internal durabitily of concrete against freezing and melting</t>
  </si>
  <si>
    <t>http://www.zag.si/si/oprema/6bc7a479765a629ec05932750f9eea59</t>
  </si>
  <si>
    <t>DIGESTORIJ TIP TA 1500/ST HEMLING</t>
  </si>
  <si>
    <t>Fume hood</t>
  </si>
  <si>
    <t>Digestoriji so namenjeni izvajanju kemijskih reakcij, kjer so uporabljene nevarne ali hlapne kemikalije.</t>
  </si>
  <si>
    <t>Fume hoods are used for carrying out chemical reactions involving dangerous or volatile chemicals.</t>
  </si>
  <si>
    <t>2913600          2913500          2913800          2913700</t>
  </si>
  <si>
    <t>http://www.zag.si/si/oprema/38ae27f3192854bae9fa1453430c9e91</t>
  </si>
  <si>
    <t>Mateja Štefančič</t>
  </si>
  <si>
    <t>REOMETER MODULARNI OSCILACIJSKI MCR 302</t>
  </si>
  <si>
    <t>MCR rheometer</t>
  </si>
  <si>
    <t>Dostop do opreme je možen po predhodnem dogovoru s skrbnikom opreme in samo ob navzočnosti enega od usposobljenih operaterjev</t>
  </si>
  <si>
    <t>Access is possible in agreement with the person responsible for the equipment and only under the supervision of one of the qualified operators</t>
  </si>
  <si>
    <t>Preizkušanje reoloških lastnosti anorganskih veziv ali drugih tekočih do viskoplastičnih materialov v rotaciji in oscilaciji, v odvisnosti od časa in temperature (-40° - +200 °C). Preizkušanje reoloških značilnosti bitumnov po standardiziranih metodah SIST EN 14470 - Ugotavljanje kompleksnega strižnega modula in faznega kota - DSR), EN 16659 - Multiple Stress Creep and Recovery Test - MSCRT.</t>
  </si>
  <si>
    <t>Testing of the rheological properties of inorganic binders and other liquid to viskoplastic materials in the rotation and/or oscillation mode as a function of time and temperature (-40 ° - 200 ° C). Testing rheological characteristics of bituminous binders using standardized methods SIST EN 14470 - Determination of complex shear modulus and phase angle - DSR), EN 16659 - Multiple Stress Creep and Recovery Test - MSCRT.</t>
  </si>
  <si>
    <t>2983100          2982900          2983000</t>
  </si>
  <si>
    <t>http://www.zag.si/si/oprema/020fa6a269c0e2e4fa74adb355741e95</t>
  </si>
  <si>
    <t>J2-9196</t>
  </si>
  <si>
    <t>Aleš Traven</t>
  </si>
  <si>
    <t>KOMORA UV MODEL Q-SUN XE-3</t>
  </si>
  <si>
    <t>Q SUN chamber</t>
  </si>
  <si>
    <t>Dostop je možen po predhodnem dogovoru z vodjo laboratorija. Oprema se uporablja za daljše teste, ki trajajo tudi do več mesecev, cena v €/uro je preračunana na 24 ur</t>
  </si>
  <si>
    <t>Access is possible in agreement with the head of the laboratory. Equipment is used for longer exposures, that last up to few months, price in €/hour is calculated per 24 hours</t>
  </si>
  <si>
    <t xml:space="preserve">Komora je namenjena izpostavi vzorcev pospešenemu umetnemu staranju (simulacija vremenskih razmer): UV sevanje, pršenje z vodo, spreminjanje temperature in relativne vlage. </t>
  </si>
  <si>
    <t>Chamber is used for exposure the samples to accelerating artifical ageing (simulation of weather conditions): UV exposure, rainning, cycling different temperature and relative humidity</t>
  </si>
  <si>
    <t>http://www.zag.si/si/oprema/2053000f3f8a871121fe27b5ca2426cd</t>
  </si>
  <si>
    <t>J1-2482</t>
  </si>
  <si>
    <t>N2-0188     NC-0017</t>
  </si>
  <si>
    <t>Razni    Razni</t>
  </si>
  <si>
    <t>50   25</t>
  </si>
  <si>
    <t>Sabina Dolenec</t>
  </si>
  <si>
    <t>IZOTERMNI KALORIMETER TAM Air 8</t>
  </si>
  <si>
    <t>Isothermal calorimeter Tam Air 8</t>
  </si>
  <si>
    <t>Izotermni kalorimeter kontinuirano meri in prikazuje toplotni tok, ki nastane kot posledica različnih reakcij v preiskanem vzorcu in je učinkovita metoda pri študiju procesa hidratacije cementnih past, malt ali betonov pri konstantni temperaturi.</t>
  </si>
  <si>
    <t>Isothermal calorimeter continuously measures and displays the heat flow, as a result of various reactions. It is an effective method in studying the hydration of cement pastes, mortars or concrete at a constant temperature.</t>
  </si>
  <si>
    <t>3020800          3020801</t>
  </si>
  <si>
    <t>http://www.zag.si/si/oprema/3fa966eb75c28aae170e1deae327361e</t>
  </si>
  <si>
    <t>Barbara Likar</t>
  </si>
  <si>
    <t>MERILNIK PREPUSTNOSTI GEOSINTETIKOV</t>
  </si>
  <si>
    <t>Instrument for testing the water permeability of geotextiles, fleeces and related materials.</t>
  </si>
  <si>
    <t>Inštrument je namenjen merjenju vodoprepustnosti geotekstilov in podobnih materialov.</t>
  </si>
  <si>
    <t xml:space="preserve">The instrument is used for measurement water permeability of geotextiles and other similar materials. </t>
  </si>
  <si>
    <t>http://www.zag.si/si/oprema/07b427f4bb3c5a273b6900554c8de728</t>
  </si>
  <si>
    <t>BAT HIDRAVLIČNI 1000 kN MTS</t>
  </si>
  <si>
    <t>Hydraulic actuator 1000kN</t>
  </si>
  <si>
    <t>Za izvajanje dinamičnih obremenitev konstrukcijskih elementov</t>
  </si>
  <si>
    <t>For application of dynamic loading of structural elements</t>
  </si>
  <si>
    <t>http://www.zag.si/si/oprema/4a6ebe07b72b583584ebdad89b313c87</t>
  </si>
  <si>
    <t>ERA Net InnoCrossLam</t>
  </si>
  <si>
    <t>KOMORA HIGROTERMALNA TIP TVK-30/85</t>
  </si>
  <si>
    <t>Hygrothermal Chamber TVK-30/85</t>
  </si>
  <si>
    <t>Komora za vzpostavitev in cikliranje higro-termalnih razmer, v temperaturnem območju od -30°C do 85°C in območju relativne vlažnosti od 10% do 98%, namenjena za testiranje higrotermalnega odziva oziroma pospešenega staranja velikih vzorcev (npr. ETICS z ometom)</t>
  </si>
  <si>
    <t>Chamber for sustaining and cycling of hygro-thermal conditions, in the temperature range from -30°C to 85°C and in the relative humidity range from 10% to 98%, intended for hygrothermal behavior testing or accelerated aging of large samples (e.g. ETICS with rendering)</t>
  </si>
  <si>
    <t>http://www.zag.si/si/oprema/e77181f636c07a9580f87dabf203a33a</t>
  </si>
  <si>
    <t>Janez Bernard</t>
  </si>
  <si>
    <t>22313 </t>
  </si>
  <si>
    <t>19997, 2017 nadgradnja</t>
  </si>
  <si>
    <t>Universal testing machine ZWICK Z100 + upgrade 2017</t>
  </si>
  <si>
    <t>250.942,5, 116.260,51 nadgradnja</t>
  </si>
  <si>
    <t>Univerzalni preskusni stroj se uporablja za določanje nateznih, strižnih in ostalih mehanskih lastnosti materialov</t>
  </si>
  <si>
    <t xml:space="preserve">The universal testing machine is ussually used for determination of tensile, compressive and other mechanical properties of the materials  </t>
  </si>
  <si>
    <t>2302300    2302301</t>
  </si>
  <si>
    <t>http://www.zag.si/si/oprema/29bd1831be43efb6f01f796bded26108</t>
  </si>
  <si>
    <t>KALORIMETER BOMBNI 6200CL S SISTEMOM ZA DOVAJANJE</t>
  </si>
  <si>
    <t xml:space="preserve">Isoperibolic bomb calorimeter </t>
  </si>
  <si>
    <t>Določitev sežigne toplote (PCS)</t>
  </si>
  <si>
    <t>Determination of gross heat of combustion (PCS)</t>
  </si>
  <si>
    <t>http://www.zag.si/si/oprema/18b281ec0ef035222e5160be3407080b</t>
  </si>
  <si>
    <t>Andrej Kranjc</t>
  </si>
  <si>
    <t>Stiskalnica Instron hidravlična Univerzalna + nadgradnja s 250 kN hidravličnimi čeljustmi s črpalko za Instron 1342</t>
  </si>
  <si>
    <t>1988 + 2018 nadgradnja</t>
  </si>
  <si>
    <t xml:space="preserve">250 kN hydraulic grips with grip power supply for Instron 1342 </t>
  </si>
  <si>
    <t>185.588,37, nadgradnja 42.928,75</t>
  </si>
  <si>
    <t>Uporablja se za dinamičneo preskušanje armaturnega jekla</t>
  </si>
  <si>
    <t>It is used for fatigue test on reinforcing steel bars</t>
  </si>
  <si>
    <t>1621000          1621001</t>
  </si>
  <si>
    <t>http://www.zag.si/si/oprema/b2ae83d6b86d3e1cdd1323e1522dfc57</t>
  </si>
  <si>
    <t>Z2-2641</t>
  </si>
  <si>
    <t>Miha Hren</t>
  </si>
  <si>
    <t>Maček Roman</t>
  </si>
  <si>
    <t>Zamrzovalno odtaljevalna komora</t>
  </si>
  <si>
    <t>Freezing thawing chamber</t>
  </si>
  <si>
    <t>Zamrzovalna odtaljevalna komora je posebej konstruirana in izdelana v skladu z zahtevami zamrzovalno odtaljevalnega postopka po standardih EN 1348:2007, EN 10545:1995 in EN 539-2:2013. Posebnost komore je predvsem v kombinaciji naprave komora-kopel in popolnoma avtomatiziranem postopku zamrzovanja v zraku in odtaljevanja v vodi, brez premeščanja vzorcev. Naprava je opremljena z mikroprocesorskim krmilnikom DPC-420, ki omogoča popolnoma avtomatizirano in v celoti programabilno vodenje procesa. Območje: min - 20 °C; max. 50 °C</t>
  </si>
  <si>
    <t>The freezing thawing chamber is specially designed and manufactured in accordance with the requirements of the freezing thawing process according to EN 1348: 2007, EN 10545: 1995 and EN 539-2: 2013. The specialty of the chamber is especially in the combination of the chamber-bath device and the fully automated process of freezing in the air and thawing in water, without moving samples. The device is equipped with a microprocessor controller DPC-420, which allows fully automated and fully programmable process control. Range: min - 20 ° C; max. 50 ° C</t>
  </si>
  <si>
    <t>http://www.zag.si/si/oprema/5c5f857bc57046f2682a778b29e768ef</t>
  </si>
  <si>
    <t>J2-3035</t>
  </si>
  <si>
    <t>Lidija Ržek</t>
  </si>
  <si>
    <t>Reometer modularni MCR 102 + Peltier kapa</t>
  </si>
  <si>
    <t>312880          3128801          3128802</t>
  </si>
  <si>
    <t>IZOTERMNI KALORIMETER TAM TAM Air 3</t>
  </si>
  <si>
    <t>Isothermal calorimeter Tam Air 3</t>
  </si>
  <si>
    <t>Ana Mladenović</t>
  </si>
  <si>
    <t>Masni spektrometer z induktivno sklopljeno plazmo, AGILENT 7900 ORS ICP-MS</t>
  </si>
  <si>
    <t xml:space="preserve"> Agilent Technologies, Inc., 5301 Stevens Creek Blvd.
Santa Clara, CA 95051
United States</t>
  </si>
  <si>
    <t xml:space="preserve">ICP-MS je zmogljiva, hitra tehnika multielementne analize za določevanje elementov v okviru nizkih mej zaznavnosti, tudi do ng/L, z relativnim standardnim odklonom ± 2 % </t>
  </si>
  <si>
    <t>ICP-MS is a powerful, fast multi-element analysis technique for determination of elements within low detection limits, even up to ng / L, with a ± 2% relative standard deviation.</t>
  </si>
  <si>
    <t>3161600
3161699</t>
  </si>
  <si>
    <t>http://www.zag.si/si/oprema/994e7c4305adcca9a374404b4daab5ea</t>
  </si>
  <si>
    <t>Z2-3199</t>
  </si>
  <si>
    <t>Majda Pavlin</t>
  </si>
  <si>
    <t>J1-3029
L1-9190
L7-3185</t>
  </si>
  <si>
    <t>Razni     Razni     Razni</t>
  </si>
  <si>
    <t>20
20
20</t>
  </si>
  <si>
    <t>Oprčkal Primož</t>
  </si>
  <si>
    <t>STISKALNICA ZA DOLOČ. TLAČNE TRDNOSTI TONI TECHNIK</t>
  </si>
  <si>
    <t>PRESSURE DETERMINATION PRESS TONI TECHNIK</t>
  </si>
  <si>
    <t>Stiskalnica za serijsko določanje mehanskih lastnosti gradbenega materiala ToniPRAX služi za določanje  statičnega tlaka, nateznega in upogibnega preskušanja. S tlačnim obremenitvenim okvirjem se lahko izvedejo poskusi do 300 kN, za upogibno preskušanje pa do 10 kN. Celotna konfiguracija in vse tehnične podrobnosti so zasnovane za preskušanje prizem 40 x 40 x 160 mm3, vendar je z dodatnimi nastavki možno preskušanje tudi manjših vzorcev nekonvencionalnih dimenzij. Možno je kontrolirati tudi razpon med osmi pri 3-točkovnem preskušanju upogibne trdnosti. ToniTROL (model 0510), s katerim krmilimo napravo, je narejen po svoji izvedbi in predvideni uporabi v skladu z DIN EN 196-1, ISO 679, ASTM C349, ASTM C109, DIN 51220 in DIN EN ISO 7500-1 kot samodejni servohidravlični preskusni stroj v razredu natančnosti 1.</t>
  </si>
  <si>
    <t>Compression and Bending Test Plant ToniPRAX is used for measuring mechanical properties of building materials, i.e. static pressure, tensile and bending tests. Tests up to 300 kN can be performed with a compression test frame and up to 10 kN for flexural testing. The entire configuration and all technical details are designed for testing 40 x 40 x 160 mm3 prisms, but with additional attachments, it is possible to test even smaller samples of unconventional dimensions. It is also possible to control the range between the axes in a 3-point flexural strength test. ToniTROL (model 0510), with which we control the device, is made according to its design and intended use in accordance with DIN EN 196-1, ISO 679, ASTM C349, ASTM C109, DIN 51220 and DIN EN ISO 7500-1 as an automatic servo-hydraulic test machine in the accuracy class 1.</t>
  </si>
  <si>
    <t>http://www.zag.si/si/oprema/97d5019511f794fc09a53cb488811b7f</t>
  </si>
  <si>
    <t>J1-3026
J2-3035
L7-2629     L7-3185</t>
  </si>
  <si>
    <t>Razni   Razni   Razni   Razni</t>
  </si>
  <si>
    <t>10
30
30   10</t>
  </si>
  <si>
    <t>ANALIZATOR ASFALTA INFRATEST CUBE TIP 20-11600</t>
  </si>
  <si>
    <t>ASPHALT ANALYZER INFRATEST CUBE TYPE 20-11600</t>
  </si>
  <si>
    <t>Analizator asfalta razdeli asfaltno mešanico na osnovni komponenti: agregat inn bitumen. Omogoča analizo asfaltnih mešanic, ki vsebujejo gumi bitumen.</t>
  </si>
  <si>
    <t>The asphalt analyzer divides the asphalt mixture into basic components: aggregate and bitumen. It allows the analysis of asphalt mixtures containing rubber bitumen.</t>
  </si>
  <si>
    <t>v pripravi</t>
  </si>
  <si>
    <t>OPTIČNO MERILNI SISTEM 3D GOM ARAMIS SRS Z DODATKI</t>
  </si>
  <si>
    <t>Optical deformation measurement system GOM ARAMIS SRX</t>
  </si>
  <si>
    <t>Brezkontaktna meritev 
prostorskih pomikov in deformacij 
izbranih tarč ali dela površine. 
Sistem temelji na principih 
bližnjeslikovne stereofotogrametrije.</t>
  </si>
  <si>
    <t>Non contact measurement 
of 3d displacement and deformation 
of selected targets or surface. 
The system is based on the principles 
of close range stereophogrammetry.</t>
  </si>
  <si>
    <t>3179000
3179099</t>
  </si>
  <si>
    <t>http://www.zag.si/si/oprema/3113f19515c90fb70bd0368af161677b</t>
  </si>
  <si>
    <t>ANALIZATOR TOC/TN MULTI N/C 3100 (CLD) Z AS VARIO</t>
  </si>
  <si>
    <t>Multi N/C analyzer (CLD) with AS Vario</t>
  </si>
  <si>
    <t xml:space="preserve">Oprema se uporablja za določevanje organske snovi in dušika v trdnih in tekočih vzorcih. </t>
  </si>
  <si>
    <t xml:space="preserve">Analyzer is used for determination of organic carbon and nitrogen in solid and liquid samples. </t>
  </si>
  <si>
    <t>3180000
3180099</t>
  </si>
  <si>
    <t>http://www.zag.si/si/oprema/c79bd79bcebb2469ea5110fbd569fe86</t>
  </si>
  <si>
    <t xml:space="preserve">L1-9190    </t>
  </si>
  <si>
    <t>L7-3185</t>
  </si>
  <si>
    <t>Laserski analizator porazdelitve velikosti in oblike delcev</t>
  </si>
  <si>
    <t>Laser particle size and shape distribution analyzer</t>
  </si>
  <si>
    <t>Določanje porazdelitve velikosti delcev drobnozrnatih vzorcev (10 nm - 2 mm) v disperziji ali v turbulentnem toku zraka in slikovni prikaz oblike delcev na podlagi dinamične analize slike</t>
  </si>
  <si>
    <t xml:space="preserve">Particle size distribution analysis of particulate materials (10 nm - 2 mm) in dry and wet mode and dinamic image analysis to analyse shape of examined particles </t>
  </si>
  <si>
    <t>3182600
3182699</t>
  </si>
  <si>
    <t>http://www.zag.si/si/oprema/f7363d9c30c04d8ea83ffa30e92cf193</t>
  </si>
  <si>
    <t>Andreja Pondelak</t>
  </si>
  <si>
    <t>Vakuumsko tlačna komora VPT-135</t>
  </si>
  <si>
    <t>Vacuum pressure chamber VPT-135</t>
  </si>
  <si>
    <t>Komora  omogoča:  Vakuumsko tlačno impregnacijo, termično modifikacijo lesa in drugih materialov v vakuumu,  sušenje v vakuumu in/ali pri povišani temperaturi, dezinfekcijo materialov pri povišani temperaturi in tlaku. Vse postopke je možno izvajati tudi v različnih atmosferah (npr: N2, CO2, Ar).</t>
  </si>
  <si>
    <t>The chamber enables: Vacuum pressure impregnation, thermal modification of wood and other materials in vacuum, drying in vacuum and / or at elevated temperature, disinfection of materials at elevated temperature and pressure. All procedures can also be performed in different atmospheres (eg: N2, CO2, Ar).</t>
  </si>
  <si>
    <t>3189300
3189399</t>
  </si>
  <si>
    <t>http://www.zag.si/si/oprema/1b2e748cc9688dbda8fd9f1ab2738427</t>
  </si>
  <si>
    <t>3D sistem za merjenje in analizo geometrijskih odstopanj okroglih profilov</t>
  </si>
  <si>
    <t>3D system for measuring and analyzing geometric deviations of round profiles</t>
  </si>
  <si>
    <t>Oprema omogoča zajem 3D slike armaturne palice s premerom do 50 mm z avtomatsko izmero njenih osnovnih lastnosti (nominalni premer, orientacija, razporeditev in višina reber) in natančno merjenje korozijskih poškodb po izpostavi v agresivnih okoljih. Z natančnimi izmerami globin lokalnih korozijskih poškodb, obsegom poškodovane površine, njeno topografijo, zmanjšanjem preseka palice in volumnom korodiranega materiala oprema omogoča natančno analizo korozijskih poškodb, iz katere je možen izračun lokalnih in generalnih korozijskih hitrosti.</t>
  </si>
  <si>
    <t>The equipment enables the capture of a 3D image of a reinforcing bar with a diameter of up to 50 mm with automatic measurement of its basic properties (nominal diameter, orientation, distribution and height of ribs) and accurate measurement of corrosion damage after exposure in aggressive environments. By accurately measuring the depths of local corrosion damage, the extent of the damaged surface, its topography, the reduction of the bar cross-section and the volume of corroded material, the equipment allows a precise analysis of the corrosion damage from which it is possible to calculate local and general corrosion rates.</t>
  </si>
  <si>
    <t>3188900
3188999</t>
  </si>
  <si>
    <t>http://www.zag.si/si/oprema/bd160519fef56ee74b506bbab4a752cc</t>
  </si>
  <si>
    <t>SISTEM MERILNI TROKANALNI AVT.ZA MERJ.KONC.KISIKA</t>
  </si>
  <si>
    <t xml:space="preserve">Three-channel measuring system for measuring of oxygen concentration </t>
  </si>
  <si>
    <t xml:space="preserve">Merilni sistem se uporablja pri požarnih preskusih, kjer se spremlja časovni potek koncentracije kisika v dimnih plinih na več mernih mestih </t>
  </si>
  <si>
    <t>The measuring system is used in fire tests, where the time course of the oxygen concentration in the flue gases is monitored at several measuring points.</t>
  </si>
  <si>
    <t>3200700
3200799</t>
  </si>
  <si>
    <t>http://www.zag.si/si/oprema/f43a61c94ca040c237ef2048fd857037</t>
  </si>
  <si>
    <t>Erika Švara Fabjan (sprememba skrbnika opreme s 1.1.2021)</t>
  </si>
  <si>
    <t>SPEKTROFOTOMETER LAMBDA 1050 UV-VIS Z INTEG. SFERO</t>
  </si>
  <si>
    <t>LAMBDA 1050 UV-VIS SPECTROPHOTOMETER WITH INTEGRATED SPHERE</t>
  </si>
  <si>
    <t>Instrument se uporablja za določevanje spektroskopskih lastnosti snovi v UV, vidnem in NIR območju. Možno je meriti presevano ali odbito svetlobo tekočih in trdnih vzorcev.</t>
  </si>
  <si>
    <t>Instrument is used for determination of spectroscopic properties of matter in UV, visible and NIR region. It is possible to measure transmitted or reflected light of liquid and solid samples.</t>
  </si>
  <si>
    <t>3206100
3206199</t>
  </si>
  <si>
    <t>http://www.zag.si/si/oprema/4880275441c56231ff60f4ef22ad06b4</t>
  </si>
  <si>
    <t>NC-0188</t>
  </si>
  <si>
    <t>NC-0017</t>
  </si>
  <si>
    <t>Lina Završnik</t>
  </si>
  <si>
    <t>PEČ TALILNA ELEKTRIČNA XRFUSE1</t>
  </si>
  <si>
    <t>ELECTRIC FUSION MACHINE XRFUSE1</t>
  </si>
  <si>
    <t xml:space="preserve">Avtomatska električna talilna peč omogoča pripravo diskov za XRF analizo, omogoča doseganja visokih temperatur (1200°C), ter natančno in točno spremljanje temperature. Homogenizacija vzorca je dosežena s tresenjem, nagibanjem in spreminjanjem hitrosti.  
Možno je spreminjanje vseh talilnih parametrov: temperature, hitrosti mešanja in amplitude, časa delovanja.
</t>
  </si>
  <si>
    <t>The automatic electric fusion machine enables the preparation of glass disks for XRF analysis, enables the achievement of high temperatures (1200 ° C), and accurate and precise temperature monitoring. Homogenization of the sample is achieved by rocking, variable angle and speed. It is possible to change all melting parameters: temperature, mixing speed and amplitude, operating time.</t>
  </si>
  <si>
    <t>http://www.zag.si/si/oprema/fcfe757590e17527f24bba672b122bcb</t>
  </si>
  <si>
    <t>Sara Seršen</t>
  </si>
  <si>
    <t>IONSKI KROMATOGRAF - DIONEX INTEGRION HPIC SYSTEM</t>
  </si>
  <si>
    <t>ION CHROMATOGRAPH - DIONEX INTEGRION HPIC SYSTEM</t>
  </si>
  <si>
    <t xml:space="preserve">Ionski kromatograf »Dionex Integrion HPIC System« podjetja Thermo Fisher Scientific je instrument za kvalitativno in kvantitativno analizo različnih ionov (na primer fluoridi, kloridi, sulfati, nitrati, fosfati, ipd.) v tekočih vzorcih. </t>
  </si>
  <si>
    <t xml:space="preserve">The "Dionex Integrion HPIC System" ion chromatography system from Thermo Fisher Scientific is an instrument for qualitative and quantitative analysis of several ions (fluorides, chlorides, sulfates, nitrates, phosphates, etc.) in liquid samples. </t>
  </si>
  <si>
    <t>http://www.zag.si/si/oprema/2e91d4b1322fd3087e369bbae45c875e</t>
  </si>
  <si>
    <t>Erika Švara Fabjan</t>
  </si>
  <si>
    <t>KOMBINIRANI NAPRŠEVALNI SISTEM S KOVI. IN OGLJIKOM</t>
  </si>
  <si>
    <t xml:space="preserve">Combined   system for  sputtering and carbon coating
Combined   system for  sputtering and carbon coating
Combined   system for  sputtering and carbon coating
</t>
  </si>
  <si>
    <t>Naprševalni sistem se uporablja za pripravo neprevodnih vzorcev za SEM, TEM in FEGSEM mikroskope ter druge analitske metode, kjer je naprševanje z visoko ločljivostjo potrebno.</t>
  </si>
  <si>
    <t>The system is used to prepare non-conductive samples for SEM, TEM and FEGSEM microscopes and other analytical methods where high resolution analysis is required.</t>
  </si>
  <si>
    <t>3251699 3251600</t>
  </si>
  <si>
    <t>http://www.zag.si/si/oprema/fe7e5d514cc8938fa96e2dab6f53cd2c</t>
  </si>
  <si>
    <t>Rok Vezočnik</t>
  </si>
  <si>
    <t>MERILNI SISTEM ZA DIG. GRAJ. OKOLJA LEICA RTC 360</t>
  </si>
  <si>
    <t>Metric 3D system for digitalization, modelling and analysis of geometry of the built environment</t>
  </si>
  <si>
    <t>Merilni instrument RTC360 švicarskega proizvajalca Leica Geosystems je trenutno najbolj produktivno-precizen statični laserski skener na trgu merske opreme. Njegove tehnične karakteristike omogočajo široko uporabo na področjih gradbeništva in arhitekture, industrije, kulturne dediščine, modeliranja BIM, obnov in rekonstrukcij, forenzike ipd. Instrument ima domet med 0,5 m – 130 m, poleg tega pa ga odlikuje velika hitrost zajema, visoka merska natančnost ter kakovostna fotografija, ki se lahko uporabi kot dodaten vir informacij pri evidentiranju stanja objektov v prostoru. Pomembna lastnost instrumenta je tudi njegova visoka stopnja avtomatizacije pri zajemu meritev na terenu, kar neposredno vpliva na hitrost in učinkovitost terenskega dela.</t>
  </si>
  <si>
    <t xml:space="preserve">Metric 3D system RTC360 designed by the Swiss manufacturer Leica Geosystems is currently the most productively-precise static laser scanner available. Its technical specifications enable its use in a wide range of interest areas from civil engineering and architecture to industry, cultural heritage, BIM modelling, building renovation and reconstruction, forensics etc. The instrument operates in the range of 0.5 m - 130 m and has a very high data acquisition speed and measuring precision. It also provides high quality photographic material which can be used as an additional source of information in the process of monitoring buildings and infrastructure. Moreover, the instrument operates via a highly automatized fieldwork protocol which allows for great efficiency when performing the measurements. </t>
  </si>
  <si>
    <t>3253399
3253300</t>
  </si>
  <si>
    <t>http://www.zag.si/si/oprema/8d278a0df8964ff40b610113add924b3</t>
  </si>
  <si>
    <t>SISTEM MIKROVALOVNI MILESTONE 49010 ETHOS UP</t>
  </si>
  <si>
    <t>ETHOS UP Microwave Digestion System</t>
  </si>
  <si>
    <t>Mikrovalovni razkroj je pogosto uporabljena tehnika razgradnje organskih ali anorganskih vzorcev z uporabo različnih kislin pri čemer dobimo razkrojen vzorec, ki je namenjen za elementarno analizo kovin (merjeno z ICP-MS, IC-OES itd.). Razkroj pomeni razgradnjo vzorca pomočjo močnih kislin, kot so dušikova, žveplova, perklorova in druge  da dobimo vzorec v tekoči obliki (razkrojen vzorec mora biti prozoren, brez delcev usedlin). V teflonsko/kvarčno cev zatehtamo majhno količino vzorca (do 250 mg) in različne količine kislin. Količina in vrsta kisline, ki se uporablja za mikrovalovni razkroj je odvisna od sestave vzorca (kemijska in mineraloška sestava). Za geološke vzorce, industrijske, gradbene odpadke, sedimente in druge vzorce, ki vsebujejo silikate, je potrebna višja temperatura in dodatek HF kisline. Razkroj običajno traje nekje do ene ure, odvisno od kompleksnosti vzorca.</t>
  </si>
  <si>
    <t>Microwave digestion is a commonly used digestion technique to dissolve (digest) different organic or inorganic samples by using of various acids in order to prepare samples for elemental analsis (measured by ICP-MS, IC-OES etc.). Digestion means the decomposition of a sample in strong acids such as nitric, sulfuric, perchloric and other acids in order to obtain the sample in liquid form. Small amount of sample (up to 250 mg) and various volume of acids are weighed in the teflon/quartz tube. The amount and the type of the acid used for digestion depends on the sample composition (chemical and mineralogical composition) where higher temperature and the addition of HF acid are mostly needed for geological samples, industrial, construction and demolition waste, sediments and other samples contain silicates. Decomposition usually takes up to an hour, depending on the complexity of the sample.</t>
  </si>
  <si>
    <t xml:space="preserve">KOMORA ZA PREIZKUŠANJE NOTRANJE ODPORNOSTI BETONA </t>
  </si>
  <si>
    <t>Katarina Šter</t>
  </si>
  <si>
    <t>PEČ CEVNA ROTACIJSKA PROTHEM RTR15/120/1000-3Z</t>
  </si>
  <si>
    <t>Rotary tube furnace Protherm RTR 15/120/1000-3Z</t>
  </si>
  <si>
    <t>Rotacijska cevna peč omogoča izdelavo različnih materialov, kot so žganje cementnega klinkerja, priprava lahkih agregatov, termična aktivacija materialov za mineralne dodatke (npr. kalcinacija glin) itd. Peč ima tri neodvisne ogrevalne cone s skupno dolžino ogrevanja (3 × 330 mm) 1000 mm in maksimalno temperaturo žganja, ki jo pri uporabi rotacijske cevne peči lahko dosežemoo 1500 °C. Cev je izdelana iz ognjevzdržnega materiala, ki dobro prenaša temperaturne šoke, njen premer je Ø 120 mm in dolžina približno 2000 mm. Trenutno imamo na razpolago cev iz mullitne keramike, kar omogoča izvedbo eksperimentov pri temperaturi do 1300 °C. Prehod materiala med območji omogočata vrtenje (4–20 vrtljajev/min) in nagib cevi (do 15°).</t>
  </si>
  <si>
    <t>Rotary tube furnace enables the production of various materials, such as cement clinker, preparation of light aggregates, thermal activation of materials for mineral additives (e.g. clay calcination), etc. Furnace has 3 independent heating zones of total length (3x330mm) 1000mm. Maximum operation temperature of furnace is 1500 ° C but since we are currently using Mullite based tube the maximum allowed operating temperature is 1300 ° C. The tube is made of refractory material (e.g. mullite tube), which withstands temperature shocks, its diameter is Ø 120 mm and its length approx. 2000 mm The passage of material between the zones allows rotation (4-20 rpm) and tilt of the tube (up to 15 °).</t>
  </si>
  <si>
    <t>3273099
3273000</t>
  </si>
  <si>
    <t>http://www.zag.si/si/oprema/05175aced00f515b501f2df4c4cc53b0</t>
  </si>
  <si>
    <t>Znanstveno-raziskovalno središče Koper</t>
  </si>
  <si>
    <t>I0-0052</t>
  </si>
  <si>
    <t>Peter Čerče</t>
  </si>
  <si>
    <t>Arhiv spomina 2</t>
  </si>
  <si>
    <t>Memory archive 2</t>
  </si>
  <si>
    <t>Oprema je fiksno nameščena v sistemskem prostoru ZRS Koper in je v uporabi brez prekinitev</t>
  </si>
  <si>
    <t>The equipment is permanently installed in the premises of the SRC Koper and is in the conitunous use</t>
  </si>
  <si>
    <t>Oprema je namenjena informacijski podpori raziskovalnemu delu vseh raziskovalnih inštitutov in infrastrukturnih enot matične ustanove</t>
  </si>
  <si>
    <t>Purpose of the equipment is ICT support of all the research institutes and infrastructural units of SRC Koper</t>
  </si>
  <si>
    <t>http://www.zrs-kp.si/index.php/research/infra-program/</t>
  </si>
  <si>
    <t>P6-0272</t>
  </si>
  <si>
    <t>Egon Pelikan</t>
  </si>
  <si>
    <t>P5-0381</t>
  </si>
  <si>
    <t>Rado Pišot</t>
  </si>
  <si>
    <t>P6-0279</t>
  </si>
  <si>
    <t>Lenart Škof</t>
  </si>
  <si>
    <t>P5-0409</t>
  </si>
  <si>
    <t>Vesna Mikolič</t>
  </si>
  <si>
    <t>raziskovalni projekti</t>
  </si>
  <si>
    <t>Milena Bučar Miklavčič</t>
  </si>
  <si>
    <t>Tekočinski kromatograf</t>
  </si>
  <si>
    <t>HPLC Agilent 1100 with Fluorescence detektor and highly sensitive UV -visible detector</t>
  </si>
  <si>
    <t>Oprema je fiksno nameščena v prostorih akreditiranega Laboratorija za preskušanje oljčnega olja ZRS Koper.</t>
  </si>
  <si>
    <t>The equipment is permanently installed in the accreditated laboratory of olive oil testing at the SRC Koper</t>
  </si>
  <si>
    <t>Oprema je namenjena raziskavam in rednemu spremljanju kakovostnih parametrov oljk in oljčnega olja. Z navedeno opremo preučujemo biofenolno sestavo, tokoferole, sestavo maščobnih kislin, hlapne substance, potvorbe oljčnega olja.</t>
  </si>
  <si>
    <t>Research equipment for olive oil analyses</t>
  </si>
  <si>
    <t>Matej Kleva</t>
  </si>
  <si>
    <t>Telemetrični merilni sistem za diagnostiko srčne in živčno-mišične aktivnosti</t>
  </si>
  <si>
    <t>Telemetric system for cardio-vascular and skeletal muscle diagnostics</t>
  </si>
  <si>
    <t>Oprema je dostopna v času razpoložljivosti (predvsem od ponedeljka do petka med 8. in 13. uro) v prostorih Mediteranskega centra zdravja ZRS Koper ter po predhodnem individualnem dogovoru. Uporabo opreme zaračunavamo po internem veljavnem ceniku.</t>
  </si>
  <si>
    <t>The equipment is installed in the Laboratory of the Mediterranean Health Centre of ZRS Koper. Use of the equipement by other research institutions is subject of availability and accessible through prior individual agreement, but mainly from Monday till Friday between 8AM and 1PM. The cost is regulated by internal price list and is subject to change.</t>
  </si>
  <si>
    <t>Merilni sistem omogoča merjenje srčne frekvence in njeno prikazovanje na zaslonu računalnika v realnem času. Na osnovi te informacije lahko trener odzivneje regulira potek vadbe/tekmovanja. Podsistem (Newtest) omogoča vrednotenje maksimalne hitrosti teka in maksimalne eksplozivne moči nog ter zgornjega dela trupa.</t>
  </si>
  <si>
    <t>System enables telemetric measurement of the hear rate in real time. On the basis of this information coach couold delegate the training session or competition. Furthermore, it could measures skeletal muscle activation patternsst and functional tests (sprint velocity, jumping power)</t>
  </si>
  <si>
    <t xml:space="preserve">Noraxon Telemetry TeleMyo </t>
  </si>
  <si>
    <t>Noraxon Telemetry TeleMyo</t>
  </si>
  <si>
    <t>Prenosni elektromiografski sistem meri živčno-mišično aktivnost med gibanjem in omogoča analizo signalov v časovnem in frekvenčnem prostoru.</t>
  </si>
  <si>
    <t>Portable telemetric EMG system combines high-quality, scientifically-reliable data with mobility and flexibility. It measures neuro-muscular activity during movement and allows real-time signal analysis.</t>
  </si>
  <si>
    <t xml:space="preserve">Odskočna deska Kistler </t>
  </si>
  <si>
    <t>Kistler vaulting board</t>
  </si>
  <si>
    <t>Sistem je namenjen merjenju eksplozivne odrivne moči različnih vrst vertikalnih skokov, ravnotežja in zajemu kinetičnih parametrov koraka med hojo in tekom.</t>
  </si>
  <si>
    <t>Kistler measurement system detects and accurately measures forces and moments during vertical jump movements, performes gait analysis and kinematic motion analysis in different fields of performance diagnostics.</t>
  </si>
  <si>
    <t xml:space="preserve">Tekoča preproga Zebris </t>
  </si>
  <si>
    <t>Zebris treadmill ergometer</t>
  </si>
  <si>
    <t>Tekalna preproga omogoča izvedbo večstopenjskih obremenilnih testov, trening teka, analizo pritiska na stopalo med stojo, hojo in tekom ter meritve časovno-prostorskih parametrov hoje in teka.</t>
  </si>
  <si>
    <t>Zebris treadmill enables performance of multilevel stress tests, kinematic motion analysis, foot pressure analysis during standing, walking or running and can measure different time-space parameters of walking or running.</t>
  </si>
  <si>
    <t xml:space="preserve">TMG MWave modul tenziomiogram </t>
  </si>
  <si>
    <t>TMG MWave modul Tensiomyogram</t>
  </si>
  <si>
    <t>Ostalo</t>
  </si>
  <si>
    <t>Sistem je namenjen merjenju funkcionalne in lateralne asimetrije v hitrosti krčenja mišic in njihovega tonusa.</t>
  </si>
  <si>
    <t>Sistem za analizo mišične učinkovitosti in funkcionalnosti</t>
  </si>
  <si>
    <t>System for analysis of muscular performance and functionality</t>
  </si>
  <si>
    <t>Oprema je dostopna v času razpoložljivosti (predvsem od ponedeljka do petka med 8. in 13. uro) v prostorih laboratorija Mediteranski center zdravja ZRS Koper ter po predhodnem individualnem dogovoru. Uporabo opreme zaračunavamo po internem veljavnem ceniku.</t>
  </si>
  <si>
    <t>Sklop vsebuje štiri sisteme za celovito analizo gibanja človeka, in sicer: 1) sistem za meritev gibljivosti posameznih segmentov človekovega telesa v 3D prostoru; 2) sistem za meritev eksplozivne moči celotnega telesa; 3) sistem za merjenje ravnotežja; 4) sistem za merjenje kognitivno-motorične učinkovitosti. Oprema tako predstavlja posebnost na področju analize gibanja, saj združuje merjenja kognitivno-gibalnega stika in tako omogoča spremljanje motoričnega razvoja, snovanje in spremljanje individualnih prilagoditev treninga ter intervencij.</t>
  </si>
  <si>
    <t>Research equipment consists of four systems for a comprehensive analysis of human motion: 1) a 3D system for measuring the flexibility of individual body segments; 2) a system for measuring the full body explosive power; 3) a system for measuring static and dynamic balance; 4) a system for measuring cognitive-motor efficiency. The equipment represents a specialty in the field of motion analysis, since it combines measurements of cognitive-motor space, thus enabling the monitoring of motor development, designing physical and cognitive interventions and monitoring individual responses and adaptations.</t>
  </si>
  <si>
    <t>Plinski kromatograf 7890B GERSTEL</t>
  </si>
  <si>
    <t>Gas Chromatograph 7890B GERSTEL</t>
  </si>
  <si>
    <t>SMIP platforma za digitalizacijo raziskovanja</t>
  </si>
  <si>
    <t>SMIP (Smart Information Platform) platform for digital research</t>
  </si>
  <si>
    <t>Oprema je fiksno nameščena v strežniškem sistemskem ZRS Koper in je v uporabi brez prekinitev</t>
  </si>
  <si>
    <t>The equipment is permanently installed on the servers of SRC Koper and is in the conitunous use</t>
  </si>
  <si>
    <t>Sklop informacijskih orodij in gradnikov s katerimi vzpostavljamo namenske aplikacije za beleženje in sprotno obdelavo podatkov prejetih v realnem času, nadzoru, upravljanju in integraciji različnih krmilnih naprav v skupen ekosistem interneta stvari. Omogoča povezovanje večjega števila pametnih naprav, uporabnikov in aplikacij v oblaku.</t>
  </si>
  <si>
    <t>A set of information tools and widgets that we use to create dedicated applications for recording and processing of data in real time. It is designed for controlling, managing and integrating different devices (M2M - machine to machine) into a common ecosystem of the Internet of Things. It allows you to connect more smart devices, users and applications in the cloud.</t>
  </si>
  <si>
    <t>https://www.zrs-kp.si/index.php/research/infra-program/</t>
  </si>
  <si>
    <t>Sistem za analizo zmogljivosti</t>
  </si>
  <si>
    <t>Performance analysis system</t>
  </si>
  <si>
    <t>Sistem raziskovalne opreme omogoča meritve zmogljivosti celostno ali po posameznih sklopih: meritve vzdržljivosti, meritve srčne frekvence, meritve laktata, meritve hitrosti ter telesne sestave. Sistem omogoča celostno, kakovostno in objektivno analizo posameznika ali skupine.</t>
  </si>
  <si>
    <t>The equipment is used to assess the athlete's physical performance in terms of endurance, speed and agility, as well as to assess body composition.</t>
  </si>
  <si>
    <t>Maja Podgornik</t>
  </si>
  <si>
    <t>Mreža meteoroloških postaj CERES basic</t>
  </si>
  <si>
    <t>CERES basic meteorological stations network</t>
  </si>
  <si>
    <t>Oprema je fiksno nameščena na terenu v izbranih oljčnih nasadih</t>
  </si>
  <si>
    <t>The equipment is permanently installed on the locations of selected olive fields</t>
  </si>
  <si>
    <t>Oprema je namenjena širši javnosti, podpori AGROMETEOROLOŠKEMU PORTALU SLOVENIJE ter vsem raziskovalnim inštitucijam na področju kmetijstva in okolja</t>
  </si>
  <si>
    <t>The equipment is available to the general public and give support to the AGROMETEOROLOGICAL PORTAL OF SLOVENIA and  to the research institutions in the field of agriculture and the environment</t>
  </si>
  <si>
    <t>projekt 'Avtomatizacija in ekonomska upravičenost namakanja oljk'</t>
  </si>
  <si>
    <t>FT-NIR spektrometer</t>
  </si>
  <si>
    <t>FT-NIR multi purpose analyzer</t>
  </si>
  <si>
    <t>MPA II je zmogljivo orodje za razvijanje sofisticiranih kalibracijskih metod za laboratorijske ali procesne potrebe in enostaven pripomoček za rutinsko uporabo pri QA/QC. Modularna tehnologija omogoča individualno konfiguracijo za vsako posamezno analitično nalogo.</t>
  </si>
  <si>
    <t>MPA II is a powerful tool for developing sophisticated calibration methods for laboratory or process requirements and an easy tool for routine use in QA / QC. The modular technology allows individual configuration for each analytical task.</t>
  </si>
  <si>
    <t>https://www.zrs-kp.si/index.php/research-2/lab-izo/</t>
  </si>
  <si>
    <t>Naloge državnega pomena</t>
  </si>
  <si>
    <t>Tekočinski kromatograf HP 1200 II</t>
  </si>
  <si>
    <t>HPLC with Binary pump</t>
  </si>
  <si>
    <t>UV spektrofotometer</t>
  </si>
  <si>
    <t>Spectrophotometer UV</t>
  </si>
  <si>
    <t>Merilnik telesne sestave DXA (Dual energy X-rAy) Lunar Prodigy Pro Densitometer</t>
  </si>
  <si>
    <t>Dual-energy X-ray absorptiometry (DXA) Lunar Prodigy Pro Densitometer</t>
  </si>
  <si>
    <t>DXA naprave predstavljajo zlati standard merjenja telesne sestave (Dual-energy X-ray Absorptiometry), ki delujejo na osnovi rentgenskih žarkov z dvojno energijo. V Laboratoriju IKARUS uporabljamo visoko ločljivo napravo Lunar Prodigy Pro – P11 Full size z nameščenimi dodatnimi programskimi opcijami ‘Advanced Body Comp’ ter ‘Sarcopenia’. Naprava je primerna za spremljanje sestave celega telesa.</t>
  </si>
  <si>
    <t>DXA devices are the gold standard for body composition measurements (Dual-energy X-ray Absorptiometry), based on dual-energy X-rays. At Laboratory IKARUS we use the high-resolution Lunar Prodigy Pro - P11 Full size with the additional software options 'Advanced Body Comp' and 'Sarcopenia' installed. The device is suitable for monitoring whole body composition.</t>
  </si>
  <si>
    <t>COSMED Quark CPET</t>
  </si>
  <si>
    <t>Quark CPET je najsodobnejša aparatura za analizo izmenjave plina (VO2, VCO2) bodisi med testiranjem vadbe ali protokolom mirovanja, nameščena na tako imenovanem metaboličnem vozičku. Visokokakovostne komponente in izjemno hitri analizatorji zagotavljajo natančnost, zanesljivost in realno analizo izmenjave pljučnih plinov, tudi pri vadbah z visoko intenzivnostjo.</t>
  </si>
  <si>
    <t>Quark CPET is a state-of-the-art apparatus for gas exchange analysis (VO2, VCO2) during either exercise testing or resting protocol, mounted on a so-called metabolic cart. High-quality components and ultra-fast analysers ensure accuracy, reliability and realistic analysis of lung gas exchange, even during high-intensity exercise.</t>
  </si>
  <si>
    <t>Plinski kromatograf s FID detektorjem, avtomatskim injektorjem in avtomatskim podajalnikom vzorcev</t>
  </si>
  <si>
    <t>Gas Chromatograph (GC) with flame-ionization detection (FID), automatic injector and automatic sample feeder</t>
  </si>
  <si>
    <t>Osrednje raziskave na plinskem kromatografu s FID detektorjem potekajo na področju novih metod določevanja vsebnosti stigmastadienov, maščobnokislinske sestave in trans izomerov, vsebnosti sterolov, sterolne sestave in triterpenskih dialkoholov kot tudi odstotnega deleža 2‐gliceril mono palmitata. Z določevanjem vsebnosti stigmastadienov in trans izomerov maščobnokislinske sestave lahko ugotovimo primešanost rafiniranega oljčnega olja k deviškemu, razvoj ostalih metod pa temelji na ugotavljanju primešanosti olj, neoljčnega izvora.</t>
  </si>
  <si>
    <t>The main research on the FID gas chromatograph is in the field of new methods for the determination of stigmastadiene content, fatty acid composition and trans isomers, sterol content, sterol composition and triterpene dialcohols as well as the percentage of 2-glyceryl mono palmitate. The determination of stigmastadienes and trans isomers of the fatty acid composition can be used to determine the admixture of refined olive oil with virgin olive oil, while the development of other methods is based on the determination of the admixture of oils of non-olive origin.</t>
  </si>
  <si>
    <t>Uroš Marušič</t>
  </si>
  <si>
    <t>Oprema laboratorija SloMoBIL</t>
  </si>
  <si>
    <t>SloMoBIL (Slovenian Mobile Brain/Body Imaging lab) laboratory</t>
  </si>
  <si>
    <t>SloMoBIL sestavljajo moduli: 
Modul 1: Sistem merjenja elektrokortikalne aktivnosti možganov med gibanjem (Brezžična EEG oprema – mobilna elektroencefalografija za merjenje električne aktivnosti možganov CGX mobile 128 kanalov); 
Modul 2: Sistem navidezne resničnosti in exergaming orodja za potrebe treninga in Rehabilitacije (Oprema za zajem kinematike gibanja celotnega telesa v realnem času ter sistem navidezne resničnosti VR VIVE Pro Eye Arena (HTC VIVE) z dodatnimi senzorji za zajem gibanja);
Modul 3: Sistem merjenja nevromišične učinkovitosti (oprema za merjenje elektromiografije visoke ločljivosti (hdEMG) 2x32 elektrod z električnim stimulatorjem ter 16-kanalno sinhronizacijsko enoto PowerLab 16/35 s programsko opremo LabChart).</t>
  </si>
  <si>
    <t>SloMoBIL consists of modules: 
Module 1: System for measuring electrocortical activity of the brain during movement (Wireless EEG equipment - mobile electroencephalography for measuring electrical activity of the brain CGX mobile 128 channels); 
Module 2: Virtual reality system and exergaming tools for training and rehabilitation (Equipment for capturing kinematics of whole body movement in real time and VR VIVE Pro Eye Arena (HTC VIVE) virtual reality system with additional sensors for motion capture);
Module 3: Neuromuscular Performance Measurement System (High-Definition Electromyography (hdEMG) 2x32 electrodes with electrical stimulator and 16-channel PowerLab 16/35 synchronisation unit with LabChart software).</t>
  </si>
  <si>
    <t>Projekt TwinBrain</t>
  </si>
  <si>
    <t>Oprema za hitro spremljanje parametrov kakovosti oljk in oljčnega olja (DS NIR spektrometer)</t>
  </si>
  <si>
    <t>Near-infrared spectrometer for rapid monitoring of olive and olive oil quality parameters (DS NIR spectrometer)</t>
  </si>
  <si>
    <t xml:space="preserve">NIR analizator olja (Laboratorijski XDS-NIR SPEKTROMETER) je namenjen razvoju novih metod na področju ugotavljanja pristnosti oljčnega olja kot tudi uporabi pri že validiranih metodah za hitrejše in cenejše določevanje kakovosti oljčnega olja. Poleg kakovostnih parametrov je potrebno za ugotavljanje pristnosti določiti veliko število parametrov kot so določevanje metilnih estrov maščobnih kislin; določevanje trans-nenasičenih maščobnih kislin, določevanje vsebnosti tokoferolov in tokotrienolov, določevanje stigmastadienov, določevanje vsebnosti voskov, določevanje razlike med dejansko in teoretsko vsebnostjo triacilglicerolov z ECN 42; določevanje sestave in vsebnosti sterolov; določevanje vsebnosti alifatskih alkoholov, določevanje 2-glicerilmonopalmitata in alkilestrov. </t>
  </si>
  <si>
    <t>The NIR oil analyser (Laboratory XDS-NIR SPECTROMETER) is designed for the development of new methods in the field of olive oil authentication as well as for the application of already validated methods for faster and cheaper determination of olive oil quality. In addition to quality parameters, a large number of parameters need to be determined for authentication, such as the determination of fatty acid methyl esters; the determination of trans-unsaturated fatty acids, the determination of tocopherols and tocotrienols, determination of stigmastadienes, determination of wax content, determination of the difference between the actual and theoretical triacylglycerol content by ECN 42; determination of sterol composition and content; determination of aliphatic alcohols, determination of 2-glyceryl monopalmitate and alkyl esters.</t>
  </si>
  <si>
    <t>510-1538</t>
  </si>
  <si>
    <t>Univerza v Ljubljani, Fakulteta za elektrotehniko</t>
  </si>
  <si>
    <t xml:space="preserve">P2-0249 / I0-0022 </t>
  </si>
  <si>
    <t>Damijan Miklavčič</t>
  </si>
  <si>
    <t>Sistem za merjenje in analizo sprememb pasivnih električnih lastnosti bioloških tkiv in celic v suspenziji v časovnem in frekvenčnem prostoru vsled elektroporacije celične membrane</t>
  </si>
  <si>
    <t>System for measurement and analysis of passive electric properties of biological tissues in time and frequency domains after cell membrane electroporation</t>
  </si>
  <si>
    <t>Oprema se nahaja v Laboratoriju  za biokibernetiko FE UL, za dostop je potrebno kontaktirati predstojnika laboratorija prof. Tadeja Kotnika. Uporaba s strani zunanjih RO je možna po predhodnem dogovoru.
http://www.fe.uni-lj.si/raziskovanje/oprema/</t>
  </si>
  <si>
    <t>The equipment is located in the Laboratory of Biocybernetics, Fac. of El. Eng., Univ. of Ljubljana. Contact lab head prof. Damijan Miklavčič. It is available to external RO upon request.</t>
  </si>
  <si>
    <t>Sistem tvorijo trije sklopi: impedančni analizator visoke ločljivosti, štirikanalni digitalni osciloskop in paket za numerično modeliranje. Omogoča spremljanje električnih lastnosti bioloških celic v suspenziji in njihovih sprememb, do katerih pride ob izpostavitvi električnim pulzom, v realnem času.</t>
  </si>
  <si>
    <t>The system comprises three components: a high-resolution impedance analyzer, a four-channel digital oscilloscope and a software package for numerical modeling based on the finite-elements method. It allows for real-time monotoring of electric properties of biological cells in suspension and the changes of these properties caused by an exposure to electric pulses.</t>
  </si>
  <si>
    <t>20045, 20041, 15756, 20036, 20034, 16344, 20046</t>
  </si>
  <si>
    <t>http://lbk.fe.uni-lj.si/ic/sl/oprema</t>
  </si>
  <si>
    <t>Katja Balantič</t>
  </si>
  <si>
    <t>P2-0225</t>
  </si>
  <si>
    <t>Janko Drnovšek</t>
  </si>
  <si>
    <t>Realizacija temperaturne fiksne točke bakra</t>
  </si>
  <si>
    <t>system for realization of freezing point of copper (fixed point cell + furnace)</t>
  </si>
  <si>
    <t>Inštrument je mogoče uporabiti v okviru prenosa vrednosti primarnega etalona na najvišjem metrološkem nivoju (medlaboratorijska primerjava). Zaradi pogoste uporabe inštrumenta je nujen vnaprejšen dogovor glede časovne uporabe. Cena uporabe se oblikuje na podlagi ur delovanja ter ekspertnih ur upravljalca instrumenta s strani skrbnika opreme.
http://www.fe.uni-lj.si/raziskovanje/oprema/</t>
  </si>
  <si>
    <t>The instrument can be shared in a scope of transfer of primary standard value at the highest metrological level (interlaboratory comparison). Due to frequent use, the external use of the instrument shall be agreed upon long time in advance. The cost of the external use is based on the working time of the instrument and expert hours of the operator.</t>
  </si>
  <si>
    <t>Instrument služi za realizacijo točke strdišča bakra Z njim se prenaša vrednost primarnega etalona temperature na delovne etalone v raziskovalnih inštitucijah in industriji.</t>
  </si>
  <si>
    <t>The instrument serves for realization of freezing point of copper. It is used to disseminate the value of the primary temperature stnadard to the working standards within research institutions and industry.</t>
  </si>
  <si>
    <t>http://www.lmk.si/raziskave/merilna-oprema-laboratorija/</t>
  </si>
  <si>
    <t>P2-0246</t>
  </si>
  <si>
    <t>Boštjan Batagelj</t>
  </si>
  <si>
    <t>Optični spektralni analizator</t>
  </si>
  <si>
    <t>Ando AQ 6317B</t>
  </si>
  <si>
    <t>Merilno okolje se nahaja v Laboratoriju za sevanje in optiko. Za morebitne meritve kontaktirajte dr. Boštjana Batagelja.
http://www.fe.uni-lj.si/raziskovanje/oprema/</t>
  </si>
  <si>
    <t xml:space="preserve">The Optical Spectrum Analyzer set-up is located in the Radiation and Optics Laboratory. To measure DWDM commponents Bostjan Batagelj should be contacted. </t>
  </si>
  <si>
    <t>High-accuracy and high-resolution optical spectrum analyzer
for evaluating D-WDM systems and components.</t>
  </si>
  <si>
    <t>The instrumt is used for spectrum measurement in the wavelength range 600 nm - 1750 nm.</t>
  </si>
  <si>
    <t>19660, 19661, 19662</t>
  </si>
  <si>
    <t>http://lso.fe.uni-lj.si/oprema.php?page=oprema/oprema_AndoAQ6317B.html</t>
  </si>
  <si>
    <t>Sašo Tomažič</t>
  </si>
  <si>
    <t>Naprava za realizacijo temperaturne fiksne točke bakra</t>
  </si>
  <si>
    <t>Copper fixed point cell + furnace</t>
  </si>
  <si>
    <t>17578, 17579, 17713, 17926</t>
  </si>
  <si>
    <t>P2-0225/ I0-0022</t>
  </si>
  <si>
    <t>Rosiščni senzor</t>
  </si>
  <si>
    <t>Precision dew-point sensor, MBW 373H</t>
  </si>
  <si>
    <t xml:space="preserve">Inštrument je mogoče uporabiti v okviru prenosa vrednosti primarnega etalona na najvišjem metrološkem nivoju (medlaboratorijska primerjava). Zaradi pogoste uporabe inštrumenta je nujen vnaprejšen dogovor glede časovne uporabe. Cena uporabe se oblikuje na podlagi ur delovanja ter ekspertnih ur upravljalca instrumenta s strani skrbnika opreme.
http://www.fe.uni-lj.si/raziskovanje/oprema/
</t>
  </si>
  <si>
    <t>Instrument služi kot posredniški etalon. Z njim se prenaša vrednost primarnega etalona vlage na delovne etalone v raziskovalnih inštitucijah in industriji.</t>
  </si>
  <si>
    <t>The instrument serves as a transfer standard. It is used to disseminate the value of the primary humidity stnadard to the working standards within research institutions and industry.</t>
  </si>
  <si>
    <t>Sistem za ultra hitro fluorescenčno mikroskopijo in spektroskopijo</t>
  </si>
  <si>
    <t>System for ultra-fast fluorescence microscopy and spectroscopy</t>
  </si>
  <si>
    <t>Oprema se nahaja v Laboratoriju  za biokibernetiko FE UL, za dostop je potrebno kontaktirati predstojnika laboratorija prof. Tadeja Kotnika. Del opreme (hitra kamera) je vezan na fluorescenčni mikroskop, uporaba je možna po predhodnem dogovoru.
http://www.fe.uni-lj.si/raziskovanje/oprema/</t>
  </si>
  <si>
    <t>The equipment is located in the Laboratory of Biocybernetics, Fac. of El. Eng., Univ. of Ljubljana. Contact lab head prof. Damijan Miklavčič. Part of the system (ultra-fast camera) is connected to the fluorescence microscope, which is available to external RO only on late afternoons, evenings and weekends. The remaining component of the system (spectrofluorometer) is available upon request.</t>
  </si>
  <si>
    <t>Visoka občutljivost ultra-hitre kamere omogoča opazovanje hitrih sprememb fizioloških procesov, ki nastopijo ob izpostavitvi celice električnemu polju (pojav vsiljene transmembranske napetosti, pretok ionov skozi membrano, ...) z zadovoljivo prostorsko in visoko časovno ločljivostjo. S spektrofluorometrom merimo fluorescenco celotne populacije celic, s tem pa neposredno dobimo podatek o povprečnem vnosu v celico.</t>
  </si>
  <si>
    <t xml:space="preserve">The sensitivity of the ultra-fast camera allows the observations of rapid changes of physiological processes, which occur when the cell is placed into an electric field (induced transmembrane voltage, the transport of molecules through the membrane,...) with sufficient spatial and high temporal resolution. With spectrofluorometer the fluorescence of the population of cells is measured, thereby obtaining the average transport into a single cell. </t>
  </si>
  <si>
    <t>22991, 22992, 22995, 23245</t>
  </si>
  <si>
    <t>Žana Lovšin</t>
  </si>
  <si>
    <t>P2-0197</t>
  </si>
  <si>
    <t>Marko Topič</t>
  </si>
  <si>
    <t xml:space="preserve">Merilnik UV/VIS/NIR transmisije in refleksije </t>
  </si>
  <si>
    <t>UV/Vis/NIR Spectrophotometer</t>
  </si>
  <si>
    <t>Merilnik se nahaja v Laboratoriju za fotovoltaiko in optoelektroniko. Za možnost karakterizacijo vzorcev kontaktirajte predstojnika LPVO prof. dr. Marka Topiča. Glede na intenzivno uporabo merilnika za lastne RR potrebe je uporaba možna le v poznih popoldanskih terminih.
http://www.fe.uni-lj.si/raziskovanje/oprema/</t>
  </si>
  <si>
    <t>Measurement set-up is located in Laboratory of Photovoltaics and Optoelectronics. To characterize samples the head of LPVO prof. dr. Marko Topic should be contacted.</t>
  </si>
  <si>
    <t>Merjenje direktne in totalne transmisije in refleksije v valovnem območju od 200 do 3300 nm.</t>
  </si>
  <si>
    <t>Measurement of direct and total transmission and reflection in the wavelength range from 200 to 3300 nm.</t>
  </si>
  <si>
    <t>http://lpvo.fe.uni-lj.si/raziskave/oprema/</t>
  </si>
  <si>
    <t>Več dr., mag. In dipl. nalog.</t>
  </si>
  <si>
    <t>člani LPVO</t>
  </si>
  <si>
    <t>P2-0415</t>
  </si>
  <si>
    <t>Precizijski uporoni izmenični mostilček</t>
  </si>
  <si>
    <t>automatic resistance bridge ASL F900</t>
  </si>
  <si>
    <t>Instrument se uporablja za precizijsko merjenje upornosti uporovnih termometrov (negotovost 20 ppb) v območju med 0 in 420 ohmov.</t>
  </si>
  <si>
    <t>The instrument is used for precise measurement of resistance of platinum resistance thermometers (uncertainty 20 ppb) in the range between 0 and 420 ohms.</t>
  </si>
  <si>
    <t>21435/1, 22589</t>
  </si>
  <si>
    <t>P2-0219</t>
  </si>
  <si>
    <t>Gorazd Karer</t>
  </si>
  <si>
    <t>Eksperimentalno okolje za študij naprednih metod vodenja</t>
  </si>
  <si>
    <t>2004-2005</t>
  </si>
  <si>
    <t>Experimental environment for studying of advanced control methods</t>
  </si>
  <si>
    <t>Oprema je ob delavnikih pogosto v uporabi v raziskovalne namene. Po 16 uri ali ob vikendih bi jo bilo možno uporabljati po predhodnem dogovoru.
http://www.fe.uni-lj.si/raziskovanje/oprema/</t>
  </si>
  <si>
    <t>Equipment is during working days usually used in research work. After 4 pm or during weekends it can be available for use with in advance arrangements.</t>
  </si>
  <si>
    <t>Raziskovalna oprema je namenjena raziskovanju na področju modeliranja, simulacije in vodenja različnih tipov procesov. Omogoča študij najsodobnejših načinov vodenja hitrih mehanskih sistemov in procesnih sistemov v realnem času.  Oprema  se uporablja tudi v okviru različnih raziskovalnih projektov ter za namene študija na diplomskem, magistrskem, specialističnem in doktorskem študiju.</t>
  </si>
  <si>
    <t>Research equipment is intended for the area of modelling, simulation and control. It enables the studying of advanced control systems for mechanical and process plants in real time. The equipment is used in conjunction with different research projects and also in conjunction with undergraduate, magister, specilistic and doctotal study.</t>
  </si>
  <si>
    <t>21279, 22224, 22225, 22226, 22248, 22249, 22250, 22251, 22252</t>
  </si>
  <si>
    <t>http://msc.fe.uni-lj.si</t>
  </si>
  <si>
    <t>Igor Škrjanc</t>
  </si>
  <si>
    <t>Mladi raziskovalci: Černe Gregor (39218), Martina Loknar (51907), Miloš Antič (53522), Aljaž Blažič (54819), Miha Ožbot (55922)</t>
  </si>
  <si>
    <t>Marko Munih</t>
  </si>
  <si>
    <t>Haptični robot z razvojno programsko opremo 1. Cilindični haptični robot FCS HapticMaster s krmilnikom, merilnim zapestjem in programsko opremo 2. Merilne kartice MeasurementComputing: PCI-DAS1602/16 AI/O, PCI-DDA08/16 AO, 2 X PCI-QUAD04 3. 2X PC</t>
  </si>
  <si>
    <t>Haptic robot with software 1. Cilindrical haptic robot HapticMaster with controler, measurement wrist and software 2. Measurement boards DDA08/16 AO, 2 X PCI-QUAD04 3. 2X PC</t>
  </si>
  <si>
    <t>Oprema je dostopna za industrijske in akademske partnerje. Čas dostopa ni fiksiran, je odvisen od trenutne zasedenosti, potrebna je predhodna uskladitev. Za krajša obdobja uporabe je bila oprema prosto dostopna, sicer cena po dogovoru.
http://www.fe.uni-lj.si/raziskovanje/oprema/</t>
  </si>
  <si>
    <t>Equipment is available for industrial and academic partners. Access time is not defined in advance, is dependent on current availability, advance appointment is required. For shorter periods is equipment freely available, in other cases price is agreed.</t>
  </si>
  <si>
    <t>To je haptični robot primeren za rehabilitacijo roke, ustrezen je kot odprta arhitektura tudi za študij in poučevanje vodenja haptičnih robotov.</t>
  </si>
  <si>
    <t>This is haptical robot for rehablitation of human ar. Also suitable as open control arhitecture for studies and teaching of haptic robot control.</t>
  </si>
  <si>
    <t>http://www.robolab.si/research/infrastructure/haptic-robotics/hapticmaster/</t>
  </si>
  <si>
    <t>Mihelj Matjaž</t>
  </si>
  <si>
    <t>FP5 - I-Match</t>
  </si>
  <si>
    <t>FP7 - MIMICS</t>
  </si>
  <si>
    <t>P2-0244</t>
  </si>
  <si>
    <t>Danilo Vrtačnik</t>
  </si>
  <si>
    <t>Sistem za pridobivanje ultra čiste vode</t>
  </si>
  <si>
    <t>System for production of ultra pure dionized water (UPW)</t>
  </si>
  <si>
    <t>Sistem je fiksno postavljen in vključen v distribucijsko zanko čistih prostorov. Produkt, DI voda je  zato dostopen pod omejenimi pogoji zainteresiranim partnerjem.
http://www.fe.uni-lj.si/raziskovanje/oprema/</t>
  </si>
  <si>
    <t xml:space="preserve">System is permanently installed and connected to the closed supply loop of cleanroom facility. Deionized water as a producto of the system is available to other institutions </t>
  </si>
  <si>
    <t>Sistem je namenjen pridobivanju izredno čiste deionizirane vode za potrebe mikroelektronskih procesov. Ustreza standardu E2.</t>
  </si>
  <si>
    <t>System for laboratory production of  dionized water used in microelectronic processing. Complies with E2 standard.</t>
  </si>
  <si>
    <t>http://lmse.fe.uni-lj.si</t>
  </si>
  <si>
    <t>Slavko Amon</t>
  </si>
  <si>
    <t>30683 Pečar Borut MR</t>
  </si>
  <si>
    <t>L2-0186</t>
  </si>
  <si>
    <t>Marina Santo Zarnik</t>
  </si>
  <si>
    <t>L3-0309</t>
  </si>
  <si>
    <t>Roman Bošnjak</t>
  </si>
  <si>
    <t>Industrijski robotski sistem s simulacijsko in razvojno programsko opremo 1. Antropomorfni robot ABB IRB 140 s krmilnikom S4Cplus in učno enoto 2. Razvojna programska oprema 3. Vhodno/izhodni vmesniški enoti DSQC 355 in DSQC 354 4.</t>
  </si>
  <si>
    <t>Industrial robot with accompaning simulation software 1. Antropomorphic arm ABB IRB 140 with controler S4Cplus with teach unit 2. Robot Studio software 3. DSQC 355 and DSQC 354</t>
  </si>
  <si>
    <t>To je sodoben industrijski robot. Namen te celice je uporaba offline programiranja za načrtovanje navideznega okolja in definiranje robotskega programa, potem pa prenos v robota za izvršitev in končne prilagoditve.</t>
  </si>
  <si>
    <t>This si a modern industrial robot. The aim of this robotic cell is use of offline programming for definition of environment and the robot program, followed with transfer to robot cotroller for execution and final adjustments.</t>
  </si>
  <si>
    <t>FE 022467</t>
  </si>
  <si>
    <t>http://www.robolab.si/research/infrastructure/industrial-robotics/abb-irb-1600/</t>
  </si>
  <si>
    <t xml:space="preserve">17-MR.R913
17-MR.R914
17-MR.R938
17-20MR.R930
</t>
  </si>
  <si>
    <t>diplomanti, magistranti, mladi raziskovalci, doktorski študentje
Peter Krapež
Aljaž Baumkircher
Ana Mandeljc
Luka Pogačnik
Aleš Zore
Peter Kmecl</t>
  </si>
  <si>
    <t>industrijski projekti</t>
  </si>
  <si>
    <t>Optični merilni sistem za brezkontaktno merjenje kinematičnih parametrov gibanja, Optotrak</t>
  </si>
  <si>
    <t>Optical measurement system for contactless acquisition of kinematic parameters, Optotrak</t>
  </si>
  <si>
    <t>Gre za sistem kamer in aktivnih markerjev, ki omogoča zajemanje 3D koordinat markerjev s 3D točnostjo +-0.3 mm v volumnu prostora s stranico več metrov. Možno je istočasno merjenje in posredovanje izmerjenih vrednosti drugim klientom in  na ta način zaprtozančno vodenje.</t>
  </si>
  <si>
    <t>This is a system with cameras and active markers, for acquisition of 3D marker coordinates with 3D accuracy 0.3 mm in a volume with one side of several meters. Possible is simultaneous acquisition and transfer to other clients for real time feedback control.</t>
  </si>
  <si>
    <t>http://www.robolab.si/research/infrastructure/other-equipment/optotrak-certus/</t>
  </si>
  <si>
    <t>P2-0232/ I0-0022</t>
  </si>
  <si>
    <t>Franjo Pernuš</t>
  </si>
  <si>
    <t>Sistem z NIR spektralno kamero</t>
  </si>
  <si>
    <t>System with NIR hyperspectral camera</t>
  </si>
  <si>
    <t>Po dogovoru - odvisno od trenutnega poteka razsikav
http://www.fe.uni-lj.si/raziskovanje/oprema/</t>
  </si>
  <si>
    <t>As agreed upon requests - depends on the current experiments</t>
  </si>
  <si>
    <t>Zajemanje NIR hiperspektralnih slik</t>
  </si>
  <si>
    <t>Acquisition of NIR hyperspectral images</t>
  </si>
  <si>
    <t>25320, 25321, 25322, 25323, 25627, 25626</t>
  </si>
  <si>
    <t>http://lit.fe.uni-lj.si/equipment.php?lang=slo</t>
  </si>
  <si>
    <t>J2-2502</t>
  </si>
  <si>
    <t>Miran Burmen</t>
  </si>
  <si>
    <t>J2-2500</t>
  </si>
  <si>
    <t>Žiga Špiclin</t>
  </si>
  <si>
    <t>J2-1732</t>
  </si>
  <si>
    <t>Tomaž Vrtovec</t>
  </si>
  <si>
    <t>P2-0232</t>
  </si>
  <si>
    <t>Sistem za realizacijo nove mednarodne temperaturne lestvice</t>
  </si>
  <si>
    <t>2007-2008</t>
  </si>
  <si>
    <t>system for the realization of new temperature scale</t>
  </si>
  <si>
    <t>Sistem služi za realizacijo ter spremljanje le-te različnih fiksnih točk. Z njim se prenaša vrednost primarnega etalona temperature na delovne etalone v raziskovalnih inštitucijah in industriji.</t>
  </si>
  <si>
    <t>The system is used for realization and monitoring of the realization of different fixed points. It is used to disseminate the value of the primary temperature stnadard to the working standards within research institutions and industry.</t>
  </si>
  <si>
    <t>24343, 24721, 26216, 26217, 26663</t>
  </si>
  <si>
    <t>Elipsometrični merilnik tankih plasti</t>
  </si>
  <si>
    <t>Spektroskoptični elipsometer (angl. spectroscopic ellipsometer) SpecEL-2000-VIS z dodatkom za analizo plinov Micro GC 3000 A (leto 2008)</t>
  </si>
  <si>
    <t>Oprema je nameščena v čistih prostorih in je pod ustreznimi pogoji dostopna tudi drugim raziskovalnim organizacijam
http://www.fe.uni-lj.si/raziskovanje/oprema/</t>
  </si>
  <si>
    <t>The equipment is installed in clean room environment and is accessible also to other research institutions.</t>
  </si>
  <si>
    <t>Karakterizacija (debeline, lomni količnik) tankoplastnih transparentnih filmov</t>
  </si>
  <si>
    <t>Characterization of transparent thin films (thickness, refractive index).</t>
  </si>
  <si>
    <t>24609, 25950</t>
  </si>
  <si>
    <t>Sistem za merjenje nanosekundnih visokonapetostnih električnih pulzov</t>
  </si>
  <si>
    <t>System for measurement of nanosecond high-voltage electric pulses</t>
  </si>
  <si>
    <t>Oprema se nahaja v Laboratoriju  za biokibernetiko FE UL, za dostop je potrebno kontaktirati predstojnika laboratorija prof. Tadeja Kotnika. Uporaba opreme (tako osciloskopa kot šritih pripadajočih sond)  je mogoča po predhodnem dogovoru.
http://www.fe.uni-lj.si/raziskovanje/oprema/</t>
  </si>
  <si>
    <t>The equipment is located in the Laboratory of Biocybernetics, Fac. of El. Eng., Univ. of Ljubljana. Contact lab head prof. Damijan Miklavčič. The system (the oscilloscope and/or the four probes) is available upon request.</t>
  </si>
  <si>
    <t>Z osciloskopom je mogoče sočasno na štirih vhodnih kanalih opazovati pulze z manj kot nanosekundnim dvižnim časom. S pripadajočimi specializiranimi sondami (diferencialna, visokonapetostna in dve aktivni sondi) lahko merimo različne tokovne in napetostne parametre takšnih pulzov.</t>
  </si>
  <si>
    <t>The oscilloscope allows for simultaneous four-channel monitoring of electric pulses with subnanosecond risetimes. The specialized probes that are part of the system (a differential probe, a high-voltage probe, and two active probes) enable the measurements of various current and voltage parameters of such pulses.</t>
  </si>
  <si>
    <t>16897, 17001, 24643, 24644</t>
  </si>
  <si>
    <t>Gregor Klančar</t>
  </si>
  <si>
    <t>Raziskovalno okolje za študij naprednih metod v mobilni robotiki</t>
  </si>
  <si>
    <t>Research environment for study of advanced methods in mobile robotics</t>
  </si>
  <si>
    <t>Oprema je v delovnem času (8:00 -16:00) pogosto v uporabi za raziskovalne skupine. Možnost dostopa bi tako bila le v popoldanskih urah oziroma izjemoma po vnaprejšnjem dogovoru. 
http://www.fe.uni-lj.si/raziskovanje/oprema/</t>
  </si>
  <si>
    <t>Equipment is in use during working hours (8:00-16:00) by the members of research group. Therefore it is only available in the afternoon hours or otherwise if arranged.</t>
  </si>
  <si>
    <t>Raziskovalna oprema je namenjena raziskovanju na področju mobilne robotike, kjer gre za metode vodenja, zaznavanja, razpoznavanje okolice in večagentne sisteme. Oprema se je in se uporablja tudi v okviru različnih raziskovalnih projektov ter za namene študija na diplomskem, podiplomskem študiju in doktorskem študiju.</t>
  </si>
  <si>
    <t>Research equipment is intended for research in mobile robotics area such as: control methods, detection and recognition of the environment and multiagent systems. Equipment was and is in use also in different research projects and for  study purposes of graduate, postgraduate and Ph.D study.</t>
  </si>
  <si>
    <t>24837, 24841, 24041, 24900</t>
  </si>
  <si>
    <t xml:space="preserve">http://msc.fe.uni-lj.si/Hardware.asp
</t>
  </si>
  <si>
    <t>L2-3168</t>
  </si>
  <si>
    <t>Projekti mladih raziskovalcev</t>
  </si>
  <si>
    <t>MR-ji:  51907 Martina Loknar, 39218 Črne Gregor. 53522 Antić Miloš</t>
  </si>
  <si>
    <t>Merilnik učinkovitosti pretvorbe sončnih celic s sončnim simulatorjem</t>
  </si>
  <si>
    <t>Solar Simulator AM1.5</t>
  </si>
  <si>
    <t xml:space="preserve">Merilnik se nahaja v Laboratoriju za fotovoltaiko in optoelektroniko. Za možnost karakterizacijo vzorcev kontaktirajte predstojnika LPVO prof. dr. Marka Topiča. Glede na intenzivno uporabo merilnika za lastne RR potrebe je uporaba možna le v poznih popoldanskih terminih.
http://www.fe.uni-lj.si/raziskovanje/oprema/
</t>
  </si>
  <si>
    <t>Merjenje učinkovitosti pretvorbe pod umetnim soncem spektra AM1.5.</t>
  </si>
  <si>
    <t>Measurement of conversion efficiency under solar irradiance AM1.5</t>
  </si>
  <si>
    <t>24616, 24617, 24621</t>
  </si>
  <si>
    <t>Andrej Košir</t>
  </si>
  <si>
    <t>Enota za razvoj in vertifikacijo kvalitete interaktivnih večpredstavnih storitev</t>
  </si>
  <si>
    <t>Oprema se nahaja v Laboratoriju za uporabniku prilagojeno komunikacijo in ambientno inteligenco (LUCAMI), Fakulteza za elektrotehniko, Univerza v Ljubljani. Za uporabo kontaktirajte predstojnika LUCAMI prof. dr. Andreja Koširja. Na voljo izven rednega delovnega časa.
http://www.fe.uni-lj.si/raziskovanje/oprema/</t>
  </si>
  <si>
    <t>The equipment is located in Digital Signal, Image and Video Processing Laboratory, Fac. of El. Eng., Univ. of Ljubljana. Contact lab head prof. dr. Jurij F. Tasič. Availability out of regular working hours.</t>
  </si>
  <si>
    <t>V sestavu razpolagamo s sistemom za nelinearno urejanje video gradiva, sistemom za urejanje multimedijskih gradiv, DVB predvajalnim (playout) studiom, testnimi DVB sprejemniki ter s strežniki interaktivnih multimedijskih storitev.</t>
  </si>
  <si>
    <t>The system consistes of nonlinear video editing system, multimedia production system, DVB playout studio, DVB test receivers and servers for interactive media services.</t>
  </si>
  <si>
    <t>24739, 24740, 24852, 24880</t>
  </si>
  <si>
    <t>http://www.lucami.org/index.php/research/research-equipment/</t>
  </si>
  <si>
    <t>IST-4-027866 ELU (Enhanced Learning Unlimited)</t>
  </si>
  <si>
    <t xml:space="preserve">IST-02731 LIVE (Live staging of media events) 
</t>
  </si>
  <si>
    <t>P2-0246 (</t>
  </si>
  <si>
    <t>IST-044985 VICTORY (Audio-VIsual ConTent search and retrieval in a distributed P2P repositORY)</t>
  </si>
  <si>
    <t>Sistem za dinamično mikroskopsko slikanje</t>
  </si>
  <si>
    <t>System for dynamic microscopic imaging</t>
  </si>
  <si>
    <t>Oprema se nahaja v Laboratoriju  za biokibernetiko FE UL, za dostop je potrebno kontaktirati predstojnika laboratorija prof. Tadeja Kotnika. 
http://www.fe.uni-lj.si/raziskovanje/oprema/</t>
  </si>
  <si>
    <t>The equipment is located in the Laboratory of Biocybernetics, Fac. of El. Eng., Univ. of Ljubljana. Contact lab head prof. Damijan Miklavčič. The fluorescence microscope is only available to external RO on late afternoons, evenings and weekends.</t>
  </si>
  <si>
    <t>Sistem je sestavljen iz invertnega fluorescenčnega mikroskopa Zeiss AxioVert 200, CCD kamere z visoko ločljivostjo in monokromatorja, ki omogoča izbiro poljubne valovne dolžine v vidnem spektru. Programska oprema, ki je prav tako del sistema (MetaMorph in MetaFluor), omogoča zajemanje, analizo in obdelavo zajetih slik.</t>
  </si>
  <si>
    <t>The system consists of the Zeiss AxioVert 200 inverted fluorescence microscope, a high-resolution CCD camera and a monochromator allowing for selection of an arbitrary wavelength within the optical spectrum. The software that is also a part of the system (MetaMorph and MetaFluor) allows for image acquisition, analysis and processing.</t>
  </si>
  <si>
    <t>Shaurya Sachdev (gostujoči raziskovalec EU MSCA GETPolPhys)</t>
  </si>
  <si>
    <t>Visokonapetostni elektroporator z več ločenimi izhodi</t>
  </si>
  <si>
    <t>Highvoltage electroporator with multiple isolated outputs</t>
  </si>
  <si>
    <t xml:space="preserve">The equipment is located in the Laboratory of Biocybernetics, Fac. of El. Eng., Univ. of Ljubljana. Contact lab head prof. Damijan Miklavčič. </t>
  </si>
  <si>
    <t>Visokonapetostni generator električnih pulzov služi za dovajanje vioskonapetostnih pulzov do 3kV.</t>
  </si>
  <si>
    <t>High voltage generator of electric pulses is used for application of high voltage electric pulses up to 3kV.</t>
  </si>
  <si>
    <t>Žana Lovšin, Polona Komel (študentka)</t>
  </si>
  <si>
    <t>Janez Bešter</t>
  </si>
  <si>
    <t>Testni protokolni simulacijski sistem</t>
  </si>
  <si>
    <t>Scalable network testing equipment</t>
  </si>
  <si>
    <t xml:space="preserve">Oprema je dostopna za industrijske in akademske partnerje. Čas dostopa ni fiksiran. Odvisen je od trenutne zasedenosti, potrebna je predhodna uskladitev. Cena po dogovoru. Kontakt: prof. Andrej Kos. 
http://www.fe.uni-lj.si/raziskovanje/oprema/
</t>
  </si>
  <si>
    <t>Equipment is available for industrial and academic partners. Access time is not defined in advance, is dependent on current availability, advance appointment is required. Price is agreed. Contact prof. Andrej Kos</t>
  </si>
  <si>
    <t>Spirent Test Center omogoča izvajanje širokega nabora skladnostnih (angl. conformance), zmogljivostnih (angl. performance), funkcionalnih (angl. functional) in primerjalnih (angl. benchmark) testov ter emulacijo protokolov, strežnikov in odjemalcev. Vključuje 12 GE optičnih in električnih vmesnikov in omogoča izvajanje meritev in testov za protokole, ki bazirajo na Ethernet, IPv4 in IPv6. Oprema je skalabilna in podpira širok spekter telekomunikacijskih protokolov in zmogljivosti (OSI ravnine 2 do 7).</t>
  </si>
  <si>
    <t>Spirent Test Center enables a wide range of conformance, performance, functional and benchmark tests. System supports protocol, server and client emulation. Hardware platform includes 12 GE optical and electrical interfaces and allows measurements and testing of protocols which are based on Ethernet, IPv4 and IPv6. The equipment is scalable and supports a broad range of telecommunications protocols and capabilities (OSI plane 2to 7).</t>
  </si>
  <si>
    <t>http://ltfe.org/testni-protokolni-simulacijski-sistem/</t>
  </si>
  <si>
    <t>P2-0246 (C)</t>
  </si>
  <si>
    <t>laboratorijske vaje, magisteriji,diplomske naloge</t>
  </si>
  <si>
    <t>Sistem za analizo kakovosti signalov v profesionalnih video produkcijskih, predvajalnih in prenosnih sistemih</t>
  </si>
  <si>
    <t>Analyzing system of quality of signals in professional video production, broadcast and transmission systems</t>
  </si>
  <si>
    <t>Sistem za analizo kakovosti signalov se nahaja v Laboratoriju za telekomunikacije (LTFE) in je v uporabi ves čas delovnika laboratorijskega osebja in deloma izven tega časa. Dostopen je po dogovoru z vodjo Multimedijskega centra LTFE, Klemnom Pečnikom.
http://www.fe.uni-lj.si/raziskovanje/oprema/</t>
  </si>
  <si>
    <t>System for the video production signal quality analysis is located in the Laboratory for Telecommunications (LTFE) and is in use throughout the laboratory staff working hours and partly outside this time. It is available by arrangement with the Head of Multimedia Centre of LTFE (Klemen Pečnik).</t>
  </si>
  <si>
    <t xml:space="preserve">Sistem omogoča zajemanje in digitalizacijo video signalov v profesionalnih produkcijskih in predvajalnih sistemih, izvor visoko kakovostnih digitaliziranih video signalov, implementacijo metapodatkov, kodiranje/kompresijo video signalov po standardih, merjenje in analizo kompresiranih in multipleksiranih video signalov ter merjenje in analizo moduliranih signalov. </t>
  </si>
  <si>
    <t>The system enables users to capture and digitize video signals in a professional production and playout systems, to implement a metadata and to measure and analyze the compressed, multiplexed and modulated video signals. It is the source of high quality digital video signals and allows standard-based coding / compression and measuring.</t>
  </si>
  <si>
    <t>FE028904, FE028905, FE028906, FE028907, FE028908, FE028909, FE028910, FE028911, FE028912, FE028913, FE028914, FE028915, FE028917, FE028918, FE028919, FE028920, FE028921, FE028922, FE028923, FE028924, FE028925, FE028926, FE028927, FE028928, FE028929, FE028930</t>
  </si>
  <si>
    <t>http://ltfe.org/sistem-za-analizo-kakovosti-signalov-v-profesionalnih-video-produkcijskih-predvajalnih-in-prenosnih-sistemih/</t>
  </si>
  <si>
    <t>laboratorijske vaje, doktorska naloga,diplomske naloge</t>
  </si>
  <si>
    <t>Dvoročni telerobotski sistem za raziskave v medicini in industriji: dva 6DOF antropomorfni robota Motoman MH5L, dva haptična robota Force Dimension, tip Omega.7, senzorji sil, spremljajoči računalniki.</t>
  </si>
  <si>
    <t>Bimanual telerobotic system for research in medicine and industry: two  6DOF antropomorphic robots Motoman MH5L, two haptic robots Force Dimension, type Omega.7, force sensors, associated computers.</t>
  </si>
  <si>
    <t xml:space="preserve">Sistem je sestavljen iz štirih sklopov, dveh industrijskih robotov Motoman MH5L in dveh haptičnih vmesnikov Force Dimension tip  Omega.7. MH5L robota imata skupen industrijski krmilnik in vse s tem povezane funkcionalnosti. Na obeh močnostnih delih je možen tudi preklop in vodenje s posebnim industrijskim PC. Tako je možen vpliv na vse parametre, implementacija lastnih algoritmov vodenja ter razne telerobotske funkcije dvoročnega sistema (dveh parov robotov).  </t>
  </si>
  <si>
    <t>System has four mani components: two industrial robots Motoman MH5L and two haptic robots Forece Dimension, type Omega.7. MH5L robots have common industrial controller and all associated functionalities. Both could be also switched to dedidated industrial PC. All parameters could be varied, implementation of new control algorithms is easy, including various modes of telerobotic of bimanual operation (two pairs of robots).</t>
  </si>
  <si>
    <t>FE 028326
FE 028127
FE 028128</t>
  </si>
  <si>
    <t>http://www.robolab.si/research/infrastructure/other-equipment/bimanual-teleoperation-system/</t>
  </si>
  <si>
    <t>P2-0179</t>
  </si>
  <si>
    <t>Sistem za vrednotenje gradnikov PVS</t>
  </si>
  <si>
    <t>PVS component evaluation set-up</t>
  </si>
  <si>
    <t>Sistem za vrednotenje gradnikov PVS se nahaja v Laboratoriju za fotovoltaiko in optoelektroniko. Za možnost vrednotenja kontaktirajte predstojnika LPVO prof. dr. Marka Topiča. Glede na intenzivno uporabo merilnika za lastne RR potrebe je uporaba možna le v poznih popoldanskih terminih.
http://www.fe.uni-lj.si/raziskovanje/oprema/</t>
  </si>
  <si>
    <t>PVS component evaluation set-up  is located in Laboratory of Photovoltaics and Optoelectronics. To evaluate components the head of LPVO prof. dr. Marko Topic should be contacted.</t>
  </si>
  <si>
    <t>Testiranje izolacijske upornosti PV modulov, testiranje PV modulov pod različnimi klimatskimi pogoji, vrednotenje učinkovitosti razsmernikov.</t>
  </si>
  <si>
    <t>Isolation resistivity test of PV modules, climate chamber testing of PV modules, conversion efficiency measurement of inverters.</t>
  </si>
  <si>
    <t>27948, 27726, 27947</t>
  </si>
  <si>
    <t>Razvojno okolje tankoplastne fotovoltaike</t>
  </si>
  <si>
    <t>Thin film PV technology set-up</t>
  </si>
  <si>
    <t xml:space="preserve">Razvojno okolje se nahaja v Laboratoriju za fotovoltaiko in optoelektroniko. Za možnost uporabe razvojnega okolja kontaktirajte predstojnika LPVO prof. dr. Marka Topiča. Glede na intenzivno uporabo razvojnega okolja za lastne RR potrebe je uporaba možna le v poznih popoldanskih terminih.
http://www.fe.uni-lj.si/raziskovanje/oprema/
</t>
  </si>
  <si>
    <t>Thin film PV technology set-up is located in Laboratory of Photovoltaics and Optoelectronics. To use the set-up the head of LPVO prof. dr. Marko Topic should be contacted.</t>
  </si>
  <si>
    <t>Uporaba inertne komore za postopke nanašanja brez prisotnosti vlage ali kisika, kapljični tiskalnik za nanašanje anorganskih ali organskih past/plasti.</t>
  </si>
  <si>
    <t>Inertial chamber (N2) for deposition steps without presence of humidity or oxygen) and ink-jet printer for depostion of inorganic or organic inks to layers.</t>
  </si>
  <si>
    <t>Razvojno okolje se nahaja v Laboratoriju za fotovoltaiko in optoelektroniko. Za možnost uporabe razvojnega okolja kontaktirajte predstojnika LPVO prof. dr. Marka Topiča. Glede na intenzivno uporabo razvojnega okolja za lastne RR potrebe je uporaba možna le v poznih popoldanskih terminih.
http://www.fe.uni-lj.si/raziskovanje/oprema/</t>
  </si>
  <si>
    <t>Mikrovalovni vektorski analizator vezij do 67 GHz</t>
  </si>
  <si>
    <t>Vector Network Analyzer up to 67 GHz</t>
  </si>
  <si>
    <t xml:space="preserve">The Vector Network Analyzer set-up is located in the Radiation and Optics Laboratory. To measure microwave circuits Bostjan Batagelj should be contacted. </t>
  </si>
  <si>
    <t>Meritve linearnih in nelinearnih ojačevalnikov in mešalnikov. Meritve šumnega števila. Meritve anten.</t>
  </si>
  <si>
    <t>Linear and nonlinear amplifier and mixer measurements.Noise figure measurements. Antenna measurements.</t>
  </si>
  <si>
    <t>http://lso.fe.uni-lj.si/oprema.php?page=oprema/oprema_ZVA67.html</t>
  </si>
  <si>
    <t>S-1259</t>
  </si>
  <si>
    <t>Sistem za hiperspektralno zajemanje slik na mikro in makro nivoju</t>
  </si>
  <si>
    <t>A system for the acquisition of hyperspectral images on micro and macro levels</t>
  </si>
  <si>
    <t>Zajemanje hiperspektralnih slik</t>
  </si>
  <si>
    <t>Acquisition of hyperspectral images</t>
  </si>
  <si>
    <t>http://lit.fe.uni-lj.si/oprema</t>
  </si>
  <si>
    <t xml:space="preserve">Tomaž Vrtovec </t>
  </si>
  <si>
    <t>Peter Naglič; MR-ji: Lara Dular; Gašper Podobnik</t>
  </si>
  <si>
    <t xml:space="preserve">Benchtop flow cytometer </t>
  </si>
  <si>
    <t xml:space="preserve">Meritve in analiza morfološko različnih subpopulacij v heterogeni suspenziji celic.  </t>
  </si>
  <si>
    <t>Measurements and analysis of morphologically different subpopulations within a heterogeneous cell suspension.</t>
  </si>
  <si>
    <t>Tamara Polajžer</t>
  </si>
  <si>
    <t>Tjaša Potočnik</t>
  </si>
  <si>
    <t>J2-3046</t>
  </si>
  <si>
    <t>Maria Scuderi</t>
  </si>
  <si>
    <t>Mojca Pavlin</t>
  </si>
  <si>
    <t>Dvoročni robot za industrijo naslednje generacije</t>
  </si>
  <si>
    <t>Two arm robot for next generation of industry</t>
  </si>
  <si>
    <t>Dvoročna manipulacija, tudi v sodelovanju s človekom. Istočasno osnovno zajemanje slik s kamero na roki. Možno je servo dvoprstno prijemanje. Intuitivno programiranje.</t>
  </si>
  <si>
    <t>Two arm manipulation, also i ncooperation with human. Simultaneously also basic image capturing with camera on arm. Possible is servo two finger grapsing. Intuitive programming.</t>
  </si>
  <si>
    <t>http://www.robolab.si/research/infrastructure/industrial-robotics/abb-irb-14000-yumi/</t>
  </si>
  <si>
    <t>Raziskovalna platforma sodelujočih robotov</t>
  </si>
  <si>
    <t>Robot FANUC CR7iA</t>
  </si>
  <si>
    <t xml:space="preserve">Sodelujoči robot CR7iA ima 6 osi in v bazi integriran senzor navora, ki sproti preračunava sile in navore za vsako os. </t>
  </si>
  <si>
    <t>Collaborative robot CR7iA is a 6-axis robot arm with in base integrated torque sensor which estimate torque and force in each axes.</t>
  </si>
  <si>
    <t>35389,35193, 35201,35202</t>
  </si>
  <si>
    <t>http://www.robolab.si/research/infrastructure/crc-robotics/fanuc/</t>
  </si>
  <si>
    <t>Robot Franka Panda</t>
  </si>
  <si>
    <t>Sodelujoči robot Panda ima 7 osi z vgrajenimi senzorji navora. Zaradi senzorjav navora in vodljivosti segmentov je primeren za opravljanje zahtevnejših nalog.</t>
  </si>
  <si>
    <t>Collaborative robot Panda is 7-axis robot which acts like a human arm with his high sensitivity in all seven joints</t>
  </si>
  <si>
    <t>35192,35194, 35199,35200</t>
  </si>
  <si>
    <t>http://www.robolab.si/research/infrastructure/crc-robotics/franka/</t>
  </si>
  <si>
    <t>Robot UR5e</t>
  </si>
  <si>
    <t xml:space="preserve">Sodelujoči robot UR5e ima 6 osi in v prijemalu integriran senzor navora. Robot je tudi opremljen z različnimi sodelojočimi prijemali. </t>
  </si>
  <si>
    <t>Collaborative robot UR5e is 6-axis robot with integrated torque sensor in tool flange and equipped with several collaborative grippers.</t>
  </si>
  <si>
    <t>35208,35195, 35203,35204, 35197</t>
  </si>
  <si>
    <t>http://www.robolab.si/research/infrastructure/crc-robotics/ur5/</t>
  </si>
  <si>
    <t>Robot Yaskawa HC10</t>
  </si>
  <si>
    <t>Sodelujoči robot HC10 ima 6 osi z v oseh vgrajenimi senzorji navora in ima v vrhu robota nosilnost 10 kg.</t>
  </si>
  <si>
    <t>Collaborative robot HC10 is 6-axis robot with integratet joint torque sensor in all axes and with a payload of 10 kg.</t>
  </si>
  <si>
    <t>35390,35196, 35205,35206, 35198</t>
  </si>
  <si>
    <t>http://www.robolab.si/research/infrastructure/crc-robotics/yaskawa/</t>
  </si>
  <si>
    <t>P2-0356</t>
  </si>
  <si>
    <t>Boštjan Blažič</t>
  </si>
  <si>
    <t>Strojna in programska oprema za vzpostavitev komunikacije med simulatojem dinamičnih razmer v elektroenergetskem sistemu v realnem času ter zunanjo strojno in programsko opremo</t>
  </si>
  <si>
    <t>GTNETx2 &amp;  GTSYNC RTDS hardware with the corresponding communication protocols</t>
  </si>
  <si>
    <t xml:space="preserve">Oprema omogoča komunikacijsko povezavo v realnem času med RTDS simulatorjem ter zunanjo opremo preko Ethernet povezave skladno z mednarodno uveljavnljenimi komunikacijskimi protokoli. </t>
  </si>
  <si>
    <t>Equipment enables real-time communication between RTDS simulator and phisical external hardware via Ethernet connection, applying internationally used communication protocols.</t>
  </si>
  <si>
    <t>http://lpee.fe.uni-lj.si/orodja/rtds/</t>
  </si>
  <si>
    <t>Dr. in mag. naloge</t>
  </si>
  <si>
    <t>doc. dr. Urban Rudež</t>
  </si>
  <si>
    <t>Research program Electric Power Systems No. P2-0356 (ARRS)</t>
  </si>
  <si>
    <t>Jovan Bojkovski</t>
  </si>
  <si>
    <t>Merilni sistem za vzdrževanje visokotemperaturnih celic fiksnih točk</t>
  </si>
  <si>
    <t>Three zone furnace for realization of fixed point cells</t>
  </si>
  <si>
    <t>Inštrument je mogoče uporabiti v okviru prenosa vrednosti primarnega etalona na najvišjem metrološkem nivoju (medlaboratorijska primerjava). Zaradi pogoste uporabe inštrumenta je nujen vnaprejšen dogovor glede časovne uporabe. 
http://www.fe.uni-lj.si/raziskovanje/oprema/</t>
  </si>
  <si>
    <t xml:space="preserve">The instrument can be shared in a scope of transfer of primary standard value at the highest metrological level (interlaboratory comparison). Due to frequent use, the external use of the instrument shall be agreed upon long time in advance. </t>
  </si>
  <si>
    <t>Instrument služi za realizacijo točke strdišča cinka, aluminija, srebra, bakra in evtektičnih zlitin Z njim se prenaša vrednost primarnega etalona temperature na delovne etalone v raziskovalnih inštitucijah in industriji.</t>
  </si>
  <si>
    <t>The instrument serves for realization of freezing point of zinc, aluminium, silver, copper and eutectic fixed points. It is used to disseminate the value of the primary temperature stnadard to the working standards within research institutions and industry.</t>
  </si>
  <si>
    <t>P2-0257</t>
  </si>
  <si>
    <t>Janez Trontelj</t>
  </si>
  <si>
    <t>Poravnalnik mask</t>
  </si>
  <si>
    <t>mask aligner</t>
  </si>
  <si>
    <t>Razvojno okolje se nahaja v Laboratoriju za mikroelektroniko. Za možnost uporabe razvojnega okolja kontaktirajte predstojnika LMFE prof. dr. Janeza Trontlja.
http://www.fe.uni-lj.si/raziskovanje/oprema/</t>
  </si>
  <si>
    <t>Mask aligner is located in Laboratory for Microelectronics. To use the set-up the head of LMFE prof. dr. Janez Trontelj should be contacted.</t>
  </si>
  <si>
    <t>Poravnalnik mask MA BA6 Gen 4 je sistem namenjen raziskovalnim ustanovam, univerzam in vzorčni proizvodnji. Poglavitni poudarek je na fleksibilnosti tako glede postopkov z valovnimi dolžinami 365 in 405 nm v 4 različnih načinih preslikave, od bližinske do vakuumske.</t>
  </si>
  <si>
    <t>Mask aligner MA BA6 Gen 4 is a system designed for research institutions, universities and sample production. The main emphasis is on flexibility both in procedures with wavelengths 365nm  and 405 nm in 4 different modes of mapping, from proximity to vacuum.</t>
  </si>
  <si>
    <t>http://lmfe.fe.uni-lj.si/o-nas/oprema/</t>
  </si>
  <si>
    <t>LMFE</t>
  </si>
  <si>
    <t>L2-9236</t>
  </si>
  <si>
    <t>J7-8272</t>
  </si>
  <si>
    <t>Merilni sistem za merjenje, razvoj in analizo visoko napetostnih pulznih generatorjev - elektroporatorjev</t>
  </si>
  <si>
    <t>Measuring system for measuring, development and analysis of high voltage pulse generators - electroporators</t>
  </si>
  <si>
    <t>Sistem omogoča merjenje časovnih potekov toka in napetosti pulzov in spremljanje sprememb pasivnih električnih lastnosti bioloških bremen. Prav tako vsebuje tudi precizni zakasnilni digitalin generator pulzov in  6kV  generator, ki ju uporabljamo pri razvoju novih elektroporatorjev.</t>
  </si>
  <si>
    <t>The system enables measurement of current flows and pulse voltage and monitoring changes in passive electrical properties of biological loads. It also contains precise delayed digitaline pulse generator and a 6kV generator, which are used in the development of new electroporators.</t>
  </si>
  <si>
    <t>35553, 35554,35555, 35556, 35557, 35558, 35559, 35560, 35561, 35562, 35563, 35564, 35565</t>
  </si>
  <si>
    <t>N2-0198</t>
  </si>
  <si>
    <t>Angelika Vižintin</t>
  </si>
  <si>
    <t>Sistem za fluorescenčno mikroskopijo</t>
  </si>
  <si>
    <t>System for fluorescence microscopy</t>
  </si>
  <si>
    <t>J2-2503</t>
  </si>
  <si>
    <t>Lea Rems (42), Vid Jan (8)</t>
  </si>
  <si>
    <t>Tina Batista Napotnik</t>
  </si>
  <si>
    <t>Raziskovalna oprema za podporo sodelujoče robotike v Industriji 4.0</t>
  </si>
  <si>
    <t>Upgrade of Optotrak Certus and collaborative robotics sensor bundle</t>
  </si>
  <si>
    <t>36521-36525,36527-36533,36536-36538,24637/1,35192/1,35208/1</t>
  </si>
  <si>
    <t>Multifunkcijski analizator kakovosti napetosti (merilni inštrument) za nizko- in srednje-napetostna električna omrežja Siemos PQ II</t>
  </si>
  <si>
    <t>http://leon.fe.uni-lj.si/</t>
  </si>
  <si>
    <t>as. dr. Leopold Herman</t>
  </si>
  <si>
    <t>Optični sistem za digitalno holografsko mikroskopijo in določanje optičnih lastnosti sipajočih medijev</t>
  </si>
  <si>
    <t>A digital holographic microscopy system and a system for measuring the optical properties of scattering media</t>
  </si>
  <si>
    <t>Po dogovoru - odvisno od trenutnega poteka razsikav.
https://lst.fe.uni-lj.si/equipment/p19-146/</t>
  </si>
  <si>
    <t>37472, 37474-85, 37487-91</t>
  </si>
  <si>
    <t>(Oprema se je začela uporabljati v letu 2022.) 100</t>
  </si>
  <si>
    <t>https://lst.fe.uni-lj.si/equipment/p19-146</t>
  </si>
  <si>
    <t>Franjo Pernuš, Peter Naglič, MR-ji: Lara Dular; Gašper Podobnik</t>
  </si>
  <si>
    <t>Igor Pušnik</t>
  </si>
  <si>
    <t>Mikrobolometerska termovizijska kamera</t>
  </si>
  <si>
    <t>Microbolometer thermal imaging camera</t>
  </si>
  <si>
    <t>Zaradi pogoste uporabe inštrumenta je nujen vnaprejšen dogovor glede časovne uporabe. Cena uporabe se oblikuje na podlagi ur delovanja ter ekspertnih ur upravljalca instrumenta s strani skrbnika opreme. http://www.fe.uni-lj.si/raziskovanje/oprema/</t>
  </si>
  <si>
    <t>http://lmk.si/raziskave/merilna-oprema-laboratorija/</t>
  </si>
  <si>
    <t>Igor Pušnik; Gregor Geršak</t>
  </si>
  <si>
    <t>80%: 20%</t>
  </si>
  <si>
    <t>Sistem za proučevanje sprememb v izražanju genov in celične smrti po elektroporaciji</t>
  </si>
  <si>
    <t>System for analysis of gene expression and cell death after electroporation</t>
  </si>
  <si>
    <t>Oprema se nahaja v Laboratoriju  za biokibernetiko FE UL, za dostop je potrebno kontaktirati predstojnika laboratorija prof. Tadeja Kotnika. Uporaba s strani zunanjih RO je možna po predhodnem dogovoru.                                                                                                  http://www.fe.uni-lj.si/raziskovanje/oprema/</t>
  </si>
  <si>
    <t>37610, 37611, 37627, 37628, 37629, 37599</t>
  </si>
  <si>
    <t>Naprava za nanos tankih plasti</t>
  </si>
  <si>
    <t xml:space="preserve">Univerza v Novi Gorici </t>
  </si>
  <si>
    <t>1540-007</t>
  </si>
  <si>
    <t>Griša Močnik</t>
  </si>
  <si>
    <t>Raman Lidar</t>
  </si>
  <si>
    <t>Podatki dostopni po dogovoru s skrbnikom</t>
  </si>
  <si>
    <t>Contact responsible person for data</t>
  </si>
  <si>
    <t>Meritve aerosolov v atmosferi</t>
  </si>
  <si>
    <t>Atmospheric monitoring</t>
  </si>
  <si>
    <t>40EUR/uro</t>
  </si>
  <si>
    <t>0% letno</t>
  </si>
  <si>
    <t>4% nabavne vrednost letno</t>
  </si>
  <si>
    <t>1700 raziskovalnih ur kategorije D</t>
  </si>
  <si>
    <t>73100 EUR/ letno (43 EUR/uro)</t>
  </si>
  <si>
    <t>https://www.ung.si/sl/raziskave/center-za-astrofiziko-in-kozmologijo/raziskave-cac/oprema/12-paket/</t>
  </si>
  <si>
    <t>P1-0385</t>
  </si>
  <si>
    <t>Longlong Wang</t>
  </si>
  <si>
    <t>Univerza v Novi Gorici</t>
  </si>
  <si>
    <t>Mobilni lidar za zaznavanje aerosolov v prizemni plasti ozračja</t>
  </si>
  <si>
    <t>Mobile lidar for aerosol detection in the PBL</t>
  </si>
  <si>
    <t>50EUR/uro</t>
  </si>
  <si>
    <t>85000 EUR/ letno (50EUR/uro)</t>
  </si>
  <si>
    <t>https://www.ung.si/sl/raziskave/center-za-astrofiziko-in-kozmologijo/raziskave-cac/oprema/13-paket/</t>
  </si>
  <si>
    <t>1540-002</t>
  </si>
  <si>
    <t>Samo Stanič</t>
  </si>
  <si>
    <t>Računalniška in eksperimentalna oprema za analizo meritev Observatorija P. Auger</t>
  </si>
  <si>
    <t>IT and experimental equipment for the analysis of the Pierre Auger observatory data</t>
  </si>
  <si>
    <t>Dostop s kvalificiranim digitalnim potrdilom</t>
  </si>
  <si>
    <t>Using valid GRID digital certificate</t>
  </si>
  <si>
    <t>Analiza podatkov</t>
  </si>
  <si>
    <t>Data analysis</t>
  </si>
  <si>
    <t>4287, 4319</t>
  </si>
  <si>
    <t>50 EUR/uro</t>
  </si>
  <si>
    <t>2% nabavne vrednost letno</t>
  </si>
  <si>
    <t>95200 EUR letno (56 EUR/uro)</t>
  </si>
  <si>
    <t>https://www.ung.si/sl/raziskave/center-za-astrofiziko-in-kozmologijo/raziskave-cac/oprema/14-paket/</t>
  </si>
  <si>
    <t>Sergey Vorobyev</t>
  </si>
  <si>
    <t>1540-014</t>
  </si>
  <si>
    <t>P6-0382</t>
  </si>
  <si>
    <t>Franc Marušič</t>
  </si>
  <si>
    <t>Sledilec očesnih premikov</t>
  </si>
  <si>
    <t>Eye-tracker</t>
  </si>
  <si>
    <t>Po začetnem poizvedovanju, v katerem mora potencialni uporabnik napisati tako svoje osnovne podatke kot namen uporabe opreme, kratek opis raziskovalnega problema in čas potreben za opravo raziskav, se v roku enega tedna s potencialnim uporabnikom dogovorimo o vseh podrobnostih izposoje opreme, vključno z možnostjo tehnične in ali strokovne pomoči.</t>
  </si>
  <si>
    <t xml:space="preserve">Following the initial email in which the potential user of this research equipment gives his basic information as weel as a brief explanation of what he wants to do with this equipment and what the main scientific questions behind this is. Within one week we will negotiate with the potential user all the relevant details concerning the equipment rental including optional technical or professional assistence. </t>
  </si>
  <si>
    <t>Sledilec očesnih premikov zaznava in shranjuje poglede oči glede na različne dražljaje na zaslonu. Uporablja se za študije branja, jezikoslovne študije, študije pozornosti itd.</t>
  </si>
  <si>
    <t>Eye-tracker tracks eye movement on various types of screens/objects presented to the subject. It is primarily used in Psycholinguistic research or reading, attention etc.</t>
  </si>
  <si>
    <t>https://www.ung.si/sl/raziskave/center-za-kognitivne-znanosti-jezika/oprema/</t>
  </si>
  <si>
    <t>41 1540/2/2016</t>
  </si>
  <si>
    <t>Oprema za shranjevanje, procesiranje in analizo podatkov</t>
  </si>
  <si>
    <t xml:space="preserve">Equipment for data storage, processing and analysis </t>
  </si>
  <si>
    <t>Analiza in shranjevanje atmosferskih meritev</t>
  </si>
  <si>
    <t>Analysis and storage of atmospheric measurements</t>
  </si>
  <si>
    <t>45 EUR / uro</t>
  </si>
  <si>
    <t>https://www.ung.si/sl/raziskave/center-za-raziskave-atmosfere/projekti/oprema-za-meritve/</t>
  </si>
  <si>
    <t>90/2016</t>
  </si>
  <si>
    <t>Meritev sipanja svetlobe v atmosferi</t>
  </si>
  <si>
    <t>Measurements of light backscattering in the atmosphere</t>
  </si>
  <si>
    <t>33% letno</t>
  </si>
  <si>
    <t>Sun photometer</t>
  </si>
  <si>
    <t>Meritev atmosferske atenuacije</t>
  </si>
  <si>
    <t>Measurements of atmospheric attenuation</t>
  </si>
  <si>
    <t>Artur Stepanov</t>
  </si>
  <si>
    <t>Oprema za elektroencefalografijo in analizo od dogodka odvisnih potencialov ('ERPs')</t>
  </si>
  <si>
    <t>Electroencephalographic equipment for measuring Event Related Potentials (ERP)</t>
  </si>
  <si>
    <t>Oprema je namenjena merjenju in analiziranju električnih signalov, ki jih oddajajo možgani na različnih območjih človeškega lasišča v povezavi z reakcijo osebe na jezikovne dražljaje. Uporablja se v psiholingvističnih raziskavah razumevanja stavkov med branjem ali poslušanjem.</t>
  </si>
  <si>
    <t>The equipment is intended for measuring and analysis of electrical signals emitted by the brain at various regions of the human scalp in connection with the person's reaction to linguistic stimuli. It is used in Psycholinguistic research on sentence comprehension during reading or listening.</t>
  </si>
  <si>
    <t>41/1540
/	018
/2019</t>
  </si>
  <si>
    <t>1540-003</t>
  </si>
  <si>
    <t>Jurij Urbančič</t>
  </si>
  <si>
    <t>Čista soba z lasersko litografijo</t>
  </si>
  <si>
    <t>Clean Room with laser lithography</t>
  </si>
  <si>
    <t>po dogovoru</t>
  </si>
  <si>
    <t>oral agreement</t>
  </si>
  <si>
    <t>čista soba , opremljena z lasersko litografijo</t>
  </si>
  <si>
    <t>clean room which includes laser lithography</t>
  </si>
  <si>
    <t>http://www-lfos.ung.si/list-of-equipment/clean-room</t>
  </si>
  <si>
    <t>Vadym Tkachuk</t>
  </si>
  <si>
    <t>1540-010</t>
  </si>
  <si>
    <t>Branka Mozetič Vodovpivec</t>
  </si>
  <si>
    <t>Plinski kromatograf z masno selektivnim detektorjem in sistemom za vnos tekočega vzorca, vzorca iz parne faze, SPME in termično desorbcijo</t>
  </si>
  <si>
    <t>Gas chromatograph coupled with mass spectrometric detection combined with the robotic system for the inputs of liquid and vapor phase samples and for the inputs by means of SPME and thermal desorption</t>
  </si>
  <si>
    <t xml:space="preserve"> Sistem GC-MS v kombinaciji z večnamenskim avtomatskim vzorčevalnikom/robotom za pripravo vzorcev za analizo in iniciranjem je namenjen za analizi širokega spektra kemijskih spojin v različnih bioloških in okoljskih vzorcih.</t>
  </si>
  <si>
    <t>The GC-MS system in combination with a multi-purpose automatic sampler / robot for sample preparation for analysis and injection is is designed to analyze a wide range of chemical compounds in various biological and environmental samples.</t>
  </si>
  <si>
    <t>http://www.ung.si/sl/raziskave/center-za-raziskave-vina/raziskovalna-oprema/</t>
  </si>
  <si>
    <t>1540/6/2020</t>
  </si>
  <si>
    <t>Guillaume Antalick</t>
  </si>
  <si>
    <t xml:space="preserve">Analize v okviru NFM/EGP razpisa za regionalni razvoj </t>
  </si>
  <si>
    <t>Mitja Martelanc</t>
  </si>
  <si>
    <t>Oprema za razvoj ramanskega lidarja observatorija CTA</t>
  </si>
  <si>
    <t>Equipment for R&amp;D of the CTA Raman Lidar</t>
  </si>
  <si>
    <t>Meritve atmosferskih lastnosti nad observatorijem CTA</t>
  </si>
  <si>
    <t>Measurements of atmospheric properties above the CTA observatory</t>
  </si>
  <si>
    <t>7922, 7923, 7924</t>
  </si>
  <si>
    <t>20% letno</t>
  </si>
  <si>
    <t>56 EUR/uro</t>
  </si>
  <si>
    <t>https://www.ung.si/sl/raziskave/center-za-astrofiziko-in-kozmologijo/raziskave-cac/oprema/18-paket/</t>
  </si>
  <si>
    <t>3,4,5/2020</t>
  </si>
  <si>
    <t>Miha Živec</t>
  </si>
  <si>
    <t>Sistem za čiščenje s plasmo</t>
  </si>
  <si>
    <t>Plasma cleaning system</t>
  </si>
  <si>
    <t>čiščenje vzorcev, aktivacija površin, jedkanje</t>
  </si>
  <si>
    <t>sample cleaning, surface activation, etching</t>
  </si>
  <si>
    <t>1540-011</t>
  </si>
  <si>
    <t>P2-0412</t>
  </si>
  <si>
    <t>Matjaž Valant</t>
  </si>
  <si>
    <t>Napredni rentgenski difraktometer</t>
  </si>
  <si>
    <t>Advanced x-ray diffractometer</t>
  </si>
  <si>
    <t>Za dostop do opreme kontaktirajte Andraža Mavriča (andraz.mavric@ung.si) z opisom predvidenega eksperimenta.
Minimalen čas dostopa 1 ura. Po odobritvi eksperimenta se dostop praviloma uredi v roku enega tedna.</t>
  </si>
  <si>
    <t xml:space="preserve">For access to the equipment, contact Andraž Mavrič (andraz.mavric@ung.si) with a description of the planned experiment.
Minimum access time 1 hour. Once the experiment is approved, access is usually arranged within a week. </t>
  </si>
  <si>
    <t>Meritve praškastih vzorcev: standardna Bragg-Bretano geometrija, geometrija s paralelnim žarkom, meritve z visokotemperaturnim nastavkom. Meritve tankih filmov: standardna Bragg-Bretano geometrija, geometrija s paralelnim žarkom, meritve z nizkim kotom vpadnega žarka (GID), odboj x-žarkov (XRR), meritve z visokotemperaturnim nastavkom, analiza orientacije kristalitov (Pole figure), analiza preferenčne orientacije (Rocking curve), analiza epitaksialnih filmov (Reciprocal space mapping). Sipanje rentgenskih žarkov pri nizkih kotih (SAXS).</t>
  </si>
  <si>
    <t xml:space="preserve">Measurements of powder samples: standard Bragg-Brittany geometry, parallel beam geometry, high temperature measurements. Thin film measurements: standard Bragg-Brittany geometry, parallel beam geometry, grazing incidence measurements (GID), x-ray reflectivity (XRR), high temperature measurements, pole figure, rocking curve, reciprocal space mapping. Small angle X-ray scattering (SAXS). </t>
  </si>
  <si>
    <t>https://www.ung.si/sl/raziskave/laboratorij-za-raziskave-materialov/oprema/xrd-dostop/</t>
  </si>
  <si>
    <t>Tina Škorjanc</t>
  </si>
  <si>
    <t>J2-2498</t>
  </si>
  <si>
    <t>Andraž Mavrič</t>
  </si>
  <si>
    <t>1540-012</t>
  </si>
  <si>
    <t xml:space="preserve">Barbara Ressel </t>
  </si>
  <si>
    <t>Elektronski analizator za izvajanje meritev kotno ločljive fotoemisijske spektroskopije in eksperimentalna komora</t>
  </si>
  <si>
    <t>Electronic Analyser and Experimental Chamber</t>
  </si>
  <si>
    <t xml:space="preserve">Meritev fotoelektronov </t>
  </si>
  <si>
    <t xml:space="preserve">Measurement of photoelectrons </t>
  </si>
  <si>
    <t>200 EUR/uro</t>
  </si>
  <si>
    <t>10% nabavne vrednost letno</t>
  </si>
  <si>
    <t>https://www.ung.si/sl/raziskave/laboratorij-za-kvantno-optiko/raziskovalna-oprema/</t>
  </si>
  <si>
    <t>LKO</t>
  </si>
  <si>
    <t>1540-001</t>
  </si>
  <si>
    <t>Ario De Marco</t>
  </si>
  <si>
    <t>FLOW-CYTOMETER</t>
  </si>
  <si>
    <t>Analiza  celičnih populacij</t>
  </si>
  <si>
    <t>Analyze cell populations</t>
  </si>
  <si>
    <t>42.5EUR/uro</t>
  </si>
  <si>
    <t>15.80 / uro</t>
  </si>
  <si>
    <t>https://www.ung.si/sl/raziskave/laboratorij-za-vede-o-okolju-in-zivljenju/oprema/</t>
  </si>
  <si>
    <t>2019/153 (sklep)</t>
  </si>
  <si>
    <t xml:space="preserve"> P4-0107</t>
  </si>
  <si>
    <t>Dorota Korte</t>
  </si>
  <si>
    <t>Večnamenski optotermični spektrometer</t>
  </si>
  <si>
    <t>Multipurpose optothermal spectrometer</t>
  </si>
  <si>
    <t>Za neporušeno ter nekontakto karakterizacijo materialov v okviru različnih projektov</t>
  </si>
  <si>
    <t>For non contact and non destructive characterization of materials in the framework of different projects</t>
  </si>
  <si>
    <t>68.4EUR/uro</t>
  </si>
  <si>
    <t>41.8 / uro</t>
  </si>
  <si>
    <t>2020/025</t>
  </si>
  <si>
    <t>Univerza v Ljubljani, Fakulteta za matematiko in fiziko</t>
  </si>
  <si>
    <t>Računalniška gruča Asgard (Paket 13)</t>
  </si>
  <si>
    <t>Asgard Computing cluster</t>
  </si>
  <si>
    <t>Oddaljeni dostop v skladu z razpoložljivostjo opreme in v dogovoru s kontaktno osebo</t>
  </si>
  <si>
    <t>Remote access upon request - check the availability with the contact person.</t>
  </si>
  <si>
    <t>Gruča računalnikov z okoli 170 procesorskimi jedri, namenjena intenzivnemu numeričnemu računstvu.</t>
  </si>
  <si>
    <t>Computer cluster (170 processor cores approx.) for numerically intensive computation.</t>
  </si>
  <si>
    <t>http://www.fmf.uni-lj.si/si/</t>
  </si>
  <si>
    <t xml:space="preserve">Primož Ziherl </t>
  </si>
  <si>
    <t>P1-0188</t>
  </si>
  <si>
    <t xml:space="preserve">Gregor Skok </t>
  </si>
  <si>
    <t>MRIC</t>
  </si>
  <si>
    <t>Anton Ramšak</t>
  </si>
  <si>
    <t>Hibridna računalniška gruča za intenzivno vzporedno računanje in multidisciplinarno rabo - gruča Olimp (Paket 16)</t>
  </si>
  <si>
    <t>Hybrid computer cluster for intensive parallel computation and multidisciplinary applications - Olimp</t>
  </si>
  <si>
    <t>Gruča računalnikov z okoli 240 procesorskimi jedri, namenjena intenzivnemu (tudi visoko paralelnemu) numeričnemu računstvu. Vsebuje tudi grafične procesne enote.</t>
  </si>
  <si>
    <t>Computer cluster (240 processor cores approx.) for numerically intensive (also highly parallel) computation. Contains also graphucal processing units.</t>
  </si>
  <si>
    <t>P1-0402</t>
  </si>
  <si>
    <t>Tomaž Prosen</t>
  </si>
  <si>
    <t xml:space="preserve">Anton Ramšak </t>
  </si>
  <si>
    <t>Matija Milanič</t>
  </si>
  <si>
    <t>Računalniška gruča Grom</t>
  </si>
  <si>
    <t>Storm Computing cluster</t>
  </si>
  <si>
    <t>Gruča računalnikov z okoli 100 procesorskimi jedri, namenjena intenzivnemu numeričnemu računstvu.</t>
  </si>
  <si>
    <t>Computer cluster (100 processor cores approx.) for numerically intensive computation.</t>
  </si>
  <si>
    <t>Računalniška gruča Avalon</t>
  </si>
  <si>
    <t>Avalon Computing cluster</t>
  </si>
  <si>
    <t>Gruča računalnikov z okoli 360 procesorskimi jedri, namenjena intenzivnemu (tudi zmerno paralelnemu) numeričnemu računstvu.</t>
  </si>
  <si>
    <t>Computer cluster (360 processor cores approx.) for numerically intensive (also moderately parallel) computation.</t>
  </si>
  <si>
    <t>Miha Ravnik</t>
  </si>
  <si>
    <t>Računalniška gruča za intenzivno multidisciplinarno računanje – gruča Paket 17 v sklopu sistema računskih strežnikov Olimp</t>
  </si>
  <si>
    <t>Gruča v sklopu sistema računskih strežnikov Olimp s 432 procesorskimi nitmi za intenzivno (tudi visoko paralelno) numeričnemo računstvo.</t>
  </si>
  <si>
    <t>Computer cluster in a system of computer clusters Olimp with 432 processor cores approx. for numerically intensive (also highly parallel) computation.</t>
  </si>
  <si>
    <t xml:space="preserve"> Tomaž Zwitter</t>
  </si>
  <si>
    <t>Projekt TECANT</t>
  </si>
  <si>
    <t>Urban Simončič</t>
  </si>
  <si>
    <t>Gregor Skačej</t>
  </si>
  <si>
    <t>Računalniška gruča Valhala</t>
  </si>
  <si>
    <t>2018/2019</t>
  </si>
  <si>
    <t>Valhala Computing cluster</t>
  </si>
  <si>
    <t>Gruča računskih strežnikov s 180 procesorskimi jedri za intenzivno numerično računstvo.</t>
  </si>
  <si>
    <t>Computer cluster (180 processor cores) for numerically intensive computation.</t>
  </si>
  <si>
    <t>Blaž Jesenko</t>
  </si>
  <si>
    <t>Diskovno polje za intenzivno  obdelavo podatkov ter arhiviranje Mari</t>
  </si>
  <si>
    <t>Mari NAS storage</t>
  </si>
  <si>
    <t>Oddaljeni dostop za raziskovalce, ki je omogočen po dogovoru s kontaktno osebo. Diskovno polje je priklopljeno na vse gruče in na voljo vsem uporabnikom gruč.</t>
  </si>
  <si>
    <t>Remote access for researchers upon request. Disk field connected to clusters and available to all users of  clusters.</t>
  </si>
  <si>
    <t>Diskovno polje deluje v sklopu računskih gruč. Kapaciteta 0.5PB. Dostopno vsem raziskovalcem.</t>
  </si>
  <si>
    <t>The disk array operates as part of computational clusters. Capacity 0.5PB. Available to all researchers.</t>
  </si>
  <si>
    <t>Prenosna hiperspektralna kamera</t>
  </si>
  <si>
    <t>Handheld hyperspectral camera</t>
  </si>
  <si>
    <t>Uporaba za raziskovalce je omogočena po dogovoru s kontaktno osebo in ob prisotnosti strokovno usposobljenega uporabnika. Razpoložljivost opreme je odvisna od trenutnih raziskovalnih aktivnosti raziskovalne skupine za Medicinsko fiziko.</t>
  </si>
  <si>
    <t>Researchers can get access to the camera upon request. An experienced camera user must be handling the camera. The availibility of the camera depends on  present research activities in Medical physics research group.</t>
  </si>
  <si>
    <t>Prenosna hiperspektralna kamera na področju 400-1000 nm in ločlivostjo cca. 5 nm. Halogenski reflektorji in stojala.</t>
  </si>
  <si>
    <t>Handheld hyperspectral camera with 400-1000 nm spectral range and approx. 5 nm spectral resolution. Halogen light-sources and tripods.</t>
  </si>
  <si>
    <t>Računalniška gruča Valhala, širitev 2020/21</t>
  </si>
  <si>
    <t>2020/2021</t>
  </si>
  <si>
    <t>Valhala Computing cluster, upgrade</t>
  </si>
  <si>
    <t>Gruča računskih strežnikov s 192 procesorskimi jedri za intenzivno numerično računstvo.</t>
  </si>
  <si>
    <t>Computer cluster (192 processor cores) for numerically intensive computation.</t>
  </si>
  <si>
    <t>Oprema za realizacijo kvantne komunikacije (Paket 19)</t>
  </si>
  <si>
    <t>Research equipment for the development of quantum communication methods</t>
  </si>
  <si>
    <t>Oprema deluje v sklopu laboratorija za kvantno optiko. Namenjena je razvoju metod kvantne komunikacije</t>
  </si>
  <si>
    <t>The equipment is part of the Quantum Optics Laboratory. It is intended for the development of quantum communication methods.</t>
  </si>
  <si>
    <t>Rainer Kaltenbaek</t>
  </si>
  <si>
    <t>J2-2514</t>
  </si>
  <si>
    <t>Univerza v Ljubljani, Naravoslovnotehniška fakulteta</t>
  </si>
  <si>
    <t>Mirjam Leskovšek</t>
  </si>
  <si>
    <t>JSM 6060 LV - nizko vakuumski scanning elektronski mikroskop</t>
  </si>
  <si>
    <t>JSM 6060 LV - Low vakuum scanning electron microscope</t>
  </si>
  <si>
    <t>Oprema je na razpolago po dogovoru; čas dostopa je odvisen od zasedenosti opreme. Rezervacije: barbara.golja@ntf.uni-lj.si</t>
  </si>
  <si>
    <t>The equipment is available upon agreement; access time is dependable on equipment occupation. Rezervation: barbara.golja@ntf.uni-lj.si</t>
  </si>
  <si>
    <t>SEM je namenjen študiji površine, morfologije in topografije površin ter velikosti delcev.</t>
  </si>
  <si>
    <t>SEM is designed for surface, morphology and tography studies as well as for determination of particle size.</t>
  </si>
  <si>
    <t>901580, 901580/1</t>
  </si>
  <si>
    <t>http://www.ntf.uni-lj.si/ntf/raziskovanje/raziskovalno-delo/raziskovalna-oprema/</t>
  </si>
  <si>
    <t>P2-0213</t>
  </si>
  <si>
    <t>študijski proces</t>
  </si>
  <si>
    <t>Jožef Medved</t>
  </si>
  <si>
    <t>Simultana termična analiza, STA449 C Jupiter</t>
  </si>
  <si>
    <t>Simultan thermal analyse, STA 449 Jupiter, Netzsch</t>
  </si>
  <si>
    <t xml:space="preserve">Oprema je dostopna po dogovoru z operaterji oz. skrbnikom opreme. </t>
  </si>
  <si>
    <t xml:space="preserve">The equipment is available by agreement with the operator or with chief of the laboratory. </t>
  </si>
  <si>
    <t xml:space="preserve">Simultana termična analiza (STA) je metoda termične analize, ki omogoča istočasno preizkušanje različnih vzorcev z dvema ali več termo-analitskimi metodami. Običajno sta to termogravimetrija (TG) in diferenčna termična analiza (DTA) ali diferenčna vrstična kalorimetrija (DSC). Tako lahko v vzorcu istočasno preiskujemo energetske procese in spremembe mase. STA meritev je kompleksna meritev, ki jo lahko uporabimo za določevanje fizikalno-kemičnih lastnosti posameznih, predvsem novih materialov. Istočasno pa omogoča modeliranje tehnoloških procesov. Analiza STA krivulj nam omogoča določitve premenskih temperatur (tališče, vrelišče, alotropske modifikacije), toplotnih efektov (talilna/strjevalna entalpija, toplota zgorevanja,…), specifične toplote cp, izgube ali prirastka mase itd.  </t>
  </si>
  <si>
    <t xml:space="preserve">Simultaneous thermal analysis (STA) is a method of thermal analysis, witch makes possible to investigate variety of samples by two or three thermal-analytical methods. Usually those are thermogravimetry (TG), differential thermal analysis (DTA) and differential scanning calorimetry (DSC). Simultaneously the investigation can be done on processes based on energy difference (absorbing and relaxing heat under reaction) and investigation in mass change (oxidation, degradation etc.). STA measurement is a complex measurement, witch is recommended for determine physical – chemical properties of materials, especially new one. Simultaneously the modeling of technological processes can be done. STA analysis makes possible to determine characteristic temperatures (melting point, boiling point, allotropic modifications etc.), thermal effect (melting / solidification enthalpy, combustion heat etc.), specific heat Cp, loss or increment of mass etc.  </t>
  </si>
  <si>
    <t>260374, 260374/1, 260375, 260375/1</t>
  </si>
  <si>
    <t>P1-0195</t>
  </si>
  <si>
    <t>zaključna dela</t>
  </si>
  <si>
    <t>Peter Fajfar</t>
  </si>
  <si>
    <t>Simulator termomehanskih metaluških stanj GLEEBLE 1500D</t>
  </si>
  <si>
    <t>Simulator of thermomechanical metalllurgical states GLEEBLE 1500D</t>
  </si>
  <si>
    <t>Oprema je dostopna po dogovoru s skrbnikom opreme. Čas dostopa je odvisen od zasedenosti opreme. Nahaja se na lokaciji Lepi pot 11-13, Ljubljana.</t>
  </si>
  <si>
    <t>The equipment is available upon agreement with the responsible person of the equipment. The access time depends on equipment occupation. It’s located at Lepi pot 11-13, Ljubljana.</t>
  </si>
  <si>
    <t>Simulator termomehanskih metalurških stanj omogoča izvedbo naslednjih preiskav materialov: natezni test, tlačni test, krivulje tečenja, aktivacijska energija za toplo preoblikovanje, razvoj mikrostrukture med in po plastični deformaciji, termično utrujenosti, termomehansko kontrolirane tlačne in natezne deformacije, večstopenjske deformacije, testiranje obrabe, testiranje varjenja.</t>
  </si>
  <si>
    <t>Simulator of thermomechanical metallurgical states enables following investigations of the materials: tensile test, compression test, flow curves, activation energy, microstructure development during hot forming, high temperature fatigue testing, solidification simulation, welding  simulation, heat treatment, multistage forming test, wear testing.</t>
  </si>
  <si>
    <t>260424, 260424/1</t>
  </si>
  <si>
    <t>P2-0344</t>
  </si>
  <si>
    <t>Acroni</t>
  </si>
  <si>
    <t>Diana Gregor Svetec</t>
  </si>
  <si>
    <t>Univerzalni elektronski dinamometer INSTRON serije 5567</t>
  </si>
  <si>
    <t>Tensile testing machine INSTRON 5567</t>
  </si>
  <si>
    <t>Dinamometer INSTRON naprava omogoča meritve nateznih lastnosti kot tudi izvedbo testov tlačne obremenitve, zdrsov, upogibov in prebojev na različnih materialih (tekstilije, papir, kovine, plastika,…). Naprava je opremljena tudi s klimatsko komoro, s temperaturnim območjem delovanja med 20 in +80 °C in relativno vlažnostjo 30-80 %.</t>
  </si>
  <si>
    <t>Tensile testing machine enables measurements of tensile characteristics as well as tests of stress under pressure, slides, bends and breaks of different materials (textiles, paper, metal, plastics,…). It also includes air-condition chamber that covers temperature range from 20 to 80 °C and relative humidity from 30-80 %.</t>
  </si>
  <si>
    <t>901593, 901593/1</t>
  </si>
  <si>
    <t>zunanji uporabnik</t>
  </si>
  <si>
    <t>Sabina Bračko</t>
  </si>
  <si>
    <t>Xenotest - instrument za ugotavljanje vpliva svetlobe in vremenskih pogojev na material</t>
  </si>
  <si>
    <t>Xenotest - Light Exposure and Weather Testing Instrument</t>
  </si>
  <si>
    <t>Xenotest Alpha omogoča pospešeno simulacijo delovanja svetlobe, toplote in vlage na material. Z uporabo ksenonske sijalke in ustreznih filtrov je mogoče ponazoriti svetlobo z različnimi spektralnimi karakteristikami. Temperaturno območje: 30–70 °C, relativna zračna vlažnost 10 in 95 %. Instrument omogoča izvedbo analiz v skladu s standardi za področje tekstila, papirja in plastike: ISO 105-B02, ISO 105-B04, ISO 105-B06, ISO 12040, ISO 4892, ISO 11341.</t>
  </si>
  <si>
    <t>Xenotest Alpha simulates and accelerates the action of sunlight, heat and humidity on material. An integrated xenon lamp with different filter systems covers a wide irradiation range. The temperature range: 30–70 °C, relative humidity 10 to 95 %. Xenotest Alpha meets the requirements of numerous standards and test methods for textiles, paper and plastics: ISO 105-B02, ISO 105-B04, ISO 105-B06, ISO 12040, ISO 4892, ISO 11341.</t>
  </si>
  <si>
    <t>Primož Mrvar</t>
  </si>
  <si>
    <t>Sistem za analizo slike</t>
  </si>
  <si>
    <t>Analysis Materials Research Lab</t>
  </si>
  <si>
    <t>Oprema je namenjena za določanje deleža, velikosti, oblike in porazdelitve mikrostrukturnih sestavin, merjenja deleža, velikosti in porazdelitve različnih elementov mikrostrukture, kot so to na primer kristalna zrna, kristalne meje, različne plasti, ki so in-situ na supstratu, kot tudi dobljene z nanašanjem, poroznosti (krčilna in plinska pri zlitinah, pore pri keramiki), itd. Prav tako so mogoče dimenzijske meritve različnih makro in mikro odtisov na preiskovanih vzorcih.</t>
  </si>
  <si>
    <t>With this equipment we can determine portion, size, shape and distribution of microstructure components, size and distribution of elements of microstructure, like crystal grain, crystal border, different layers which are in-situ on the substrata, porosity (gas and shrinkage at alloys, pore at ceramics). It is possible to measure dimensions on macro and micro samples.</t>
  </si>
  <si>
    <t>260465, 260465/1</t>
  </si>
  <si>
    <t>Aleš Nagode</t>
  </si>
  <si>
    <t>Vrstični elektronski mikroskop z mikroanaliznim sistemom</t>
  </si>
  <si>
    <t>Jeol JSM 5610</t>
  </si>
  <si>
    <t>The equipment is available by agreement with the operator or with chief of the laboratory.</t>
  </si>
  <si>
    <t>Analiza povrišn, morfologija, fazna in analiza kem. sestave (EDS)</t>
  </si>
  <si>
    <t>Surface analysis, morphology, phase and chemical composition (EDS)</t>
  </si>
  <si>
    <t>260307, 260307/1, 260307/6</t>
  </si>
  <si>
    <t>Vakumska indukcijska talilna in livna peč</t>
  </si>
  <si>
    <t>Induction vacuum melting and casting furnace</t>
  </si>
  <si>
    <t>Peč je primerna za izdelavo in oplemenitenje ter litje različnih materialov. Eksperimentalna računalniško krmiljena naprava omogoča: gravitacijsko litje v trajne forme, gravitacijsko litje v enkratne forme izdelane z različnimi ognjeobstojnimi materiali, centrifugalno gravitacijsko litje v školjke (precizijsko litje) in trajne forme. Vakuumska talilna peč je skonstruirana tako, da lahko talilno peč uporabljamo tudi s sistemom za usmerjeno strjevanje.</t>
  </si>
  <si>
    <t>The furnace is suitable for development, improvement and casting several materials. With experimental, computer regulated furnace we can do:  - gravity casting in permanent mold - gravity casting in mold from molding material - centrifugal casting in shell (investment casting) and permanent molds - vacuum furnace is constructed in the way that we can use the system for oriented solidification.</t>
  </si>
  <si>
    <t>260648, 260648/1</t>
  </si>
  <si>
    <t>Boštjan Markoli</t>
  </si>
  <si>
    <t>JEOL JSM-7600F field emission scanning electron microscope</t>
  </si>
  <si>
    <t xml:space="preserve">Operaterji z licenco rezervirajo termine na mikroskopu preko on-line rezervacijskega sistema Centra za elektronsko mikroskopijo (CEM), ki deluje v okviru Instituta Jožef Stefan v Ljubljani. Mikroskop lahko uporabljajo le izkušeni in predhodno šolani operaterji. Zunanji uporabniki lahko opremo uporabljajo le ob prisotnosti izkušenega oziroma izučenega operaterja. </t>
  </si>
  <si>
    <t>Licensed operators access the microscope via on-line reservation system of the Center for Electron Microscopy (CEM) which is a part of Jožef Stefan Institute. Microscope can only be used by experienced and trained operators. Any outside users can use the equipment only in the presence of a experienced and trained operator.</t>
  </si>
  <si>
    <t>Vrstični elektronski mikroskop JEOL JSM-7600F omogoča slikanje površin vzorcev na podlagi sekundarnih in odbitih elektronov z ločljivostjo do nekja nm. Mikroskop je opremeljen tudi za določevanje kemijske analize materialov na mikronskem področju (EDXS, WDXS), za določevanje kristalne orientacije (EBDS), opremljen pa je tudi za e-litografijo.</t>
  </si>
  <si>
    <t xml:space="preserve">Scanning elecron microscope JEOL JSM-7600F enables observation of the surface of materials with spatial resolution on nm scale (secondary electrons, back-scattered electrons). The microscope also enables determination of chemical composition on micro scale (EDXS, WDXS), determination of crystal texture (EBSD), and is alos equipped with e-litography.  </t>
  </si>
  <si>
    <t>250000, 250000/1</t>
  </si>
  <si>
    <t>Miran Udovč</t>
  </si>
  <si>
    <t>Mikroskop NIKON Eclipse</t>
  </si>
  <si>
    <t>Geološki mikroskop s presevno in odsevno svrtlobo 4 kos; 1 kos nadgradnja za fotografiranje vzorcev</t>
  </si>
  <si>
    <t>oprema namenjena študentom dodiplomskega in podiplomskega študija, redne vaje in mikroskopija v času prostih ur v dogovoru z mentorji in tehničnimi sodelavci</t>
  </si>
  <si>
    <t>equipment intended for students of undergraduate and postgraduate studies, regular exercises and microscopy during off hours, in agreement with mentors and technical team</t>
  </si>
  <si>
    <t xml:space="preserve">Mikroskopija sedimentoloških, petroloških, mineraloških in rudnih zbruskov in obrusov </t>
  </si>
  <si>
    <t>Microscopy of sedimentological, petrological, mineralogical and mineral samples</t>
  </si>
  <si>
    <t>340688, 340688/1</t>
  </si>
  <si>
    <t>Dinamično mehanski analizator</t>
  </si>
  <si>
    <t>Dynamic Mechanical Analyzer Q800</t>
  </si>
  <si>
    <t>The equipment is available upon agreement; access time is dependable on equipment occupation. Reservation: barbara.golja@ntf.uni-lj.si</t>
  </si>
  <si>
    <t>Dinamično mehanski analizator ali DMA je splošno ime za opremo, ki mehansko vzbuja deformacijo vzorca iz poljubnega materiala in meri njegov odziv. Vzbujevalna deformacija je sinusoidna, konstantna ali stopenjska, ali z enako hitrostjo. Različne odzive vzorca na deformacijo (20 pokazateljev) je mogoče spremljati kot funkcijo temperature in časa.</t>
  </si>
  <si>
    <t xml:space="preserve">The DMA presents equipment, which mechanically causes deformation of sample from material and measures its response. Caused deformation may be sinusoid, constant, graduated or with constant speed. 20 various parameters as a measurement of responses can be monitored as a function of temperature and time. </t>
  </si>
  <si>
    <t>901927, 901927/1</t>
  </si>
  <si>
    <t>Klemen Možina</t>
  </si>
  <si>
    <t>Rezalni grafični stroj Wohlenberg</t>
  </si>
  <si>
    <t>Wohlenberg High Speed Guillotines 76</t>
  </si>
  <si>
    <t>Lastni viri</t>
  </si>
  <si>
    <t>Oprema je na razpolago po dogovoru; čas dostopa je odvisen od zasedenosti opreme. Rezervacije: klemen.mozina@ntf.uni-lj.si</t>
  </si>
  <si>
    <t>The equipment is available upon agreement; access time is dependable on equipment occupation. Reservation: klemen.mozina@ntf.uni-lj.si</t>
  </si>
  <si>
    <t>Wohlenberg 76je profersionalna rezalna mašina za rezanje papirja, kartona ali drugih materialov v obliki listov, tako v sklopu, kot tudi v obliki posameznih listov. Rezalna širina je 760 mm in maksimalna debelina je 110 mm.</t>
  </si>
  <si>
    <t>The Wohlenberg 76 is a professional cuting machine for cutting paper, boards and other sheet materials both in stack or single. The cutting width is 760 mm and the maximum possible feed is 110 mm.</t>
  </si>
  <si>
    <t>Goran Vižintin</t>
  </si>
  <si>
    <t>Georadar Proex system KIT optical</t>
  </si>
  <si>
    <t>2010, 2016</t>
  </si>
  <si>
    <t>Oprema je na voljo le ustrezno usposobljenim osebam, ki so opravile tečaj merjenja in obdelave podatkov pri proizvajalcu opreme Mala. Kontaktna oseba: goran.vizintin@guest.arnes.si</t>
  </si>
  <si>
    <t>Equipment is available only to suitably qualified persons who have passed the course in measurement and data processing at the manufacturer of equipment. Contact: goran.vizintin @ guest.arnes.si</t>
  </si>
  <si>
    <t>Ta vrsta georadarja je namenjena določanju geoloških struktur v suhih in nizko prevodnih kamninah,  nizko prevodni vodi, ledu itd. Globina je odvisna od tipa anten, trenutno lahko dosežemo globine do največ 50 metrov.</t>
  </si>
  <si>
    <t>This type of ground penetrating radar is designed to measure the geological structures in the dry and low conductive rocks, low conductive water, ice, etc.. Depth depends on the type of antenna, the current setup can reach depths of up to 50 meters.</t>
  </si>
  <si>
    <t>150800, 150800/1</t>
  </si>
  <si>
    <t>Računalniški program Thermo - Calc</t>
  </si>
  <si>
    <t>Računalniški program Thermo-calc je namenjen za izračunavanje faz in konstrukcijo faznih diagramov z različnimi bazami podatkov.</t>
  </si>
  <si>
    <t xml:space="preserve">Thermo - calc software is meaning for calculation of phase daigrams and termodynamic properties with diferent data bases.  </t>
  </si>
  <si>
    <t>260301, 260301/1</t>
  </si>
  <si>
    <t>industijski projekti</t>
  </si>
  <si>
    <t xml:space="preserve">Boštjan Markoli </t>
  </si>
  <si>
    <t>Mikroskop Zeiss Axio Imager.A1m</t>
  </si>
  <si>
    <t>Light optical microscope ZEISS Axio Imager.A1m</t>
  </si>
  <si>
    <t>Oprema je na razpolago po dogovoru; čas dostopa je odvisen od zasedenosti opreme. Kontaktna oseba za dogovor termina uporabe: bostjan markoli</t>
  </si>
  <si>
    <t>The equipment is available upon agreement; access time is dependable on equipment occupation. Contact person: bostjan markoli</t>
  </si>
  <si>
    <t>Visokozmogljivi optični mikroskop za opazovanje površine materialografskih vzorcev v svetlem in temnem polju, v polarizirani svetlobi ter diferenčnem kontrastu. Omogoča ugotavljanje deležev faz v mikrozgradbi materiala in njihove absolutne in povprečne velikosti.</t>
  </si>
  <si>
    <t>High-performance light optical microscope for observation of surfaces of materialographic specimens in bright and dark-field, polarized light and diferential contrast. It also enables determination of phase fraction and absolute and mean size of particles.</t>
  </si>
  <si>
    <t>L2-4099</t>
  </si>
  <si>
    <t>MR A.Zaky</t>
  </si>
  <si>
    <t>doktorat</t>
  </si>
  <si>
    <t>Štud. proces</t>
  </si>
  <si>
    <t xml:space="preserve">diploma      </t>
  </si>
  <si>
    <t xml:space="preserve">Borut Kosec </t>
  </si>
  <si>
    <t>Kalorimeter C 200</t>
  </si>
  <si>
    <t xml:space="preserve">Calorimeter 200 C </t>
  </si>
  <si>
    <t>Oprema je dostopna po dogovoru z operaterji oz. skrbnikom opreme. Rezervacija termina: marija.ribic@omm.ntf.uni-lj.si</t>
  </si>
  <si>
    <t>The equipment is available by agreement with the operator or with head of the laboratory. Termine reservation: marija.ribic@omm.ntf.uni-lj.si</t>
  </si>
  <si>
    <t xml:space="preserve">
Določitev kurilnosti in zgorevalne toplote trdnih in tekočih goriv v skladu s standardi DIN 51900,ISO 1928, ASTM D240, ASTM D4809, ASTM D5865, ASTM D1989, ASTM D5468, ASTM E711.</t>
  </si>
  <si>
    <t>Determing gross calorific values of solid and liquid samples. Validation according to standards DIN 51900,ISO 1928, ASTM D240, ASTM D4809, ASTM D5865, ASTM D1989, ASTM D5468, ASTM E711.</t>
  </si>
  <si>
    <t>260696, 260696/1</t>
  </si>
  <si>
    <t xml:space="preserve">Milan Bizjak         </t>
  </si>
  <si>
    <t>Aparat za merjenje defektov v kov. materialih z metodo vrtinčnih tokov</t>
  </si>
  <si>
    <t>Eddy current</t>
  </si>
  <si>
    <t>Oprema je dostopna po dogovoru s skrbnikom opreme. Rezervacija termina: milan.bizjak@omm.ntf.uni-lj.si</t>
  </si>
  <si>
    <t>The equipment is available by agreement with the head of the laboratory. Termine reservation: milan.bizjak@omm.ntf.uni-lj.si</t>
  </si>
  <si>
    <t xml:space="preserve">Preiskave brez porušitve materiala strojnih delov in komponent. </t>
  </si>
  <si>
    <t xml:space="preserve">Nondestructive testing of mechanical parts and components. </t>
  </si>
  <si>
    <t>260715, 260715/1</t>
  </si>
  <si>
    <t>Matej Dolenec</t>
  </si>
  <si>
    <t>Prenosni rentgenski fluorescenčni (XRF) analizator Thermo NITON XL3t 900S-He</t>
  </si>
  <si>
    <t>Portable handheld X-ray fluoresece  analyser for elemental determination in soil, rocks, alloys, and minerals.</t>
  </si>
  <si>
    <t xml:space="preserve">Dostop do opreme je možen le tehnikom, ki imajo opravljen tečaj varstva pred sevanji, osebno dozimetrijo in opravljen zdravniški pregled in opravljeno usposabljanje v centru NITON Munchen </t>
  </si>
  <si>
    <t>Access to the equipment is possible only to technicians who have completed a course of radiation protection, personal dozimetry, medical certificate and the training course in Munich Niton Center.</t>
  </si>
  <si>
    <t>Nedestruktivna / destruktivna elementna XRF analiza različnih vzorcev kamnin, tal, mineralov, zlitin, žlinder, keramike, barvil...</t>
  </si>
  <si>
    <t>Non-destructive, destructive elemental XRF analyses of different samples of rocks, soils, minerals, alloys, slags, pottery, pigments ...</t>
  </si>
  <si>
    <t>340778, 340778/1</t>
  </si>
  <si>
    <t>Klementina Možina</t>
  </si>
  <si>
    <t>Naprava za sledenje očesnih premikov</t>
  </si>
  <si>
    <t>TOBII X120 - Flexible eye tracking</t>
  </si>
  <si>
    <t>Oprema je na razpolago po dogovoru; čas dostopa je odvisen od zasedenosti opreme. Rezervacije: klementina.mozina@ntf.uni-lj.si</t>
  </si>
  <si>
    <t>The equipment is available upon agreement; access time is dependable on equipment occupation. Reservation: klementina.mozina@ntf.uni-lj.si</t>
  </si>
  <si>
    <t>Tobii X120 (naprava za sledenje očesnim premikom) je samostojna naprava zasnovana za zaznavanje očesnih premikov v realnem svetu na različnih predmetih, površinah, prostorih, projekcijah in zaslonih. Tobii X120 omogoča izdelavo študij na področjih, kot so npr: prodaja izdelkov (trgovinske police), tipografija, spletne strani, tiskani (časopis, revija, knjige, tiskovine itd.) in digitalni mediji (televizija, mobilne naprave itd.).</t>
  </si>
  <si>
    <t>Tobii X120 Eye Trackers is stand-alone eye tracking unit designed for eye tracking studies of real-world flat surfaces or scenes such as physical objects, projections and video screens. Tobii X120 enable studies requiring specific stimuli setups, such as studies of shopping shelves, typography, webpages, newspapers or television.</t>
  </si>
  <si>
    <t>902432, 902432/1</t>
  </si>
  <si>
    <t>drugo</t>
  </si>
  <si>
    <t>P2-0205</t>
  </si>
  <si>
    <t>Instrument za analizo toplotnih konstant Hot Disk TPS 2200</t>
  </si>
  <si>
    <t>Thermal Constant Analyser Instrument Hot Disk TPS 2200</t>
  </si>
  <si>
    <t>Barbara Simončič</t>
  </si>
  <si>
    <t>Laboratorijski aparat za sušenje, kondenziranje in fiksiranje</t>
  </si>
  <si>
    <t>Laboratory drying, condensation and fixation apparatus</t>
  </si>
  <si>
    <t>Laboratorijski aparat je namenjen sušenju, kondenziranju in fiksiranju različnih materialov. Uporablja se lahko samostojno ali pa ga vključimo v kontinuirno linijo z dvovaljčnim fularjem, na katerem se lahko izvajajo najsodobnejši impregnirni postopki plemenitenja tekstilij. K sušilniku je vključena še premazovalna enota namenjena za enostransko premazovanje papirja in ploskih tekstilij ter tiskanje na papir.</t>
  </si>
  <si>
    <t>Laboratory apparatus is intended for drying, condensation and fixation of different materials. It can be used independently or it can be included into continuous line with 2-roll foulard on which the newest padding procedures are implemented. The apparatus also includes a coating unit, which is intended for one-sided coating of paper and tekstiles and also for printing to paper.</t>
  </si>
  <si>
    <t>903050, 903056</t>
  </si>
  <si>
    <t xml:space="preserve">P2-0205 </t>
  </si>
  <si>
    <t>Vrstični elektronski mikroskop na poljsko emisijo Thermo Scientific ESEM  FEG Quattro S</t>
  </si>
  <si>
    <t>FEG Scanning electron microscope ThermoScientific ESEM FEG Quattro S</t>
  </si>
  <si>
    <t xml:space="preserve">The equipment is available upon agreement with the operator or with the chief of the laboratory. </t>
  </si>
  <si>
    <t xml:space="preserve">FEG SEM je opremljen za slikanje vzorcev s sekundarnimi elektroni (SE), odbitimi elektroni (BE) in transmisijskimi elektroni (STEM) z ločljivostjo nekaj nanometrov. Opremljen je še z detektorjem za (mikro)kemijsko analizo (EDXS), nosilcem za insitu ohlajanje do -60 °C in segrevanje do 1000 °C </t>
  </si>
  <si>
    <t>FEG SEM is equipped for imaging with secondary electrons (SEI), backscatter electrons (BEI) and transmission electrons (STEM). It also poses detector for (micro)chemical analysis (EDXS), cooling stage (to -60 °C) and heating stage (to 1000 °C) for insitu dynamic testing</t>
  </si>
  <si>
    <t>218,66 izhodiščna cena (vsakič se izračuna v odvisnosti od načina opravljene analize in vrste nosilca)</t>
  </si>
  <si>
    <t>Andrej Šmuc</t>
  </si>
  <si>
    <t>ANALYSETTE 22 NanoTec (FRITSCH) oprema za lasersko metodo merjenja velikosti delcev</t>
  </si>
  <si>
    <t xml:space="preserve">ANALYSETTE 22 NanoTec (FRITSCH) laser particle and image (DIA) sizer  </t>
  </si>
  <si>
    <t>Oprema je dostopna na Oddelku za geologijo, Aškerčeva 12, v laboratoriju M7 (medetaža). Najem opreme ali samostojno delo ni možno brez usposabljanja upravljalca opreme.</t>
  </si>
  <si>
    <t>Equipment is available at the Department of Geology, Aškerčeva 12, LAB M7. Equipment rental or independent work is not possible without qualified technician.</t>
  </si>
  <si>
    <t>Merjenje velikosti in oblike delcev</t>
  </si>
  <si>
    <t>Particle size and shape determination</t>
  </si>
  <si>
    <t>341309, 341309/1</t>
  </si>
  <si>
    <t xml:space="preserve">http://www.ntf.uni-lj.si/ntf/raziskovanje/raziskovalno-delo/raziskovalna-oprema/ </t>
  </si>
  <si>
    <t>Visoko temperaturni in visokotlačni reaktor LIMBO</t>
  </si>
  <si>
    <t>LIMBO high temperature and high pressure reactor</t>
  </si>
  <si>
    <t>Oprema je na razpolago po dogovoru; čas dostopa je odvisen od zasedenosti opreme. Rezervacije: barbara.simoncic@ntf.uni-lj.si</t>
  </si>
  <si>
    <t>The equipment is available upon agreement; access time is dependable on equipment occupation. Reservation: barbara.simoncic@ntf.uni-lj.si</t>
  </si>
  <si>
    <t xml:space="preserve">Visokotlačni reaktor (avtoklav) je namenjen za raznolike kemijske reakcije, kjer je potreben povišan tlak (do 300 bar) in temperatura (do 350 °C). Primeren je za sintezo in modifikacijo polimerov, kompozitov ter drugih organskih in anorganskih struktur.  </t>
  </si>
  <si>
    <t>The high-pressure reactor (autoclave) is designed for a variety of chemical reactions where high pressure (up to 300 bar) and temperature (up to 350 ° C) are required. It is suitable for the synthesis and modification of polymers, composites and other organic and inorganic structures.</t>
  </si>
  <si>
    <t>903269, 903269/1</t>
  </si>
  <si>
    <t>PISTON CORER naprava za odvzem jedrnikov iz večjih globin</t>
  </si>
  <si>
    <t>PISTON CORER core catcher for hard sediment</t>
  </si>
  <si>
    <t xml:space="preserve">Oprema je dostopna na Oddelku za geologijo, Aškerčeva 12, v depoju. Najem opreme brez šolanih upravljalcev NTF ni možno. </t>
  </si>
  <si>
    <t>Equipment is available at the Department of Geology, Aškerčeva 12, LAB M7. Equipment rental or independent work is not possible without qualified technician from FNSE.</t>
  </si>
  <si>
    <t>Jedrovanje sedimentov</t>
  </si>
  <si>
    <t>sediment coring</t>
  </si>
  <si>
    <t>Migrate TOBII PRO Studio to Pro Lab Full Edition</t>
  </si>
  <si>
    <t>Tobii Pro Glasses 3 – Eye tracking glasses</t>
  </si>
  <si>
    <t>Tobii Pro Glasses 3 (očala za sledenje očesnim premikom) so samostojna naprava, zasnovana za zaznavanje očesnih premikov v realnem času v prostoru in na različnih predmetih, površinah, projekcijah in zaslonih. Očala Tobii Pro Glasses 3 omogočajo izdelavo študij na področjih, kot so npr. gibanje prometa, športnikov, prodaje izdelkov (trgovinske police), tipografija, spletne strani ter tiskani (tiskovine, embalaža itd.) in digitalni mediji (televizija, mobilne naprave, telefoni).</t>
  </si>
  <si>
    <t>Tobii Pro Glasses 3 are designed for eye-tracking studies of real-time world or scenes such as physical objects, projections and video screens. The glasses Tobii Pro Glasses 3 enable studies which require specific stimuli setups, such as studies of traffic movement, sportspeople, product sales (shop shelves), typography, webpages, printed materials and packaging, or television, mobile devices and phones.</t>
  </si>
  <si>
    <t>P2-0195</t>
  </si>
  <si>
    <t xml:space="preserve">Vakuumska obločna talilna peč VACUUM ARC EQ-SP-MSM208 </t>
  </si>
  <si>
    <t>Oprema je dostopna po dogovoru z operaterji oz. skrbnikom opreme.</t>
  </si>
  <si>
    <t>The equipment is available by arrangement with the operators or the equipment administrator.</t>
  </si>
  <si>
    <t>Obločni talini sistem je namenjen taljenju do 10 g kovinskih materialov s tališčem vse do tališča
volframa (preko 3000 °C) pri zelo nizkem nadtlaku ali v nizkem vakuumu (običajno Ar). Poleg tega je
sistem opremljen z bakreno kokilo, ki omogoča ulivanje palic s premerom 6 mm s pomočjo
vakuumskega sesanja.</t>
  </si>
  <si>
    <t>The arc melting system is designed for melting up to 10 g of metallic materials with a melting point
up to tungsten (above 3000 °C) under a tiny positive or low vacuum atmosphere (usually Ar). In
addition, the system is equipped with a copper mould for vacuum suction casting of rods with a
diameter of 6 mm.</t>
  </si>
  <si>
    <t>261082, 261082/1</t>
  </si>
  <si>
    <t>Barbara Golja</t>
  </si>
  <si>
    <t>FT-IR Spektrometer PerkinElmar Spectrum 3</t>
  </si>
  <si>
    <t>FT-IR spectrometer Perkin Elmer Spectrum 3</t>
  </si>
  <si>
    <t>FT-IR spektrometer  omogoča identifikacijo kemijske in delno tudi fizikalne strukture snovi (identifikacija funkcionalnih skupin v molekulah).  Omogoča uporabo ATR in transmisijske tehnike snemanja.</t>
  </si>
  <si>
    <t>The FT-IR spectrometer was designed for identification of chemical and partially physical structure of substance (identification of functional groups in molecules). It enables the use of ATR and transmission methods of IR scanning.</t>
  </si>
  <si>
    <t>Mihael Brenčič</t>
  </si>
  <si>
    <t>T-RDI Stream Pro ultrazvočni merilnik pretokov</t>
  </si>
  <si>
    <t>T-RDI Stream Pro flow meter</t>
  </si>
  <si>
    <t>Meritve pretokov na vodotokih</t>
  </si>
  <si>
    <t xml:space="preserve"> Streamflow measurements </t>
  </si>
  <si>
    <t>Barbara Blaznik</t>
  </si>
  <si>
    <t>Spektrofotometer Datacolor Spectro 1050</t>
  </si>
  <si>
    <t>Spectrophotometer  Datacolor Spectro 1050</t>
  </si>
  <si>
    <t>Oprema je na razpolago po dogovoru; čas dostopa je odvisen od zasedenosti opreme. Rezervacije: barbara.golja@ntf.uni-lj.si, barbara.blaznik@ntf.uni-lj.si</t>
  </si>
  <si>
    <t>The equipment is available upon agreement; access time is dependable on equipment occupation. Reservation: barbara.golja@ntf.uni-lj.si, barbara.blaznik@ntf.uni-lj.si</t>
  </si>
  <si>
    <t>Namizni spektoktrofotometer Datacolor Spectro 1050 omogoča nadzor kvalitete različnih obarvanih vzorcev na področju tekstila, plastike, barv, premazov itn. Poleg merjenja refleksije in transmisije v vidnem delu spektra (360–700 nm s korakom po 10 nm), omogoča tudi merjenje temperature vzorcev z natančnostjo ± 0,5 °C</t>
  </si>
  <si>
    <t>The Datacolor Spectro 1050 spectrophotometer enables quality control of various colored samples in the field of textiles, plastics, paints, coatings, etc. In addition to measuring the reflection and transmission in the visible part of the spectrum (360-700 nm with a step of 10 nm), it also enables the measurement of the temperature of samples with an accuracy of ± 0.5 ° C</t>
  </si>
  <si>
    <t>Prenosni spektralni analizator NITON XRF5+</t>
  </si>
  <si>
    <t>Portable spectrum analyzer NITON XRF5+</t>
  </si>
  <si>
    <t>Marija Gorjanc</t>
  </si>
  <si>
    <t>UV/Vis spektrofotometer Lambda 850+</t>
  </si>
  <si>
    <t>UV/Vis spectrophotometer Lambda 850+</t>
  </si>
  <si>
    <t xml:space="preserve">Oprema je na razpolago po dogovoru; čas dostopa je odvisen od zasedenosti opreme. Rezervacije: barbara.golja@ntf.uni-lj.si, </t>
  </si>
  <si>
    <t xml:space="preserve">The equipment is available upon agreement; access time is dependable on equipment occupation. Reservation: barbara.golja@ntf.uni-lj.si, </t>
  </si>
  <si>
    <t>Spektrofotometer je optična naprava, namenjena merjenju prepustnosti in odboja trdnih vzorcev, tekočin in praškov. Je visokozmogljiv sistem za meritve v UV in           
vidnem področju. Uporabljamo ga zaugotavljanje koncentracij barvil, spremljanje kinetike reakcij, merjenje UV-prepustnosti materialov, itd.</t>
  </si>
  <si>
    <t>A spectrophotometer is an optical device designed to measure the permeability and reflection of solid samples, liquids and powders. It is a high performance system for measurements in UV and in the visible filed. We use it to determine the concentrations of dyes, monitor kinetics of reactions, measure the UV permeability of materials, etc</t>
  </si>
  <si>
    <t>Medved Jožef</t>
  </si>
  <si>
    <t>DSC 204F1D00 PHOENIX with CC300</t>
  </si>
  <si>
    <t>Univerzitetna klinika za pljučne bolezni in alergijo Golnik</t>
  </si>
  <si>
    <t>Peter Korošec</t>
  </si>
  <si>
    <t>22807</t>
  </si>
  <si>
    <t>Aparat Immunocap ISAC Reader</t>
  </si>
  <si>
    <t>Dostopnost po dogovoru v pozno popoldanskem času ali med vikendom.</t>
  </si>
  <si>
    <t>Availability upon request in late afternoon and on weekends.</t>
  </si>
  <si>
    <t>Programsko, projektno in rutinsko delo.</t>
  </si>
  <si>
    <t>Program, project and routine work.</t>
  </si>
  <si>
    <t>www.klinika-golnik.si</t>
  </si>
  <si>
    <t>P3-0360</t>
  </si>
  <si>
    <t>Mitja Košnik</t>
  </si>
  <si>
    <t>Raziskovalna oprema molekularne in funkcijske genomike za področje pulmologije in alergologije – 1. sklop</t>
  </si>
  <si>
    <t>centrifuga 5810 R</t>
  </si>
  <si>
    <t>Paket št.13</t>
  </si>
  <si>
    <t xml:space="preserve">ABI PRISM 7500 (real time PCR - kvantitativni PCR) </t>
  </si>
  <si>
    <t>J3-2532</t>
  </si>
  <si>
    <t>Matija Rijavec</t>
  </si>
  <si>
    <t>J3-3072</t>
  </si>
  <si>
    <t>Diagnostika filiginskih mutacij in HAE ter cistične fibroze</t>
  </si>
  <si>
    <t>Osebje Lab. za imunologijo in molekularno biologijo</t>
  </si>
  <si>
    <t>Aleš Rozman</t>
  </si>
  <si>
    <t>25177</t>
  </si>
  <si>
    <t>NRI narrow band imaging CV-180 video procesor</t>
  </si>
  <si>
    <t>Diagnostika pljučnega raka</t>
  </si>
  <si>
    <t>Osebje oddelka za bronhoskopijo</t>
  </si>
  <si>
    <t>NRI narrow band imaging CLV-180 izvor svetlobe</t>
  </si>
  <si>
    <t>raziskovalna oprema molekularne in funkcijske genomike za področje pulmologije in alergologije – 2. sklop</t>
  </si>
  <si>
    <t>invertni mikroskop IX51</t>
  </si>
  <si>
    <t>Celična kultivacija</t>
  </si>
  <si>
    <t>Osebje Lab. za imunologijo in molekularno biologiojo
Osebje Lab. za citologijo in patologijo</t>
  </si>
  <si>
    <t>Matjaž Fležar</t>
  </si>
  <si>
    <t>15710</t>
  </si>
  <si>
    <t>VMAX Encore 22D</t>
  </si>
  <si>
    <t>Funkcionalne meritve na področju pulmologije</t>
  </si>
  <si>
    <t>Osebje oddelka za respiratorno funkcijsko diagnostiko</t>
  </si>
  <si>
    <t>Aparat Miseg sistem C093 Sekvenator</t>
  </si>
  <si>
    <t>NGS - Next Generation Sequencing</t>
  </si>
  <si>
    <t>Paket.št.16</t>
  </si>
  <si>
    <t>Genomska analiza kompleksnih vzorcev</t>
  </si>
  <si>
    <t>Osebje Lab. za imunologijo in molekularno biologijo
Osebje Lab. za citologijo in patologijo</t>
  </si>
  <si>
    <t xml:space="preserve"> CELICA, biomedicinski center, d.o.o.</t>
  </si>
  <si>
    <t>03702</t>
  </si>
  <si>
    <t>Kamera EM-CCD iXON DU-885</t>
  </si>
  <si>
    <t>Camera EM-CCD iXON DU-885</t>
  </si>
  <si>
    <t>27.931,50</t>
  </si>
  <si>
    <t>30 eur/uro</t>
  </si>
  <si>
    <t>http://celica.si/lab.php?id=7</t>
  </si>
  <si>
    <t>Kamera EM-CCD iXON DU-997</t>
  </si>
  <si>
    <t>Camera EM-CCD iXON DU-997</t>
  </si>
  <si>
    <t>43.817,25</t>
  </si>
  <si>
    <t>Nanomehanooptična mikroskopija</t>
  </si>
  <si>
    <t>Nanomchanooptical microscopy</t>
  </si>
  <si>
    <t>21.658,89</t>
  </si>
  <si>
    <t>Oprema za hitro zajemanje AWX/3543/P</t>
  </si>
  <si>
    <t>Equipment for fast data acquisition AWX/3543/P</t>
  </si>
  <si>
    <t>Zeis LSM 700 - konfokalni mikroskop</t>
  </si>
  <si>
    <t>Zeis LSM 700 - confocal microscope</t>
  </si>
  <si>
    <t>Univerza na Primorskem, Inštitut Andrej Marušič</t>
  </si>
  <si>
    <t>P1-0294</t>
  </si>
  <si>
    <t>Tomaž pisanski</t>
  </si>
  <si>
    <t>Mobilna integruirana vzorčevalno meteorološka postaja</t>
  </si>
  <si>
    <t>Mobile integrated meteorological station</t>
  </si>
  <si>
    <t>Merilna naprava je namenjena merjenju meteoroloških parametrov in meritvi kakovosti zraka.</t>
  </si>
  <si>
    <t>Equipment is intended for meteorological measurments and for monitoring of air pollution</t>
  </si>
  <si>
    <t>Meteorološke meritve in meritve kakovosti zraka – PM10.</t>
  </si>
  <si>
    <t>meteorological measurements and monitoring of air pollution</t>
  </si>
  <si>
    <t>110,113,120,124,127,128</t>
  </si>
  <si>
    <t>http://www.iam.upr.si/sl/oddelki/ot/raziskovalna-oprema/</t>
  </si>
  <si>
    <t>Pogodba z gospodarstvom</t>
  </si>
  <si>
    <t>Jure Praznikar, Miha Perosa</t>
  </si>
  <si>
    <t>Sensum, sistemi z računalniškim vidom d.o.o.</t>
  </si>
  <si>
    <t>2294-001</t>
  </si>
  <si>
    <t>dr. Rok Bernard</t>
  </si>
  <si>
    <t>18172</t>
  </si>
  <si>
    <t>HAAS CNC</t>
  </si>
  <si>
    <t>Do opreme dostopajo vsi naši zaposleni raziskovalci</t>
  </si>
  <si>
    <t>Our employed research team has full access to this research equipment.</t>
  </si>
  <si>
    <t>Za namene izboljšanja naših storitev; raziskav in razvoja</t>
  </si>
  <si>
    <t>For the purpose of improvement of our activities; research &amp; development</t>
  </si>
  <si>
    <t>http://www.sensum.eu/</t>
  </si>
  <si>
    <t>Sensum</t>
  </si>
  <si>
    <t>L1-5453</t>
  </si>
  <si>
    <t>Polonca Ropret</t>
  </si>
  <si>
    <t>Raman komponenta</t>
  </si>
  <si>
    <t>Combined Raman - FTIR spectrometer coupled to a microscope</t>
  </si>
  <si>
    <t>Oprema je dostopna po predhodnem dogovoru s skrbnikom opreme. Kontakt po elektronski pošti: polona.ropret@zvkds.si Cena ure: 100 Eur + DDV za ramansko komponento in 70 Eur + 20% DDV za FTIR komponento</t>
  </si>
  <si>
    <t xml:space="preserve">The research equipment is available after consensus with its caretaker that can be done by e-mail: polona.ropret@rescen.si . The price per hour is 100 Eur + DDV. </t>
  </si>
  <si>
    <t>Oprema je namenjena za spektroskopsko analizo materialov. Ramanska komponenta ima v svoji konfiguraciji 5 valovnih dolžin za vzbujanje, tako da omogoča analizo velikega števila različnih materialov. Valovne dolžine laserjev za vzbujanje: 785, 633, 514, 488 in 458 nm.</t>
  </si>
  <si>
    <t>100 €+20% DDV</t>
  </si>
  <si>
    <t>www.zvkds.si</t>
  </si>
  <si>
    <t>FTIR komponeta</t>
  </si>
  <si>
    <t>70 € +20% DDV</t>
  </si>
  <si>
    <t>Univerza v Mariboru, Medicinska fakulteta</t>
  </si>
  <si>
    <t>Marjan Slak Rupnik</t>
  </si>
  <si>
    <t>Dvofotonski laser Coherent Chameleon Ultra II</t>
  </si>
  <si>
    <t>Two-photon laser Chameleon Ultra II</t>
  </si>
  <si>
    <t>Oprema je nameščena kot del centra za nelinerano mikroskopijo - predhodni telefonski dogovor s predstojnikom Inštituta za fiziologijo, doc. dr. Andražem Stožerjem</t>
  </si>
  <si>
    <t>Access to equiptment that is part of the center for nonlinear mikroscopy may be granted by a preceding telephone call with Head of Institute of Physiology, Assist. Prof. Andraž Stožer, MD, PhD</t>
  </si>
  <si>
    <t xml:space="preserve">Nelinearna mikroskopija. Mirkoskopija z dvo- in multifotonsko ekscitacijo. </t>
  </si>
  <si>
    <t>Non-linear microscopy. Two- and multiphoton excitation microscopy.</t>
  </si>
  <si>
    <t>1936, 2170</t>
  </si>
  <si>
    <t>https://mf.um.si/attachments/article/3449/PRESENTATION%20OF%20LABORATORIES%20OF%20THE%20FACULTY%20OF%20MEDICINE%20%20OF%20THE%20UNIVERSITY%20OF%20MARIBOR.pdf</t>
  </si>
  <si>
    <t>P3-0396</t>
  </si>
  <si>
    <t>Člani programske skupine, MR Paradiž, MR Sluga</t>
  </si>
  <si>
    <t>N3-0170</t>
  </si>
  <si>
    <t>Člani projektne skupine</t>
  </si>
  <si>
    <t>N3-0133</t>
  </si>
  <si>
    <t>Pokončni konfokalni mikroskopski sistem LEICA SP5</t>
  </si>
  <si>
    <t>Upright confocal microscope system LEICA SP5</t>
  </si>
  <si>
    <t xml:space="preserve">Nelinearna mikroskopija. Mikroskopija živih celic. Mikroskopija časovnih vrst. Razlikovanje več barvil.   </t>
  </si>
  <si>
    <t>Non-linear microscopy.  Live cell imaging. Time lapse imaging. Multicolor dye discrimination.</t>
  </si>
  <si>
    <t>2861, 2862</t>
  </si>
  <si>
    <t>Maver Uroš</t>
  </si>
  <si>
    <t>Sistem Vitaprint za 3D BIOTISKANJNE</t>
  </si>
  <si>
    <t>Vitaprint 3D bioprinter</t>
  </si>
  <si>
    <t>Oprema je nameščena kot del Inštituta za biomedicinske vede - predhodni telefonski dogovor s predstojnikom Inštituta za biomedicinske vede, izr. Prof. dr. Uroš Maver</t>
  </si>
  <si>
    <t>The equipment is installed as part of the Institute of Biomedical Sciences - preliminary telephone agreement with the head of the Institute of Biomedical Sciences, Assoc. Prof. dr. Uroš Maver</t>
  </si>
  <si>
    <t>3D biotiskanje različnih polimernih materialov za namene biomedicinskega inženirstva (regenerativna medicina, in vitro modeli boleznih in tkiv)</t>
  </si>
  <si>
    <t>3D bioprinting of various polymeric materials for biomedical engineering purposes (regenerative medicine, in vitro models of diseases and tissues)</t>
  </si>
  <si>
    <t>https://ibv.mf.um.si/oprema/</t>
  </si>
  <si>
    <t>P3-0036, I0-0029, J1-2470, J3-2538, L4-1843, J3-1762, J2-1725, J1-9169, MR-Marko Milojević, MR-Jernej Vajda</t>
  </si>
  <si>
    <t>Vključeni raziskovalci</t>
  </si>
  <si>
    <t>Multipleksibilni imunološki analizator</t>
  </si>
  <si>
    <t>Multiplex Immunology Analyser</t>
  </si>
  <si>
    <t>Luminexova tehnologija xMAP združuje napredne fluidiko, optiko in digitalno obdelavo signalov z tehnologijo mikrokroglic za multipleksibilno analizo. Tehnologija xMAP s prilagodljivo zasnovo odprte arhitekture je lahko konfigurirana tako, da hitro, stroškovno učinkovito in natančno izvede analizo široke palete proteinov ali nukleinskih kislin. xMAP tehnologija se pogosto uporablja v klinični diagnostiki za uporabo pri nalezljivih boleznih, molekularni genetiki, farmakogenetiki, imunologiji in avtoimunskih boleznih.</t>
  </si>
  <si>
    <t>Luminex xMAP technology combines advanced fluidics, optics and digital signal processing with microsphere technology for multiplexed analysis. The xMAP technology, with its flexible open architecture design, can be configured to perform fast, cost-effective and accurate analysis of a wide range of proteins or nucleic acids. xMAP technology is widely used in clinical diagnostics for applications in infectious diseases, molecular genetics, pharmacogenetics, immunology and autoimmune diseases.</t>
  </si>
  <si>
    <t>Kriostat Cyrostar NX50 OPH</t>
  </si>
  <si>
    <t>Cyrostar NX50 OPH cryostat</t>
  </si>
  <si>
    <t xml:space="preserve">CryoStar NX50 omogoča hitro in varno pripravo tkivnih rezin (skupaj z ogrodjem) z ohranjenostjo strukture in epitopov za naknadno imunohistološko barvanje. Zaradi prostorne komore kot tudi izjemnega hladilnega sistema, se lahko v enem postopku pripravi do 18 vzorcev, ki se znotraj kriokomore tudi hranijo, kar občutno skrajša čas priprave in porabo energije. </t>
  </si>
  <si>
    <t xml:space="preserve">The CryoStar NX50 allows the rapid and safe preparation of tissue sections (including scaffold) with preserved structure and epitopes for subsequent immunohistological staining. Due to the spacious chamber as well as the outstanding cooling system, up to 18 samples can be prepared in one procedure and stored inside the cryochamber, significantly reducing preparation time and energy consumption. </t>
  </si>
  <si>
    <t>Univerza v Mariboru, Fakulteta za naravoslovje in matematiko</t>
  </si>
  <si>
    <t>2547-022</t>
  </si>
  <si>
    <t>dr. Uroš Tkalec</t>
  </si>
  <si>
    <t>Optična pinceta z modulom za fluorescenco</t>
  </si>
  <si>
    <t>Optical tweezers with a fluorescence module</t>
  </si>
  <si>
    <t>Za dostop do opreme prosim pošlji email na uros.tkalec@um.si s kratkim opisom predvidenega dela in oceno časa, ki je potreben za dokončanje le tega.</t>
  </si>
  <si>
    <t>In order to access the equipment please write an email to uros.tkalec@um.si with a brief description of the work planed and the approximate time needed to complete it.</t>
  </si>
  <si>
    <t>Optična pinceta je raziskovalna naprava, ki uporablja zelo zgoščen laserski žarek z namenom zagotoviti privlačno ali odbojno silo (tipično velikostnega reda pN) odvisno od razlike v lomnem količniku za držanje in premikanje mikroskopsko majhnih dielektričnih predmetov. Na Inštitutu za fiziko jo uporabljamo za raziskovalne in izobraževalne namene.</t>
  </si>
  <si>
    <t>Optical tweezers are a scientific instrument that uses a highly-focused laser beam to provide an attractive or repulsive force (typically on the order of pN), depending on the refractive index mismatch to physically hold and move microscopic dielectric objects. At the Institute of Physics this equipment is used for research and educational purposes.</t>
  </si>
  <si>
    <t>15987, 16356</t>
  </si>
  <si>
    <t>https://www.fnm.um.si/index.php/raziskovalna-dejavnost/institut-za-fiziko/</t>
  </si>
  <si>
    <t>Uroš Tkalec, Rok Štanc</t>
  </si>
  <si>
    <t>Center odličnosti CIPKeBiP</t>
  </si>
  <si>
    <t>2990-001</t>
  </si>
  <si>
    <t>US for heart ALOKA ProSound ALPHA 7 Premier</t>
  </si>
  <si>
    <t>Prof.Dr. Dušan Turk, Institut Jožef Stefan, Jamova cesta 39, 1000 Ljubljana.</t>
  </si>
  <si>
    <t>Prof.Dr. Dušan Turk,  Jožef Stefan Institute, Jamova cesta 39, 1000 LJubljana</t>
  </si>
  <si>
    <t>Instrument  is diagnostic ultrasound system used for hearth visualization/imiging and the assesmet of cardiac function. System includes standard ultrasound configuration with several different probes for heart examination and additional software equipment for data retrieval and analysis.</t>
  </si>
  <si>
    <t>CO-RO 42/2011</t>
  </si>
  <si>
    <t>www.cipkebip.org</t>
  </si>
  <si>
    <t>Iščemo novega uporabnika</t>
  </si>
  <si>
    <t>12266</t>
  </si>
  <si>
    <t>Leica sistem za nelinearno nanoskopijo v tandemski izvedbi</t>
  </si>
  <si>
    <t xml:space="preserve">Leica System for non-linear nanoscopy in tandem configuration </t>
  </si>
  <si>
    <t>Prof.Dr. Marjan Slak Rupnik, Univerza v Mariboru, Medicinska fakulteta, Ljubljanska 5, 2000 Maribor</t>
  </si>
  <si>
    <t>Prof.Dr. Marjan Slak Rupnik, University of Mariboru, Medical faculty, Ljubljanska 5, 2000 Maribor</t>
  </si>
  <si>
    <t>Pokončni nelinerani mikroskop se uporablja za spremljanje in kvantifikacijo fizioloških procesov v intaktnih tkivih in organih. Osnova tega mikroskopa omogoča montiranje bioloških vzorcev večjih dimenzij, hkrati pa za vzbujanje fluorescence uporablja infrardeči laser, ki prodira globoko v tkivo. Upravljanje s laserskim žarkom, ki je podlaga vzbujanju fluorescence je lahko relativno počasno za zajemanje visokoločljive morfološke slike oziroma spremljanje počasnih fizioloških sprememb. Po drugi strani pa lahko laser premikamo po vzorcu tudi z veliko hitrostjo, kar omogoča snemanje fizioloških procesov z milisekundno časovno ločljivostjo. Na detektorski strani je v skenirni glavi nameščem klasičen sistem visokoobčutljivih fotodiod z možnostjo  spektralne ločljivosti. Za doseganje izjemnega napredka v detekciji najšibkejših signalov fluorescence in bioluminiscence pa je neposredno na mikroskop  nameščen še sistem ne-deskeniranih visokoobčutljivih fotodiod.</t>
  </si>
  <si>
    <t>An upright nonlinear microscope is used to monitor and quantification of physiological processes in intact tissues and organs. The basis of this microscope enables mounting of biological samples of bigger dimensions and at the same time utilizes deep-penetrating infrared laser light to excite fluorescence. Handling of the laser beam used for fluorescence excitation can be relatively slow to improve the high spatially resolved morphological images or monitoring of relatively slow physiological processes. On the other hand we can move the laser beam over the sample using a high speed mode, which enables monitoring of the physiological processes with millisecond time resolution. The detector side consists of a classical system of high gain photodiodes with a possibility of spectral resolution. The major advance in detection of the faintest signals of fluorescence or bioluminescence comes from the direct mounting the system of non-descanned high resolution photodiodes.</t>
  </si>
  <si>
    <t>CO-RO 49/2011 (skupaj z CO-RO 50/2011)</t>
  </si>
  <si>
    <t>UMb-Medicinska fakulteta; Marjan Slak Rupnik</t>
  </si>
  <si>
    <t>I0-0048</t>
  </si>
  <si>
    <t>CIPKeBiP</t>
  </si>
  <si>
    <t>J3-3077</t>
  </si>
  <si>
    <t>Akustooptični delilec žarka (AOBS) s spektralnimi detektorji</t>
  </si>
  <si>
    <t>Leica Acoustooptical beamsplitter (AOBS) with spectral detectors</t>
  </si>
  <si>
    <t>Sistem za upravljanje z nelinearnim virom svetlobe  se uporablja za poseganje v fiziološke procese v intaktnih tkivih in organih. Osnova tega sistema omogoča prostorsko omejeno vplivanje na fiziološke procese znotraj posamezne celice tudi globlje v intaktnem tkivu. Upravljanje s laserskim žarkom, ki je podlaga procesom fotolize ali deplecije stimulirane emisije je lahko relativno počasno za dolgoročno spreminjanje razmer v celici ali pa izredno kratkotrajno za sprožanje izredno kratkoživih pojavov, pod milisekundno časovno ločljivostjo. Osnova spreminjanja laserskega žarka je elektrooptični modulator, ki natančno določa trajanje in moč laserske svetlobe v žarišču.</t>
  </si>
  <si>
    <t>Acoustooptical beamsplitter (AOBS) with spectral detectors is used to interfere with physiological processes in intact tissues and organs. The basis of this microscope enables spatially limited interference within single cells in biological samples of bigger dimensions. Handling of the laser beam used for photolysis or depletion of stimulated emission can be relatively slow to enable long-term spatially resolved manipulation of the cellular processes or in high speed mode, which enables triggering of transient sub-millisecond events. The basis of laser light manipulation is electrooptical modulator that can precisely set the duration and power of the laser light in the focal point.</t>
  </si>
  <si>
    <t>CO-RO 50/2011 (skupaj z  CO-RO 49/2011)</t>
  </si>
  <si>
    <t>3702</t>
  </si>
  <si>
    <t>Ti:safirski laser</t>
  </si>
  <si>
    <t>Ti:Saphire laser</t>
  </si>
  <si>
    <t>Prof.Dr. Robert Zorec, Univerza v Ljubljani, Medicinska fakulteta, Institut za patološko fiziologijo, Zaloška 4, 1000 Ljubljana</t>
  </si>
  <si>
    <t>Prof.Dr. Robert Zorec, University of Ljubljana, Medical Faculty, Institute of Pathological Physiology, Zaloška cesta 4, 1000 Ljubljana</t>
  </si>
  <si>
    <t>Research equipment Nano-optical microscopy with technology STED  allows the observation of live objects at resolution of 20 to 60 nm. The key parts of the system consist of the upright and inverted microscopes with stable body to prevent long term focus drifts. These are to be mounted on an antivibrational table with a Faraday cage to enable use o electrical equipment in optical measurements. Laser scanning module with electronics, pulse lasers with long (tunable) wavelength, lasers and diodes for excitation of probes, software equipment for data acquisition and data analysis (permitting own software implementation).In addition to the key instrumentation one needs to acquire bench top centrifuge, CO2 incubator with a chamber to be mounted onto the stage of the microscope, freezer/refrigerator and a routine inverted microscope.</t>
  </si>
  <si>
    <t>CO-RO 23/2010 (Skupaj z CO-RO 39/2011, CO-RO 40/2011, CO-RO 46/2011, CO-RO 54/2011)</t>
  </si>
  <si>
    <t>UL-Medicinska fakulteta; Robert Zorec</t>
  </si>
  <si>
    <t>Mikroskop z lasersko diodo 405 nm CW</t>
  </si>
  <si>
    <t>Microscope with laser diode 405 nm CW</t>
  </si>
  <si>
    <t>Imaging live and fixed cells</t>
  </si>
  <si>
    <t>CO-RO 46/2011 (Skupaj z CO-RO 23/2010, CO-RO 39/2011, CO-RO 40/2011, CO-RO 54/2011)</t>
  </si>
  <si>
    <t>Komponente za manipulacijo fluorescenčnega signala</t>
  </si>
  <si>
    <t>Components for fluorescence signal manipulation</t>
  </si>
  <si>
    <t>CO-RO 40/2011 (Skupaj z CO-RO 23/2010, CO-RO 39/2011, CO-RO 46/2011, CO-RO 54/2011)</t>
  </si>
  <si>
    <t>Supercontinuum triple laser za mikroskop</t>
  </si>
  <si>
    <t>The Supercontinuum Triple Laser for the microscope</t>
  </si>
  <si>
    <t>Vir osvetljevanja za slikanje živih in fiksiranih celic</t>
  </si>
  <si>
    <t>Light soruce for imaging live and fixed cells</t>
  </si>
  <si>
    <t>CO-RO 39/2011 (Skupaj z CO-RO 23/2010, CO-RO 40/2011, CO-RO 46/2011, CO-RO 54/2011)</t>
  </si>
  <si>
    <t>Kombinirana super resolucijska svetlobna mikroskopija</t>
  </si>
  <si>
    <t>Superresolution Combined Light Microscopy</t>
  </si>
  <si>
    <t xml:space="preserve">Slikanje živih in fiksiranih celic s super-ločljivostno mikroskopijo. </t>
  </si>
  <si>
    <t>Imaging live and fixed cells with super-resolution microscpy</t>
  </si>
  <si>
    <t>CO-RO 54/2011  (Skupaj z CO-RO 23/2010, CO-RO 39/2011, CO-RO 40/2011, CO-RO 46/2011)</t>
  </si>
  <si>
    <t>12278</t>
  </si>
  <si>
    <t>Pretočni citometer-analizator FACSCanto II 2LSR 5/3 COMPLETE</t>
  </si>
  <si>
    <t>BD  FACSCanto II 2LSR 5/3 COMPLETE Flow Cytometry</t>
  </si>
  <si>
    <t>Prof.Dr. Igor Križaj, Institut Jožef Stefan, Jamova cesta 39, 1000 Ljubljana.</t>
  </si>
  <si>
    <t>Prof.Dr. Igor križaj, Jožef Stefan  Institute, Jamova cesta 39, 1000 LJubljana</t>
  </si>
  <si>
    <t>Flow cytometry with a routine inverted microscope is used to measure and analyse physical and chemical characteristics of individual cells as they travel in suspension one by one through sensor. As the cells pass through the laser (488nm, 633nm), the fluorochromes attached to the cells absorb light and then emit a specific color of light depending on the type of fluorochrome.</t>
  </si>
  <si>
    <t>CO-RO 45/2011</t>
  </si>
  <si>
    <t>IJS; Igor Križaj</t>
  </si>
  <si>
    <t>IJS; Toni Petan</t>
  </si>
  <si>
    <t>Z3-2650</t>
  </si>
  <si>
    <t>IJS; Eva Jarc Jovičić</t>
  </si>
  <si>
    <t>Maja Rupnik</t>
  </si>
  <si>
    <t>Aparat za reakcijo PCR v realnem času z opcijo reakcije HRM</t>
  </si>
  <si>
    <t>Aparat ROTOR-GENE Q, 5-PLEX HRMReal-time PCR device with HRM (High Resolution Melt) option</t>
  </si>
  <si>
    <t>Prof.Dr. Maja Rupnik, Nacionalni laboratorij za zdravje, okolje in hrano, Prvomajska ulica 1, 2000 Maribor</t>
  </si>
  <si>
    <t>Prof.Dr. Maja Rupnik,National laboratory for health, environment and food, Prvomajska ulica 1, 2000 Maribor</t>
  </si>
  <si>
    <t>Reakcija PCR v realnem času se uporablja za zaznavanje genov ali genskih odsekov v genomu ter v kvantitativni izvedbi za spremljanje izražanja genov. Z analizo talitvene krivulje pomnoženih odsekov se lahko določajo mutacije v pomnoženih odsekih, genotipizacija ter analiza metilacije. Talitvena krivulja z visoko ločljivostjo je izboljšava te metode, ki omogoča natančnejšo analizo variabilnosti in lahko zazna eno samo spremenjeno bazo.</t>
  </si>
  <si>
    <t>Real time PCR is used for detection of genes or gene regions within the genome and in the quantitative form also for analysis of gene expression. Melting curve analysis of amplified fragments is used for detection of mutations in amplified products, for genotyping or for analysis of metilation. High resolution melting is further upgrade that enables much more exact analysis and also detection of single mutations.</t>
  </si>
  <si>
    <t>CO-RO 9/2010</t>
  </si>
  <si>
    <t>P3-0387</t>
  </si>
  <si>
    <t>NLZOH; Maja Rupnik</t>
  </si>
  <si>
    <t>Hlajena centrifuga za volumne do 500 ml</t>
  </si>
  <si>
    <t>Cooling centrifuge for volumes to 500 ml</t>
  </si>
  <si>
    <t>Manjša laboratorijska oprema-hladilna centrifuga za volumne do 500 ml</t>
  </si>
  <si>
    <t>Small laboratory equipment-Cooling centrifuge for volumes to 500 ml</t>
  </si>
  <si>
    <t>CO-RO 15/2011</t>
  </si>
  <si>
    <t>Enej Kuščer</t>
  </si>
  <si>
    <t>23483</t>
  </si>
  <si>
    <t>Laboratorijski bioreaktor</t>
  </si>
  <si>
    <t>Sartorius Stedim Systems GmbH Fermenter BIOSTAT Cplus 20L</t>
  </si>
  <si>
    <t>Dr. Enej Kuščer, Acies Bio d.o.o., Tehnološki park 21, 1000 Ljubljana.</t>
  </si>
  <si>
    <t>Sistem za gojenje mikroorganizmov (MO) in celičnih kultur (CC) vključuje serijo stresalnikov, inkubatorjev in bioreaktorjev, ki bodo omogočali sočasno gojenje večjega števila MO in CC kultur v različnih volumnih (od volumna nekaj mililitrov do 100 litrov), zagotavljali natančno regulacijo in optimizacijo pogojev za pridobivanje bio mase in izražanje proteinov (uravnavanje temperature, pH, prezračevanje, dodajanje hranil in hitrost mešanja), zagotavljali pogoje za sterilno delo in preprečevali izpust genetsko spremenjenih organizmov v okolje.</t>
  </si>
  <si>
    <t>Production of proteins and synthetic bio-active molecules - System for cultivation of microorganisms and cell cultures, includes a series of shakers, incubators and bioreactors that will allow parallel cultivation of a larger number of MO and CC cultures on a different volume scale (from a few milliliters to 100 liters), allowing precise regulation and optimization of growth and expression conditions (temperature, pH, aeration, feeding and mixing speed) and providing the conditions for sterile work, and preventing the release of genetically modified organisms into the environment.</t>
  </si>
  <si>
    <t>Acies Bio d.o.o.; Ines Mandić Mulec</t>
  </si>
  <si>
    <t>interni projekti</t>
  </si>
  <si>
    <t>Acies Bio d.o.o.</t>
  </si>
  <si>
    <t>Pilotski biorektor I</t>
  </si>
  <si>
    <t>Sartorius Stedim Systems GmbH Fermenter BIOSTAT D-DCU II 100L</t>
  </si>
  <si>
    <t>Pilotski bioreaktor II</t>
  </si>
  <si>
    <t>Sartorius Stedim Systems GmbH Fermenter BIOSTAT Dplus 150L for microbial fermentation and cell culture</t>
  </si>
  <si>
    <t>Stresalni inkubator (multitron)</t>
  </si>
  <si>
    <t>INFORS Multitron II (two-deck)</t>
  </si>
  <si>
    <t>Centrifugalni evaporator</t>
  </si>
  <si>
    <t>Centrifugal evaporator</t>
  </si>
  <si>
    <t>Preparativni HPLC sistem</t>
  </si>
  <si>
    <t>Preparative HPLC system</t>
  </si>
  <si>
    <t>Branko Jenko</t>
  </si>
  <si>
    <t>Analitski HPLC</t>
  </si>
  <si>
    <t>Analytical HPLC</t>
  </si>
  <si>
    <t>Branko Jenko, Jenko d.o.o., Vrbljene 58, 1298 Ig</t>
  </si>
  <si>
    <t>Analitski HPLC omogoča spremljavo kinetike reakcij in kvantitativno določanje vsebnosti intermedijatov in končnih produktov ter profil nečistoč v končnem produktu.</t>
  </si>
  <si>
    <t>Analytical HPLC enables tracking of reaction's kinetics, quantitative assay of intermediates and end products. It is useful to determine impurity profile in end products.</t>
  </si>
  <si>
    <t>interni projekti Jenko d.o.o.</t>
  </si>
  <si>
    <t>Jenko d.o.o.</t>
  </si>
  <si>
    <t>9901</t>
  </si>
  <si>
    <t>Sklop kemijskih reaktorjevod 100ml do 500 ml</t>
  </si>
  <si>
    <t>Laboratory chemical reactors from 100 to 500 ml</t>
  </si>
  <si>
    <t>Uporabljal se bo za sinteze malih molekul. Omogočil bo širok nabor reakcij v smislu rkc volumnov ( od 100 do 500 ml), temperatur ( -90 oC do + 200 oC) in tlakov ( od vakuuma do 150 B).</t>
  </si>
  <si>
    <t>It is used for the synthesis of small molecules. It allowed a wide range of reactions within the meaning of RCC volumes (100 to 500 ml), temperatures (-90 ° C to + 200 ° C) and pressure (from vacuum to 150 B).</t>
  </si>
  <si>
    <t>CO-RO 35/2011</t>
  </si>
  <si>
    <t>LC-MS sistem za identifikacijo in kvantifikacijo malih molekul</t>
  </si>
  <si>
    <t>LC-MS system for identification and quantification of small molecules (Thermo Scientific  TSQ Quatum Access MAX/Accela 1250 )</t>
  </si>
  <si>
    <t xml:space="preserve">LC-MS sistem se uporablja za identifikacijo, strukturno potrditev in količinsko določitev majhnih molekul. Sistem je sestavljen iz HPLC sistema, ki je opremljen s črpalko, avtomatski vzorčevalnikom in UV / VIS detektorjem. </t>
  </si>
  <si>
    <t xml:space="preserve">LC-MS system is used for identification, structural confirmation and quantitative determination of small compounds. The system is composed of a HPLC system, equipped with a pump, autosampler and UV/VIS detector. </t>
  </si>
  <si>
    <t>CO-RO 44/2011</t>
  </si>
  <si>
    <t>interni projekti  Acies Bio d.o.o.</t>
  </si>
  <si>
    <t>10873</t>
  </si>
  <si>
    <t>Visokozmogljivi tekočinski kromatograf</t>
  </si>
  <si>
    <t>High performance HPLC (Agilent Technologies  Agilent 1260)/</t>
  </si>
  <si>
    <t>Prof.Dr. Nataša Poklar Ulrih, Univerza v Ljubljani, Biotehniška fakulteta, Jamnikarjeva 101, 1000 Ljubljana.</t>
  </si>
  <si>
    <t>Prof.Dr. Nataša Poklar Ulrih, University of Ljubljana, Biotechnical faculty, Jamnikarjeva 101, 1000 Ljubljana.</t>
  </si>
  <si>
    <t>Visokozmogljivi tekočinski kromatograf za analizo majhnih molekul.</t>
  </si>
  <si>
    <t>High performance HPLC for analysis of small molecules.</t>
  </si>
  <si>
    <t>CO-RO 33/2011</t>
  </si>
  <si>
    <t>UL-BF; Nataša Poklar Ulrih</t>
  </si>
  <si>
    <t>CIPKEBIP</t>
  </si>
  <si>
    <t>Peter Rodič</t>
  </si>
  <si>
    <t>6058</t>
  </si>
  <si>
    <t xml:space="preserve">Aparatura za visokotlačno kromatografijo, računalnik Dell Optex 755 USFF, TP Link TL-SG1008D 10/100/1000 8-port, D-link USB </t>
  </si>
  <si>
    <t xml:space="preserve">High-pressure HPLC system  with computer Dell Optex 755 USFF, TP Link TL-SG1008D 10/100/1000 8-port, D-link USB </t>
  </si>
  <si>
    <t>Dr. Peter Rodič, Jožef Stefan Institute, Jamova cesta 39, 1000 LJubljana</t>
  </si>
  <si>
    <t>HPLC sistem za visokotlačno tekočinsko kromatografijo se uporablja za analitiko posebnih organskih spojin: težko hlapnih in termolabilnih spojin.</t>
  </si>
  <si>
    <t>HPLC system for high-pressure liquid chromatography is used for analytics of special organic compounds:  difficult-volatile and thermolabile compounds.</t>
  </si>
  <si>
    <t>CO-RO 32/2011 (skupaj z računalnikom CO-RO 37/2011)</t>
  </si>
  <si>
    <t>IJS; Urška Lavrenčič Štangar; Peter Rodič</t>
  </si>
  <si>
    <t>IJS; Dragan Mihailović</t>
  </si>
  <si>
    <t>KI; Miran Gabršček</t>
  </si>
  <si>
    <t>Paralelni reakcijski sistem s kontinuirnim sistemom spremljanja reakcij v realnem času z metodo FTIR</t>
  </si>
  <si>
    <t>Easy max Mettler and React IR45FTIR InSitu</t>
  </si>
  <si>
    <t>Sistem se uporablja za avtomatizirane vzporedne kemijske sinteze v manjšem obsegu. To vključuje instrument za spremljanje reakcij in analizo. Sistem omogoča natančne določitev pogojev za sintezo (temperatura, pH, tlak).</t>
  </si>
  <si>
    <t>System is used for automated parallel chemical synthesis on a smaller scale. It includes an instrument for monitoring of the reaction progress and analysis. System allows precise regulation conditions for synthesis (temperature, Ph, pressure).</t>
  </si>
  <si>
    <t>CO-RO 36/2011</t>
  </si>
  <si>
    <t>Ki; Miran Gabršček</t>
  </si>
  <si>
    <t>7561</t>
  </si>
  <si>
    <t>Dvokanalni spektrometer Dvokanalni flurimeter Quanta Master 40</t>
  </si>
  <si>
    <t>Modular double channel fluorimeter with Xe light source and detection range up to 900 nm</t>
  </si>
  <si>
    <t>Prof.Dr.Boris Turk, Institut Jožef Stefan, Odsek za biokemijo, molekularno in strukturno biologijo, Jamova cesta 39, Ljubljana</t>
  </si>
  <si>
    <t>Prof.Dr. Boris Turk, Jožef Stefan Institute, Jamova cesta 39, 1000 LJubljana</t>
  </si>
  <si>
    <t>Modularni, dvokanalni fluorimeter s Xe lučjo in z nastavljivimi režami monokromatorjev lahko pri merjenju simultano spremlja dve emisijski območji (dvokanalna opcija, T-konfiguracija). Instrument omogoča visokoobčutljivo detekcijo v območju od 200 nm do 900 nm na obeh kanalih.</t>
  </si>
  <si>
    <t>The modular, double channel fluorimeter with Xe light source and adjustable monocromator slits could during measurements simultaneously  monitor/scann two emission ranges (second channel option, T-configuration). Also it could enable high sensitivity detection in the range between 200 and 900 nm on both emission channels.</t>
  </si>
  <si>
    <t>CO-RO 79/2013</t>
  </si>
  <si>
    <t>IJS; Boris Turk</t>
  </si>
  <si>
    <t>Čitalec mikrotiterskih plošč Tecan</t>
  </si>
  <si>
    <t xml:space="preserve">Tecan Multi-functional spectrophotometer for microtiter plates </t>
  </si>
  <si>
    <t>Čitalec mikrotiterskih ploščic se uporablja na več stopnjah naših raziskav: za osnovno kvalitativno in kvantitativno spektralno analizo makromolekul, za analizo sprememb v različnih celičnih procesih v živih celicah in analizo specifičnih interakcij med makromolekulami.</t>
  </si>
  <si>
    <t xml:space="preserve">The microplate monochromator reader is used at multiple levels of our research: for basic qualitative and quantitative spectral analysis of macromolecules, analysis of the changes in various cellular processes in living cells and analysis of specific interactions between macromolecules. </t>
  </si>
  <si>
    <t>CO-RO 56/2012</t>
  </si>
  <si>
    <t>Nadgradnja mikroskopa Olympus</t>
  </si>
  <si>
    <t xml:space="preserve">Inverted fluorescence microscope Olympus IX81 with the incubation chamber (from Solent Scientific) attached to the platform of the Olympus microscope </t>
  </si>
  <si>
    <t>To preserve the characteristics of cells observed under the microscope these cells must be kept under optimal and controlled conditions, i.e. temperature, CO2 level (5%) and humidity must be controlled and maintained. Therefore, special incubation chamber together with control units must be mounted on the platform of the microscope, adjusted to the microscope type. Incubation chamber must enable optimal growing milieu for the cells, on the other hand it must allow the operator to access the sample as well as to perform all the necessary manipulation with the microscope. Temperature control is achieved with warm, filtered air, circulating from the separated heater unit into the acrylic enclosure where it is continuously circulated.</t>
  </si>
  <si>
    <t>CO-RO 16/2010</t>
  </si>
  <si>
    <t>Masni spektrometer Bruker ULTRAFLEXTREME tm maldi tof</t>
  </si>
  <si>
    <t>Bruker Mass spectrometer ULTRAFLEXTREME tm maldi tof</t>
  </si>
  <si>
    <t>Prof.Dr. Boris Turk, Institut Jožef Stefan, Jamova cesta 39, 1000 Ljubljana.</t>
  </si>
  <si>
    <t>Visoko resolucijska masna spektrometrija se uporablja za identifikacijo proteinov in njihovih posttranslacijskih modifikacij. To omogoča določitev molekulske mase proteinov in proteinskih kompleksov.</t>
  </si>
  <si>
    <t xml:space="preserve">High resolution mass spectrometer is used for the identification of proteins and their posttranslational modifications. It  enables molecular mass determination of intact proteins and protein complexes. </t>
  </si>
  <si>
    <t>CO-RO 25/2010</t>
  </si>
  <si>
    <t>Nano-HPLC instrument(EASY-nLC II LC-446)</t>
  </si>
  <si>
    <t xml:space="preserve">Thermo Scientific Nano-HPLC instrument(EASY-nLC II LC-446) </t>
  </si>
  <si>
    <t>Nanoflow HPLC enota se uporablja za nizko pretočno kromatografsko analizo (10-1000 nL / min). To je neposredno povezan z virom ESI masnega spektrometra tipa Thermo Scientific Orbitrap Velos. Nanoflow HPLC enota je opremljena z vakumskim razplinjevalnikom in temperaturno reguliranim avtovzorčevalnikom (1-10 obseg jul injiciranje).</t>
  </si>
  <si>
    <t>Nanoflow HPLC unit is used for low flow chromatographic analysis (10-1000 nL/min). It is connected directly to the ESI source of mass spectrometer Thermo Scientific Orbitrap Velos. Nanoflow HLPC unit is equiped with vacum degasser and temperature regulated autosampler (1-10 uL injection volumes).</t>
  </si>
  <si>
    <t>CO-RO 18/2010</t>
  </si>
  <si>
    <t>Spektrometer za cirkularni dihroizem (CD) in hitro mešanje »stopped-flow</t>
  </si>
  <si>
    <t xml:space="preserve">Circular Dichroism (CD) Spectropolarimeter with stopped-flow attachments </t>
  </si>
  <si>
    <t xml:space="preserve">Circular Dichroism Spectropolarimeter with fluorescence, absorbance detectors and the attachments for double mixing stopped flow kinetics. Bonus: linear dichroism, anisotropy, IR measurements. </t>
  </si>
  <si>
    <t>CO-RO 83/2013</t>
  </si>
  <si>
    <t>412</t>
  </si>
  <si>
    <t>Nadgradnja N-terminalnega aminokislinskega sekvenatorja</t>
  </si>
  <si>
    <t>Upgrade of N-terminal aminoacid sequencer/</t>
  </si>
  <si>
    <t>Prenova instrumenta za določanje zaporedja proteinov.</t>
  </si>
  <si>
    <t>Upgrading of instrument for determination of sequence of proteins</t>
  </si>
  <si>
    <t>CO-RO 17/2010</t>
  </si>
  <si>
    <t>Prof.Dr. Igor križaj, Jožef Stefan Institute, Jamova cesta 39, 1000 LJubljana</t>
  </si>
  <si>
    <t>Pretočni citometer – analizator se bo uporabljal za natančno določanje in ločevanje celic v populaciji, ki imajo določene morfološke ali biokemijske lastnosti.</t>
  </si>
  <si>
    <t>Flow cytometer - the analyzer is used for the precise determination and separation of cells in a population who have certain morphological and biochemical characteristics.</t>
  </si>
  <si>
    <t>CO-RO 34/2011</t>
  </si>
  <si>
    <t>Z3-3211</t>
  </si>
  <si>
    <t>IJS; Mauro Danielli</t>
  </si>
  <si>
    <t>6777</t>
  </si>
  <si>
    <t>Motoriziran pokončni raziskovalni mikroskop Axio Imager M2</t>
  </si>
  <si>
    <t>Motorized upright research microscope Axio Imager M2</t>
  </si>
  <si>
    <t>doc.dr. Metka Lenassi, Univerza v Ljubljani, Medicinska fakulteta, Institut za biokemijo, Vrazov trg 2, 1000 Ljubljana.</t>
  </si>
  <si>
    <t>Assistant Prof.Dr.Metka Lenassi, University of Ljubljana, Medical Faculty, Institute of Biochemistry, Vrazov trg 2, 1000 Ljubljana</t>
  </si>
  <si>
    <t>Mikroskop se uporablja za študij lokalizacije proteinskih komponent HOG signalne poti pri različnih organizmih, pri spremljanju morfoloških sprememb celic v odvisnosti od dejavnikov v okolju ter študiju interakcij med proteini.</t>
  </si>
  <si>
    <t>The microscope is used for the study of the localization of protein components of HOG signaling pathwayin different organisms,and the monitoring of morphological changes of cells as a function of the factors in the environment as well as for the study of interactions between proteins.</t>
  </si>
  <si>
    <t>CO-RO 70/2013</t>
  </si>
  <si>
    <t>J3-3068</t>
  </si>
  <si>
    <t>Aleš Tomažič;  Metka Lenassi</t>
  </si>
  <si>
    <t>Čitalec mikrotiterskih ploščic</t>
  </si>
  <si>
    <t>Multi-functional spectrophotometer for microtiter plates</t>
  </si>
  <si>
    <t>Assistant Prof.Dr. Metka Lenassi, University of Ljubljana, Medical Faculty, Institute of Biochemistry, Vrazov trg 2, 1000 Ljubljana</t>
  </si>
  <si>
    <t>Multifunkcionalen čitalec mikrotiterskih ploščic ima zelo raznolike funkcije (detektorje za UV-VIS, fluorescenco, kemiluminiscenco), uporabljamo pa ga za merjenje koncentracij in encimskih aktivnosti proteinov vpletenih v halotoleranco (npr. Hog1 kinaza, Hal2 fosfataza); optične gostote rastočih celic in koncentracij in kvalitete nukleinski kislin.</t>
  </si>
  <si>
    <t>The multi-functional microplate reader has very diverse functions (UV-VIS, fluorescence, chemiluminescence detectors) and is used for measuring concentrations and enzymatic activities of proteins involved in halotolerance (like Hog1 kinase, Hal2 phosphatase); optical density of growing cells and concentration and quality of nucleic acids.</t>
  </si>
  <si>
    <t>CO-RO 14/2010</t>
  </si>
  <si>
    <t>Nina Gunde-Cimerman</t>
  </si>
  <si>
    <t>5935</t>
  </si>
  <si>
    <t>Aparat za elektroforezo v pulzirajočem električnem polju (BIO-RAD CHEF-DIII CHILLER SYS)</t>
  </si>
  <si>
    <t>Pulsed field electrophoresis system instrument (BIO-RAD CHEF-DIII CHILLER SYS)</t>
  </si>
  <si>
    <t>Prof.Dr. Nina Gunde Cimerman, Univerza v Ljubljani, Biotehniška fakulteta, Oddelek za biologijo, Večna pot 111, 1000 Ljubljana</t>
  </si>
  <si>
    <t>Prof.Dr. Nina Gunde-Cimerman, University of Ljubljana, Biotechnical faculty, Department for Biology, Večna pot 111, 1000 Ljubljana</t>
  </si>
  <si>
    <t>Aparat za elektroforezo v pulzirajočem električnem polju omogoča visoko resolucijsko separacijo DNA fragmentov med 100 bp - do 10Mb, s spreminjajočim električnim poljem med elektrodama.</t>
  </si>
  <si>
    <t>Pulsed field electrophoresis system (PFGE) enables high resolution separation of DNA fragments between 100 bp – over 10 Mb, by alternating electrical field between electrode pairs with precise position.</t>
  </si>
  <si>
    <t>CO-RO 72/2013</t>
  </si>
  <si>
    <t>P4-0432</t>
  </si>
  <si>
    <t>NIB; Ana Rotter;  Nina Gunde-Cimerman</t>
  </si>
  <si>
    <t>Komplet rotacijskih stresalnikov</t>
  </si>
  <si>
    <t>Set rotary shakers</t>
  </si>
  <si>
    <t>Komplet treh rotacijskih stresalnikov</t>
  </si>
  <si>
    <t xml:space="preserve">Set of three rotary shakers </t>
  </si>
  <si>
    <t>CO-RO 61/2012</t>
  </si>
  <si>
    <t>Računalniška gruča</t>
  </si>
  <si>
    <t>High performance cluster computer</t>
  </si>
  <si>
    <t>Prof.Dr. Sašo Džeroski, Institut Jožef Stefan, Jamova cesta 39, 1000 Ljubljana.</t>
  </si>
  <si>
    <t>Prof.Dr. Sašo Džeroski,  Jožef Stefan Institute, Jamova cesta 39, 1000 LJubljana</t>
  </si>
  <si>
    <t>Visokozmogljiv računalnik za kompleksno analizo podatkov.</t>
  </si>
  <si>
    <t>High performance cluster computer for complex analysis of data.</t>
  </si>
  <si>
    <t>CO-RO 29/2011 (skupaj z CO-RO 60/2012 in CO-RO 77/2013)</t>
  </si>
  <si>
    <t>IJS; Sašo Džeroski</t>
  </si>
  <si>
    <t>Nadgradnja računalniške gruče II</t>
  </si>
  <si>
    <t>High performance cluster computer II</t>
  </si>
  <si>
    <t>CO-RO 60/2012 (skupaj z  CO-RO 29/2011 in CO-RO 77/2013)</t>
  </si>
  <si>
    <t>Nadgradnja računalniške gruče III</t>
  </si>
  <si>
    <t>High performance cluster computer III</t>
  </si>
  <si>
    <t>CO-RO 77/2013 (skupaj z  CO-RO 29/2011 in  CO-RO 60/2012)</t>
  </si>
  <si>
    <t>4988</t>
  </si>
  <si>
    <t>ITC (Isothermal titration calorimetry)</t>
  </si>
  <si>
    <t>Proteinska mikrokalorimetrija temelji na meritvah toplote, ki se sprosti ali porabi v interakciji med proteini in ligandi</t>
  </si>
  <si>
    <t xml:space="preserve">Protein microcalorimetry is based on measurements of heat that is released or consumed during the interaction between protein and ligand. </t>
  </si>
  <si>
    <t>CO-RO 55/2012</t>
  </si>
  <si>
    <t>IJS; Dušan Turk</t>
  </si>
  <si>
    <t>Kristalizacijska platforma - Sistemi za slikanje kristalov</t>
  </si>
  <si>
    <t>Crystalization platform - Systems for crystal imaging</t>
  </si>
  <si>
    <t>Sistem  je zmožen slikati 500 standardnih plošč s 96 luknjami na sobni temperaturi (20o) in najmanj 150 standardnih plošč s 96 luknjami pri nižji temperaturi (6-10°C). Slikanje je avtomatsko v predvidenih časovnih intervalih.</t>
  </si>
  <si>
    <t>System is capable of storing and imaging of 500 standard 96 well plates at room temperature (20o) and at least 150 standard 96 well plates at lower temperature (6-10°C). Imaging automatic in planned time intervals.</t>
  </si>
  <si>
    <t>CO-RO 78/2013</t>
  </si>
  <si>
    <t>Kristalizacijski robot</t>
  </si>
  <si>
    <t xml:space="preserve">Robot for chrystallization </t>
  </si>
  <si>
    <t>Kristalizacijski robot s sposobnostjo pipetiranja nanoliterskih  volumnov.</t>
  </si>
  <si>
    <t>Crystallization robot capable of pipetting of nano liter volumes</t>
  </si>
  <si>
    <t>CO-RO 67/2013</t>
  </si>
  <si>
    <t xml:space="preserve">Sistem za določanje kristalnih struktur makromolekul (Bruker  X8 PROTEUM) </t>
  </si>
  <si>
    <t xml:space="preserve">System for macromolekular crystal structure determination (Bruker  X8 PROTEUM) </t>
  </si>
  <si>
    <t>Sistem za določevanje struktur kristalov makromolekul je sestavljen iz rentgenskega generatorja )vir x-žarkov, detektorja, računalnikov in programske opreme, pribora za kristalizacijo.</t>
  </si>
  <si>
    <t>The “System for macromolecular crystal structure determination” is composed of x-ray generator, detector system, computers and software, accessories for crystallization.</t>
  </si>
  <si>
    <t>CO-RO 41/2011</t>
  </si>
  <si>
    <t>Detektor za določevanje mas na osnovi statičnega sipanja svetlobe z detektorjem za določevanje refraktivnega indeksa</t>
  </si>
  <si>
    <t>Static Light Scattering detector with Refractive Index Detector (RI)</t>
  </si>
  <si>
    <t>System is capable of determining the molecular weight of proteins and nanoparticles in solution in the range of 10000 Da – 1 Mda.</t>
  </si>
  <si>
    <t>CO-RO 82/2013</t>
  </si>
  <si>
    <t>Sistem za izolacijo rekombinantnih proteinov (AKTAexpress Single System)</t>
  </si>
  <si>
    <t>System for isolation of recombinant proteins: ÄKTAexpress Single System</t>
  </si>
  <si>
    <t>Delovna postaja AKTAexpress (GE Healthcare) je dvojni kromatografski sistem zasnovan za avtomatizirano dvostopenjsko čiščenje proteinov na afinitetnih kolonah in na kolonah za razsoljevanje in separocijo preko kolon. Zmogljivost sistema je, da lahko očisti do 8 proteinov v enem dnevu.</t>
  </si>
  <si>
    <t xml:space="preserve">Automated protein purification workstation AKTAexpress (GE Healthcare) is dual chromatographic system designed for automated two-step protein purification on affinity columns and desalting and size exclusion columns. The system capacity is purification of 8 proteins in a single day. </t>
  </si>
  <si>
    <t>CO-RO 21/2010  (skupaj z nadgradnjo CO-RO 24/2010 in CO-RO 20/2010)</t>
  </si>
  <si>
    <t>Nadgradnja sistema za izolacijo rekombinantnih proteinov(AKTAexpress Single System)</t>
  </si>
  <si>
    <t>Upgrade of  ÄKTAexpress Single System (CO-RO 021/2010)</t>
  </si>
  <si>
    <t>CO-RO 24/2010 (skupaj z nadgradnjo CO-RO 21/2010 in CO-RO 20/2010)</t>
  </si>
  <si>
    <t>Sistem HPLC(Breeze 2 AO 1525/2707/H/C/2998)</t>
  </si>
  <si>
    <t>Preparative HPLC system,</t>
  </si>
  <si>
    <t>CO-RO 20/2010 (skupaj z nadgradnjo CO-RO 21/2010 in  CO-RO 24/2010)</t>
  </si>
  <si>
    <t>AKTA GO Sistem za izolacijo rekombinantnih proteinov</t>
  </si>
  <si>
    <t>AKTA GO System for isolation of recombinant proteins</t>
  </si>
  <si>
    <t xml:space="preserve">Delovna postaja AKTA GO je dvojni kromatografski sistem zasnovan za avtomatizirano dvostopenjsko čiščenje proteinov na afinitetnih kolonah in na kolonah za razsoljevanje in separocijo preko kolon. </t>
  </si>
  <si>
    <t>AKTA GO Automated protein purification workstation is dual chromatographic system designed for automated two-step protein purification on affinity columns and desalting and size exclusion columns.</t>
  </si>
  <si>
    <t>CO-RO 142/2021</t>
  </si>
  <si>
    <t xml:space="preserve">Center odličnosti polimerni materiali in tehnologije </t>
  </si>
  <si>
    <t>Peter Krajnc</t>
  </si>
  <si>
    <t>15501</t>
  </si>
  <si>
    <t>Adsorpcijski porozimeter</t>
  </si>
  <si>
    <t>Adsorption porosimeter</t>
  </si>
  <si>
    <t>Evropska sredstva (ESSR) ter sredstva MIZŠ</t>
  </si>
  <si>
    <t>Oprema je dostopna vsem partenerjem pa enakih pravilih po PRAVILNIKU O NABAVI, EVIDENTIRANJU IN UPORABI OSNOVNIH SREDSTEV ZAVODA CENTER ODLIČNOSTI POLIMERNI MATERIALNI IN TEHNOLOGIJE (CO PoliMaT). Za prost termin se je potrebno dogovoriti s skrbnikom: peter.krajnc@um.si</t>
  </si>
  <si>
    <t>Equipment can be accessed to all partners equally acording to REGULATION OF PURCHASE, REGISTRATION AND USE OF ASSETS OF CENTRE OF EXCELLENCE POLYMER MATERIALS AND TECHNOLOGIES (CE POLIMAT). 
For free dates to be agreed with the administrator: peter.krajnc@um.si</t>
  </si>
  <si>
    <t>določevanje specifične površine</t>
  </si>
  <si>
    <t>specific surface area determination</t>
  </si>
  <si>
    <t>http://www.polimat.si/1/raziskovalno-razvojna-oprema/adsorpcijski-porozimeter.aspx</t>
  </si>
  <si>
    <t>Janez Navodnik</t>
  </si>
  <si>
    <t>13474</t>
  </si>
  <si>
    <t>Črpalno-kapilarni sklop za izdelavo pilotnih količin nano ZnO</t>
  </si>
  <si>
    <t>Capillary pilot-plant continous reactor for nano-ZnO synthesis</t>
  </si>
  <si>
    <t>Oprema je dostopna vsem partenerjem pa enakih pravilih po PRAVILNIKU O NABAVI, EVIDENTIRANJU IN UPORABI OSNOVNIH SREDSTEV ZAVODA CENTER ODLIČNOSTI POLIMERNI MATERIALNI IN TEHNOLOGIJE (CO PoliMaT). Za prost termin se je potrebno dogovoriti s skrbnikom: janez@navodnik.si</t>
  </si>
  <si>
    <t>Equipment can be accessed to all partners equally acording to REGULATION OF PURCHASE, REGISTRATION AND USE OF ASSETS OF CENTRE OF EXCELLENCE POLYMER MATERIALS AND TECHNOLOGIES (CE POLIMAT). For free dates to be agreed with the administrator: janez@navodnik.si</t>
  </si>
  <si>
    <t>pretočni reaktor za sintezo nanodelcev pri sobni temperaturi</t>
  </si>
  <si>
    <t>continous flow reactor for the synthesis of nano-particles at room temperature</t>
  </si>
  <si>
    <t>www.polimat.si</t>
  </si>
  <si>
    <t>Polona Prosen</t>
  </si>
  <si>
    <t>Diferenčni dinamični kalorimeter (DSC)</t>
  </si>
  <si>
    <t>Differentian scanning calorimeter</t>
  </si>
  <si>
    <t>Oprema je dostopna vsem partenerjem pa enakih pravilih po PRAVILNIKU O NABAVI, EVIDENTIRANJU IN UPORABI OSNOVNIH SREDSTEV ZAVODA CENTER ODLIČNOSTI POLIMERNI MATERIALNI IN TEHNOLOGIJE (CO PoliMaT) Za prost termin se je potrebno dogovoriti s skrbnikom: polona.prosen@ki.si</t>
  </si>
  <si>
    <t>Equipment can be accessed to all partners equally acording to REGULATION OF PURCHASE, REGISTRATION AND USE OF ASSETS OF CENTRE OF EXCELLENCE POLYMER MATERIALS AND TECHNOLOGIES (CE POLIMAT). For free dates to be agreed with the administrator: polona.prosen@ki.si</t>
  </si>
  <si>
    <t>določanje termični lastnosti materialov</t>
  </si>
  <si>
    <t>thermal properties determination of materials</t>
  </si>
  <si>
    <t>http://www.polimat.si/1/raziskovalno-razvojna-oprema/diferencni-dinamicni-kalorimeter.aspx</t>
  </si>
  <si>
    <t>Luka Cmok</t>
  </si>
  <si>
    <t>34377</t>
  </si>
  <si>
    <t>Dopolnilni elementi za razširitev titan-safirnega laserskega sistema</t>
  </si>
  <si>
    <t>Additional units for titan-sapphire pulsed laser system</t>
  </si>
  <si>
    <t>Oprema je dostopna vsem partenerjem pa enakih pravilih po PRAVILNIKU O NABAVI, EVIDENTIRANJU IN UPORABI OSNOVNIH SREDSTEV ZAVODA CENTER ODLIČNOSTI POLIMERNI MATERIALNI IN TEHNOLOGIJE (CO PoliMaT) Za prost termin se je potrebno dogovoriti s skrbnikom: irena.drevensek@ijs.si</t>
  </si>
  <si>
    <t>Equipment can be accessed to all partners equally acording to REGULATION OF PURCHASE, REGISTRATION AND USE OF ASSETS OF CENTRE OF EXCELLENCE POLYMER MATERIALS AND TECHNOLOGIES (CE POLIMAT). For free dates to be agreed with the administrator: irena.drevensek@ijs.si</t>
  </si>
  <si>
    <t>http://www.polimat.si/1/raziskovalno-razvojna-oprema/dopolnilni-elementi-za-razsiritev-titan-safirnega-.aspx</t>
  </si>
  <si>
    <t>Jožefa Zabret</t>
  </si>
  <si>
    <t>24723</t>
  </si>
  <si>
    <t>DSC merilna celica</t>
  </si>
  <si>
    <t>DSC measuring cell</t>
  </si>
  <si>
    <t>Oprema je dostopna vsem partenerjem pa enakih pravilih po PRAVILNIKU O NABAVI, EVIDENTIRANJU IN UPORABI OSNOVNIH SREDSTEV ZAVODA CENTER ODLIČNOSTI POLIMERNI MATERIALNI IN TEHNOLOGIJE (CO PoliMaT) Za prost termin se je potrebno dogovoriti s skrbnikom: jozi.zabret@helios.si</t>
  </si>
  <si>
    <t>Equipment can be accessed to all partners equally acording to REGULATION OF PURCHASE, REGISTRATION AND USE OF ASSETS OF CENTRE OF EXCELLENCE POLYMER MATERIALS AND TECHNOLOGIES (CE POLIMAT). For free dates to be agreed with the administrator: jozi.zabret@helios.si</t>
  </si>
  <si>
    <t>določanje termičnih lastnosti materialov</t>
  </si>
  <si>
    <t>http://www.polimat.si/1/raziskovalno-razvojna-oprema/dsc-merilna-celica.aspx</t>
  </si>
  <si>
    <t>Maja Ponikvar-Svet</t>
  </si>
  <si>
    <t>18457</t>
  </si>
  <si>
    <t>Elementni analizator C,N,H,S,O</t>
  </si>
  <si>
    <t>C,H,N,S,O elemental analysis</t>
  </si>
  <si>
    <t>Oprema je dostopna vsem partenerjem pa enakih pravilih po PRAVILNIKU O NABAVI, EVIDENTIRANJU IN UPORABI OSNOVNIH SREDSTEV ZAVODA CENTER ODLIČNOSTI POLIMERNI MATERIALNI IN TEHNOLOGIJE (CO PoliMaT) Za prost termin se je potrebno dogovoriti s skrbnikom: maja.ponikvar-svet@ijs.si</t>
  </si>
  <si>
    <t>Equipment can be accessed to all partners equally acording to REGULATION OF PURCHASE, REGISTRATION AND USE OF ASSETS OF CENTRE OF EXCELLENCE POLYMER MATERIALS AND TECHNOLOGIES (CE POLIMAT). For free dates to be agreed with the administrator: maja.ponikvar-svet@ijs.si</t>
  </si>
  <si>
    <t>določanje elementne sestave organskih in anorganskih vzorcev</t>
  </si>
  <si>
    <t>elemental composition determination of organic and inorganic samples</t>
  </si>
  <si>
    <t>http://www.polimat.si/1/raziskovalno-razvojna-oprema/elementni-analizator.aspx</t>
  </si>
  <si>
    <t>Jelka Svetek</t>
  </si>
  <si>
    <t>GPC/SEC instrument</t>
  </si>
  <si>
    <t>HPLC for GPC/SEC analyses</t>
  </si>
  <si>
    <t>Oprema je dostopna vsem partenerjem pa enakih pravilih po PRAVILNIKU O NABAVI, EVIDENTIRANJU IN UPORABI OSNOVNIH SREDSTEV ZAVODA CENTER ODLIČNOSTI POLIMERNI MATERIALNI IN TEHNOLOGIJE (CO PoliMaT) Za prost termin se je potrebno dogovoriti s skrbnikom: jelka.svetek@sandoz.com</t>
  </si>
  <si>
    <t>Equipment can be accessed to all partners equally acording to REGULATION OF PURCHASE, REGISTRATION AND USE OF ASSETS OF CENTRE OF EXCELLENCE POLYMER MATERIALS AND TECHNOLOGIES (CE POLIMAT). For free dates to be agreed with the administrator: jelka.svetek@sandoz.com</t>
  </si>
  <si>
    <t>določevanje relativne molekulska mase vzorcev</t>
  </si>
  <si>
    <t>determination of relative average molar mass in polymer samples by liquid chromatography</t>
  </si>
  <si>
    <t>http://www.polimat.si/1/raziskovalno-razvojna-oprema/gpc-sec-instrument.aspx</t>
  </si>
  <si>
    <t>Miha Kavšek</t>
  </si>
  <si>
    <t>33479</t>
  </si>
  <si>
    <t>Laboratorijski mešalni reaktor</t>
  </si>
  <si>
    <t>Laboratory mixer reactor</t>
  </si>
  <si>
    <t>Oprema je dostopna vsem partenerjem pa enakih pravilih po PRAVILNIKU O NABAVI, EVIDENTIRANJU IN UPORABI OSNOVNIH SREDSTEV ZAVODA CENTER ODLIČNOSTI POLIMERNI MATERIALNI IN TEHNOLOGIJE (CO PoliMaT). Za prost termin se je potrebno dogovoriti s skrbnikom: miha.kavsek@melamin.si</t>
  </si>
  <si>
    <t>Equipment can be accessed to all partners equally acording to REGULATION OF PURCHASE, REGISTRATION AND USE OF ASSETS OF CENTRE OF EXCELLENCE POLYMER MATERIALS AND TECHNOLOGIES (CE POLIMAT). For free dates to be agreed with the administrator: miha.kavsek@melamin.si</t>
  </si>
  <si>
    <t>rekator za sintezo vodnih disperzij s kontrolo temperature</t>
  </si>
  <si>
    <t>temperature controlled reaction vessel for the synthesis of water dispersions</t>
  </si>
  <si>
    <t>http://www.polimat.si/1/raziskovalno-razvojna-oprema/laboratorijski-mesalni-reaktor.aspx</t>
  </si>
  <si>
    <t>Miroslav Huskić</t>
  </si>
  <si>
    <t>Laboratorijski mini ekstruder</t>
  </si>
  <si>
    <t>Laboratory mini extruder</t>
  </si>
  <si>
    <t>Oprema je dostopna vsem partenerjem pa enakih pravilih po PRAVILNIKU O NABAVI, EVIDENTIRANJU IN UPORABI OSNOVNIH SREDSTEV ZAVODA CENTER ODLIČNOSTI POLIMERNI MATERIALNI IN TEHNOLOGIJE (CO PoliMaT). Za prost termin se je potrebno dogovoriti s skrbnikom: miro.huskic@ki.si</t>
  </si>
  <si>
    <t>Equipment can be accessed to all partners equally acording to REGULATION OF PURCHASE, REGISTRATION AND USE OF ASSETS OF CENTRE OF EXCELLENCE POLYMER MATERIALS AND TECHNOLOGIES (CE POLIMAT). For free dates to be agreed with the administrator: miro.huskic@ki.si</t>
  </si>
  <si>
    <t>priprava vzorcev na laboratorijskem nivoju za testiranja lastnosti kompozitnih materialov</t>
  </si>
  <si>
    <t>preparation of samples on laboratory scale for determination of properties for composite materials</t>
  </si>
  <si>
    <t>http://www.polimat.si/1/raziskovalno-razvojna-oprema/laboratorijski-mini-ekstruder.aspx</t>
  </si>
  <si>
    <t>Laboratorijski razpršilni sušilnik</t>
  </si>
  <si>
    <t>Laboratory spray-dryer</t>
  </si>
  <si>
    <t>pridobivanje trdnih delcev iz raztopin ali suspenzij z razpršilnim sušenjem</t>
  </si>
  <si>
    <t>extraction of solid particles from solutions or suspentions by spray-drying</t>
  </si>
  <si>
    <t>http://www.polimat.si/1/raziskovalno-razvojna-oprema/laboratorijski-razprsilni-susilnik.aspx</t>
  </si>
  <si>
    <t>Milena Težak</t>
  </si>
  <si>
    <t>Laboratorijski strižni mešalnik</t>
  </si>
  <si>
    <t>Laboratory shear-mixer for powders</t>
  </si>
  <si>
    <t>Oprema je dostopna vsem partenerjem pa enakih pravilih po PRAVILNIKU O NABAVI, EVIDENTIRANJU IN UPORABI OSNOVNIH SREDSTEV ZAVODA CENTER ODLIČNOSTI POLIMERNI MATERIALNI IN TEHNOLOGIJE (CO PoliMaT). Za prost termin se je potrebno dogovoriti s skrbnikom: mtezak@kolpa.si</t>
  </si>
  <si>
    <t>Equipment can be accessed to all partners equally acording to REGULATION OF PURCHASE, REGISTRATION AND USE OF ASSETS OF CENTRE OF EXCELLENCE POLYMER MATERIALS AND TECHNOLOGIES (CE POLIMAT). For free dates to be agreed with the administrator: mtezak@kolpa.si</t>
  </si>
  <si>
    <t>homogenizacija prahov pod kontroliranimi pogoji</t>
  </si>
  <si>
    <t>homogenization of powders under controlled conditions</t>
  </si>
  <si>
    <t>http://www.polimat.si/1/raziskovalno-razvojna-oprema/laboratorijski-strizni-mesalnik-za-prahove.aspx</t>
  </si>
  <si>
    <t>liofilizator</t>
  </si>
  <si>
    <t>Freeze-dryer</t>
  </si>
  <si>
    <t>sušenje temperaturno občutljivih vzorcev od težko-hlapnih topil</t>
  </si>
  <si>
    <t>drying of temperature-sensitive samples of low-volatile solvents</t>
  </si>
  <si>
    <t>http://www.polimat.si/1/raziskovalno-razvojna-oprema/liofilizator.aspx</t>
  </si>
  <si>
    <t>12318</t>
  </si>
  <si>
    <t xml:space="preserve">Maldi TOF/TOF </t>
  </si>
  <si>
    <t>MALDI TOF/TOF</t>
  </si>
  <si>
    <t>Oprema je dostopna vsem partenerjem pa enakih pravilih po PRAVILNIKU O NABAVI, EVIDENTIRANJU IN UPORABI OSNOVNIH SREDSTEV ZAVODA CENTER ODLIČNOSTI POLIMERNI MATERIALNI IN TEHNOLOGIJE (CO PoliMaT). Za prost termin se je potrebno dogovoriti s skrbnikom: ema.zagar@ki.si</t>
  </si>
  <si>
    <t>Equipment can be accessed to all partners equally acording to REGULATION OF PURCHASE, REGISTRATION AND USE OF ASSETS OF CENTRE OF EXCELLENCE POLYMER MATERIALS AND TECHNOLOGIES (CE POLIMAT). For free dates to be agreed with the administrator: ema.zagar@ki.si</t>
  </si>
  <si>
    <t>določevanje absolutnih molskih mas polimerov</t>
  </si>
  <si>
    <t>molecular mass of polymers determination</t>
  </si>
  <si>
    <t>http://www.polimat.si/1/raziskovalno-razvojna-oprema/maldi-tof-tof.aspx</t>
  </si>
  <si>
    <t>Aleš Hančič</t>
  </si>
  <si>
    <t>25369</t>
  </si>
  <si>
    <t>Nadgradnja brizgalnega stroja</t>
  </si>
  <si>
    <t>Upgrade of the injection moulding machine</t>
  </si>
  <si>
    <t>Oprema je dostopna vsem partenerjem pa enakih pravilih po PRAVILNIKU O NABAVI, EVIDENTIRANJU IN UPORABI OSNOVNIH SREDSTEV ZAVODA CENTER ODLIČNOSTI POLIMERNI MATERIALNI IN TEHNOLOGIJE (CO PoliMaT). Za prost termin se je potrebno dogovoriti s skrbnikom: ales.hancic@tecos.si</t>
  </si>
  <si>
    <t>Equipment can be accessed to all partners equally acording to REGULATION OF PURCHASE, REGISTRATION AND USE OF ASSETS OF CENTRE OF EXCELLENCE POLYMER MATERIALS AND TECHNOLOGIES (CE POLIMAT). For free dates to be agreed with the administrator: ales.hancic@tecos.si</t>
  </si>
  <si>
    <t>izdelava vzorcev in testiranje materialov in orodij za brizganje duro- in termoplastov</t>
  </si>
  <si>
    <t>sample s manufacturing and material or tools testings in duro- and thermoplast malding</t>
  </si>
  <si>
    <t>http://www.polimat.si/1/raziskovalno-razvojna-oprema/nadgradnja-brizgalnega-stroja-za-brizganje-termo.aspx</t>
  </si>
  <si>
    <t>Nadgradnja mikroskopa AFM-XE 100</t>
  </si>
  <si>
    <t>Auxiliaries and accessories for AFM microscopy</t>
  </si>
  <si>
    <t>Oprema je dostopna vsem partenerjem pa enakih pravilih po PRAVILNIKU O NABAVI, EVIDENTIRANJU IN UPORABI OSNOVNIH SREDSTEV ZAVODA CENTER ODLIČNOSTI POLIMERNI MATERIALNI IN TEHNOLOGIJE (CO PoliMaT). Za prost termin se je potrebno dogovoriti s skrbnikom: jozi.zabret@helios.si</t>
  </si>
  <si>
    <t>mikroskop na atomsko silo</t>
  </si>
  <si>
    <t>atomic force microscopy</t>
  </si>
  <si>
    <t>http://www.polimat.si/1/raziskovalno-razvojna-oprema/nadgradnja-mikroskopa-afm-xe-100.aspx</t>
  </si>
  <si>
    <t>Silvo Hribernik</t>
  </si>
  <si>
    <t>27558</t>
  </si>
  <si>
    <t>Nadgradnja SWAX 3-sistema v S3- MICROpix sistem</t>
  </si>
  <si>
    <t>Upgrade of HECUS System 3 to S3 MICROpix</t>
  </si>
  <si>
    <t>Oprema je dostopna vsem partenerjem pa enakih pravilih po PRAVILNIKU O NABAVI, EVIDENTIRANJU IN UPORABI OSNOVNIH SREDSTEV ZAVODA CENTER ODLIČNOSTI POLIMERNI MATERIALNI IN TEHNOLOGIJE (CO PoliMaT). Za prost termin se je potrebno dogovoriti s skrbnikom: silvo.hribernik@um.si</t>
  </si>
  <si>
    <t>Equipment can be accessed to all partners equally acording to REGULATION OF PURCHASE, REGISTRATION AND USE OF ASSETS OF CENTRE OF EXCELLENCE POLYMER MATERIALS AND TECHNOLOGIES (CE POLIMAT). For free dates to be agreed with the administrator: silvo.hribernik@um.si</t>
  </si>
  <si>
    <t>nadgradnja modularnega rentgenskega sistema za analizo trdnih snovi, makromolekularnih raztopin in tankih filmov</t>
  </si>
  <si>
    <t>Modular X-ray system upgrade for the analysis of solids, macromolecular solutions and thin films</t>
  </si>
  <si>
    <t>http://www.polimat.si/1/raziskovalno-razvojna-oprema/nadgradnja-swax-3-sistema-v-s3-micropix-sistem.aspx</t>
  </si>
  <si>
    <t>Alenka Kante</t>
  </si>
  <si>
    <t>33574</t>
  </si>
  <si>
    <t>Naprava za določ. odprtega časa in hitrosti lepljenja</t>
  </si>
  <si>
    <t>Open-time determination and adhesion speed determination equipment</t>
  </si>
  <si>
    <t>Oprema je dostopna vsem partenerjem pa enakih pravilih po PRAVILNIKU O NABAVI, EVIDENTIRANJU IN UPORABI OSNOVNIH SREDSTEV ZAVODA CENTER ODLIČNOSTI POLIMERNI MATERIALNI IN TEHNOLOGIJE (CO PoliMaT). Za prost termin se je potrebno dogovoriti s skrbnikom: alenka.kante@mitol.si</t>
  </si>
  <si>
    <t>Equipment can be accessed to all partners equally acording to REGULATION OF PURCHASE, REGISTRATION AND USE OF ASSETS OF CENTRE OF EXCELLENCE POLYMER MATERIALS AND TECHNOLOGIES (CE POLIMAT). For free dates to be agreed with the administrator: alenka.kante@mitol.si</t>
  </si>
  <si>
    <t>določevanje odprtega časa in hitrosti lepljenja</t>
  </si>
  <si>
    <t>open time and adhesion speed determination</t>
  </si>
  <si>
    <t>Alojz Anžlovar</t>
  </si>
  <si>
    <t>Naprava za napraševanje z zlatom in ogljikom</t>
  </si>
  <si>
    <t>Sputtering device for coating with gold and carbon</t>
  </si>
  <si>
    <t>Oprema je dostopna vsem partenerjem pa enakih pravilih po PRAVILNIKU O NABAVI, EVIDENTIRANJU IN UPORABI OSNOVNIH SREDSTEV ZAVODA CENTER ODLIČNOSTI POLIMERNI MATERIALNI IN TEHNOLOGIJE (CO PoliMaT). Za prost termin se je potrebno dogovoriti s skrbnikom: alojz.anzlovar@ki.si</t>
  </si>
  <si>
    <t>Equipment can be accessed to all partners equally acording to REGULATION OF PURCHASE, REGISTRATION AND USE OF ASSETS OF CENTRE OF EXCELLENCE POLYMER MATERIALS AND TECHNOLOGIES (CE POLIMAT). For free dates to be agreed with the administrator: alojz.anzlovar@ki.si</t>
  </si>
  <si>
    <t>predpriprava vzorcev za SEM in TEM analize</t>
  </si>
  <si>
    <t>sample preparation for SEM and TEM analysis</t>
  </si>
  <si>
    <t>http://www.polimat.si/1/raziskovalno-razvojna-oprema/naprava-za-naprasevanje-z-zlatom-in-ogljikom.aspx</t>
  </si>
  <si>
    <t>Manja Kurečič</t>
  </si>
  <si>
    <t>24332</t>
  </si>
  <si>
    <t>Pilotna elektro-predilnica</t>
  </si>
  <si>
    <t>Pilot-scale electrospinning device</t>
  </si>
  <si>
    <t>Oprema je dostopna vsem partenerjem pa enakih pravilih po PRAVILNIKU O NABAVI, EVIDENTIRANJU IN UPORABI OSNOVNIH SREDSTEV ZAVODA CENTER ODLIČNOSTI POLIMERNI MATERIALNI IN TEHNOLOGIJE (CO PoliMaT). Za prost termin se je potrebno dogovoriti s skrbnikom: manja.kurecic@um.si</t>
  </si>
  <si>
    <t>Equipment can be accessed to all partners equally acording to REGULATION OF PURCHASE, REGISTRATION AND USE OF ASSETS OF CENTRE OF EXCELLENCE POLYMER MATERIALS AND TECHNOLOGIES (CE POLIMAT). For free dates to be agreed with the administrator: manja.kurecic@um.si</t>
  </si>
  <si>
    <t>elektropredenje nano-vlaken</t>
  </si>
  <si>
    <t>electrospinning of nano-fibers</t>
  </si>
  <si>
    <t>http://www.polimat.si/1/raziskovalno-razvojna-oprema/pilotna-elektro-predilnica.aspx</t>
  </si>
  <si>
    <t>Nataša Čuk</t>
  </si>
  <si>
    <t>Pilotni ultrazvočni sonifikator</t>
  </si>
  <si>
    <t>Pilot plant ultrasound processor</t>
  </si>
  <si>
    <t>Oprema je dostopna vsem partenerjem pa enakih pravilih po PRAVILNIKU O NABAVI, EVIDENTIRANJU IN UPORABI OSNOVNIH SREDSTEV ZAVODA CENTER ODLIČNOSTI POLIMERNI MATERIALNI IN TEHNOLOGIJE (CO PoliMaT). Za prost termin se je potrebno dogovoriti s skrbnikom: natasa.cuk@GGP.si</t>
  </si>
  <si>
    <t>Equipment can be accessed to all partners equally acording to REGULATION OF PURCHASE, REGISTRATION AND USE OF ASSETS OF CENTRE OF EXCELLENCE POLYMER MATERIALS AND TECHNOLOGIES (CE POLIMAT). For free dates to be agreed with the administrator: natasa.cuk@ggp.si</t>
  </si>
  <si>
    <t>ultrazvočna razgradnja biomase pri pridelavi biodizla</t>
  </si>
  <si>
    <t>ultrasound assisted biomass decomposition for the production of biodiesel</t>
  </si>
  <si>
    <t>http://www.polimat.si/1/raziskovalno-razvojna-oprema/pilotni-ultrazvocni-sonifikator.aspx</t>
  </si>
  <si>
    <t>Plinski masni spektrometer</t>
  </si>
  <si>
    <t>Gas mass spectrometer for TGA coupling</t>
  </si>
  <si>
    <t>Oprema je dostopna vsem partenerjem pa enakih pravilih po PRAVILNIKU O NABAVI, EVIDENTIRANJU IN UPORABI OSNOVNIH SREDSTEV ZAVODA CENTER ODLIČNOSTI POLIMERNI MATERIALNI IN TEHNOLOGIJE (CO PoliMaT). Za prost termin se je potrebno dogovoriti s skrbnikom: polona.prosen@ki.si</t>
  </si>
  <si>
    <t>masni spektrometer vezan na TGA za določevanje sestave razpadnih plinskih produktov</t>
  </si>
  <si>
    <t>mass spectrometer coupled with TGA for composition determination of decomposed gas products</t>
  </si>
  <si>
    <t>Pretočni mlin</t>
  </si>
  <si>
    <t>Continous nano-mill</t>
  </si>
  <si>
    <t>mlin za deaglomeracijo manodelcev v disperzijah</t>
  </si>
  <si>
    <t>mill for dispersing nanoparticles in dispersions</t>
  </si>
  <si>
    <t>Blaž Likozar</t>
  </si>
  <si>
    <t>Reakcijski kalorimeter</t>
  </si>
  <si>
    <t>Reaction calorimeter High pressure laboratory reactor with in situ FTIR and FBRM probes</t>
  </si>
  <si>
    <t>Oprema je dostopna vsem partenerjem pa enakih pravilih po PRAVILNIKU O NABAVI, EVIDENTIRANJU IN UPORABI OSNOVNIH SREDSTEV ZAVODA CENTER ODLIČNOSTI POLIMERNI MATERIALNI IN TEHNOLOGIJE (CO PoliMaT). Za prost termin se je potrebno dogovoriti s skrbnikom: blaz.likozar@ki.si</t>
  </si>
  <si>
    <t>Equipment can be accessed to all partners equally acording to REGULATION OF PURCHASE, REGISTRATION AND USE OF ASSETS OF CENTRE OF EXCELLENCE POLYMER MATERIALS AND TECHNOLOGIES (CE POLIMAT). For free dates to be agreed with the administrator: blaz.likozar@ki.si</t>
  </si>
  <si>
    <t xml:space="preserve">reaktor za kontrolirano sintezo z možnostjo spremljanja kemijskih pretvorb in kristalizacije </t>
  </si>
  <si>
    <t>http://www.polimat.si/1/raziskovalno-razvojna-oprema/reakcijski-kalorimeter-s-ftir-instrumentom-s-potop.aspx</t>
  </si>
  <si>
    <t>Respirometer za analizo biorazgradljivosti</t>
  </si>
  <si>
    <t>Respirometric analyser for polymer biodegradation measurments</t>
  </si>
  <si>
    <t>Oprema je dostopna vsem partenerjem pa enakih pravilih po PRAVILNIKU O NABAVI, EVIDENTIRANJU IN UPORABI OSNOVNIH SREDSTEV ZAVODA CENTER ODLIČNOSTI POLIMERNI MATERIALNI IN TEHNOLOGIJE (CO PoliMaT). Za prost termin se je potrebno dogovoriti s skrbnikom: miroslav.huskic@polimat.si</t>
  </si>
  <si>
    <t>Equipment can be accessed to all partners equally acording to REGULATION OF PURCHASE, REGISTRATION AND USE OF ASSETS OF CENTRE OF EXCELLENCE POLYMER MATERIALS AND TECHNOLOGIES (CE POLIMAT). For free dates to be agreed with the administrator: miroslav.huskic@polimat.si</t>
  </si>
  <si>
    <t>merjenje končne stopnje aerobne biorazgradljivosti polimernih materialov</t>
  </si>
  <si>
    <t>total aerobic biodegradability of plastic materials measuring</t>
  </si>
  <si>
    <t>http://www.polimat.si/1/raziskovalno-razvojna-oprema/respirometer-za-analizo-biorazgradljivosti.aspx</t>
  </si>
  <si>
    <t>Separacijski sklop pretočnega reaktorja za izdelavo pilotnih količin nano ZnO</t>
  </si>
  <si>
    <t>Separation set for continous reactor for nano-ZnO production</t>
  </si>
  <si>
    <t>oprema za separacijo pilotnih količin nanodelcev ZnO</t>
  </si>
  <si>
    <t>separation equipment for pilot quantities of ZnO nanoparticles</t>
  </si>
  <si>
    <t>Sistem za merjenje velikosti delcev</t>
  </si>
  <si>
    <t>Zeta-sizer and particle size determination equipment</t>
  </si>
  <si>
    <t>meritve velikosti delcev v disperzijah in koloidih</t>
  </si>
  <si>
    <t>particle size, particle size distribution and zeta potential determination in colloid water dispersions</t>
  </si>
  <si>
    <t>http://www.polimat.si/1/raziskovalno-razvojna-oprema/aparat-za-merjenje-velikosti-delcev-v-vodni-raztop.aspx</t>
  </si>
  <si>
    <t>Termogravimetrični analizator (TGA)</t>
  </si>
  <si>
    <t>Thermogravimetric analyzer</t>
  </si>
  <si>
    <t>http://www.polimat.si/1/raziskovalno-razvojna-oprema/termogravimetricni-analizator.aspx</t>
  </si>
  <si>
    <t>Peter Mišvelj</t>
  </si>
  <si>
    <t>25103</t>
  </si>
  <si>
    <t>Visokotemperaturni visokotlačni reaktor</t>
  </si>
  <si>
    <t>Laboratory high-pressure reactor</t>
  </si>
  <si>
    <t>Oprema je dostopna vsem partenerjem pa enakih pravilih po PRAVILNIKU O NABAVI, EVIDENTIRANJU IN UPORABI OSNOVNIH SREDSTEV ZAVODA CENTER ODLIČNOSTI POLIMERNI MATERIALNI IN TEHNOLOGIJE (CO PoliMaT). Za prost termin se je potrebno dogovoriti s skrbnikom: peter.misvelj@resinshelios.com</t>
  </si>
  <si>
    <t>Equipment can be accessed to all partners equally acording to REGULATION OF PURCHASE, REGISTRATION AND USE OF ASSETS OF CENTRE OF EXCELLENCE POLYMER MATERIALS AND TECHNOLOGIES (CE POLIMAT). For free dates to be agreed with the administrator: peter.misvelj@resinshelios.com</t>
  </si>
  <si>
    <t>reaktor za sintezo polimerov pri tlačnih pogojih sinteze</t>
  </si>
  <si>
    <t>pressure reactor vessel for polymer synthesis</t>
  </si>
  <si>
    <t>http://www.polimat.si/1/raziskovalno-razvojna-oprema/laboratorijski-visokotlacni-reaktor.aspx</t>
  </si>
  <si>
    <t>Center odličnosti NAMASTE, zavod za raziskave in razvoj naprednih nekovinskih materialov s tehnologijami prihodnosti</t>
  </si>
  <si>
    <t>2997-001</t>
  </si>
  <si>
    <t>Branka Mušič</t>
  </si>
  <si>
    <t>24724</t>
  </si>
  <si>
    <t>TGA - Kompleten sistem za termično analizo</t>
  </si>
  <si>
    <t xml:space="preserve">Thermal Gravimetric Analysis Mass Spectrometer </t>
  </si>
  <si>
    <t>Oprema je na razpolago v dogovoru z operaterjem in skladno z rezervacijskim sistemom (glej: www. conamaste.si).  Zaračunavajo se materialni stroški in stroški operaterja.</t>
  </si>
  <si>
    <t xml:space="preserve">The equipment can be available  in the agreement with the operator through the reservation system (see www.conamaste.si).  The material and personnel costs are to be reimbursed only. </t>
  </si>
  <si>
    <t>Kombinacija podatkov termične analize in analize masne spektroskopije se uporablja pri karakterizaciji materialov.</t>
  </si>
  <si>
    <t xml:space="preserve">The combined thermal analysis (TA) - Mass spectrometry (MS) data is used to characterise materials. </t>
  </si>
  <si>
    <t>RRP2-O7</t>
  </si>
  <si>
    <t>Cena za uporabo raziskovalne opreme je skladna s priporočilom o zaračunavanju opreme.</t>
  </si>
  <si>
    <t>http://www.conamaste.si/slo/Oprema.php</t>
  </si>
  <si>
    <t>09089</t>
  </si>
  <si>
    <t>Optična pinceta</t>
  </si>
  <si>
    <t>Sistem infrardeča optična pinceta se uporablja za manipulacijo mikrometrskih struktur pod invertnim optičnim mikroskopom.</t>
  </si>
  <si>
    <t xml:space="preserve">Under invert optical microscope infrared optical tweezer system is used for manipulation of micrometer structures. </t>
  </si>
  <si>
    <t>RRP4-O1</t>
  </si>
  <si>
    <t>Sistem za dvofotonsko polimerizacijo v 3D</t>
  </si>
  <si>
    <t>3D Laser Litography System</t>
  </si>
  <si>
    <t xml:space="preserve">Namizni sistem za lasersko litografijo, ki omogoča visoke zahteve tridimenzionalnih fotonskih kristalnih struktur (ali npr. za ustvarjanje tridimenzionalnih odrov za biologijo, vezja v mikro in nanofluidiki). </t>
  </si>
  <si>
    <t>Th table-top laser lithography system, allowing for the high demands of three-dimensional photonic crystal structures (or for e.g., generating three-dimensional scaffolds for biology, micro- and nanofluidic circuitry).</t>
  </si>
  <si>
    <t>RRP4-O2</t>
  </si>
  <si>
    <t>4587</t>
  </si>
  <si>
    <t>Sistem za in situ karakterizacijo vzorcev in TEM nosilec za več vzorcev</t>
  </si>
  <si>
    <t>The system for in-situ characterization of the samples and TEM sample Holder</t>
  </si>
  <si>
    <t>Omogoča in situ AFM in električno karakterizacijo vzorcev v presevnem elektronskem mikroskopu (TEM).</t>
  </si>
  <si>
    <t>Allows in situ atomic force microscopy (AFM) and electrical characterization of the samples in the transmission electron microscope (TEM).</t>
  </si>
  <si>
    <t>RRSK-O2/1, RRSK-O2/2</t>
  </si>
  <si>
    <t>7560</t>
  </si>
  <si>
    <t>Vrstični mikroskop v bližnjem optičnem polju</t>
  </si>
  <si>
    <t>2011, 2012</t>
  </si>
  <si>
    <t>Combined Confocal Raman Imaging and Scanning Near-field Optical Microscope System</t>
  </si>
  <si>
    <t>Trije načini delovanja znotraj istega instrumenta: SNOM, AFM in konfokalni Raman.</t>
  </si>
  <si>
    <t>Three modes combined in the same instrument: Confocal Raman Imaging, Scanning Near-field Optical Microscope and AFM system.</t>
  </si>
  <si>
    <t>RRSK-O4, RRSK-O4/2</t>
  </si>
  <si>
    <t>Visokoenergetski sunkovni pikosekundni laser</t>
  </si>
  <si>
    <t>High energy pulsed picosecond laser</t>
  </si>
  <si>
    <t>Za raziskave dinamike na področju mikrolaserjev, optičnih mikroresonatorjev in fotonskih mikroelementov na osnovi mehke snovi.</t>
  </si>
  <si>
    <t>For studying dynamics in the field of microlasers, optical microresonators and photonic microelements on the soft matter basis.</t>
  </si>
  <si>
    <t>RRP4-O10</t>
  </si>
  <si>
    <t>HR TEM mikroskop</t>
  </si>
  <si>
    <t>www.conot.si; www.ki.si; microsopy.ki.si</t>
  </si>
  <si>
    <t>Marta Svoljšak</t>
  </si>
  <si>
    <t>Demonstracijski sistem vodikovih črpalk</t>
  </si>
  <si>
    <t>Hydrogen filling station, 2x</t>
  </si>
  <si>
    <t>Oprema se nahaja na lokaciji BS Lesce. Vstop v notranjost sklopov polnilnice je možen le ob najavi skrbniku - TRKV</t>
  </si>
  <si>
    <t>During working hours of the PETROL, TRKV 1000 Ljubljana (7 am - 4 pm).</t>
  </si>
  <si>
    <t>Demonstacijaska polnilnica za vodik</t>
  </si>
  <si>
    <t>Demo Hydrogen filling station</t>
  </si>
  <si>
    <t>Oprema je bila v letu 2020 na ogled in ozaveščanje javnosti, torej je bil njen osnovni namen dosežen.</t>
  </si>
  <si>
    <t>www.conot.si; www.petrol.si</t>
  </si>
  <si>
    <t>Center odličnosti za biosenzoriko, instrumentacijo in procesno kontrolo</t>
  </si>
  <si>
    <t>Matjaž Peterka</t>
  </si>
  <si>
    <t>4PM LICENCA 120 UPORABNIKOV</t>
  </si>
  <si>
    <t>4PM licence 120 users</t>
  </si>
  <si>
    <t>na spletni strani preko spletnega obrazca</t>
  </si>
  <si>
    <t xml:space="preserve">website www.cobik.si online form, </t>
  </si>
  <si>
    <t>licenca za program za projektno vodenje</t>
  </si>
  <si>
    <t>licence for a for a project management software</t>
  </si>
  <si>
    <t>OS0001</t>
  </si>
  <si>
    <t>www.cobik.si</t>
  </si>
  <si>
    <t>CO BIK</t>
  </si>
  <si>
    <t>Aneja Tuljak</t>
  </si>
  <si>
    <t>HPLC AKTA PURIFIER 100</t>
  </si>
  <si>
    <t xml:space="preserve">AKTApurifier core systems </t>
  </si>
  <si>
    <t>AKTA je sistem za tekočinsko kromatografijo, ki je namenjena hitremu in zanesljivemu ločevanju proteinov, peptidov ter nukleinskih kislin. Primeren je za metode, ki zahtevajo pretok do 10 ml/min ter omogoča detekcijo ustrezne valovne dolžine s pomočjo filtrov</t>
  </si>
  <si>
    <t>AKTApurifier core systems are versatile, modular liquid chromatography systems for fast and reliable separations of proteins and peptides.</t>
  </si>
  <si>
    <t>OS0067</t>
  </si>
  <si>
    <t>Črevesna mikrobiota - vloga v zdravju in pri boleznih</t>
  </si>
  <si>
    <t>Razvoj bakteriofagne terapije za zdravljenje ortopedskih okužb, ki jih povzročajo bakterije odporne na antibiotike</t>
  </si>
  <si>
    <t>Cattedra</t>
  </si>
  <si>
    <t>Aleš Podgornik</t>
  </si>
  <si>
    <t>LCMS-IT-TOF SHIMADZU</t>
  </si>
  <si>
    <t xml:space="preserve"> LCMS-IT-TOF  mass spectrometer </t>
  </si>
  <si>
    <t>LCMS-IT-TOF je tip masnega spektrometra, ki kombinira tehnologijo ionske pasti (QIT) in analizo na čas preleta ionov (TOF). Masni spektrofotometer omogoča zelo natančno masno analizo. LCMS-IT TOF zagotavlja določitev mase z visoko natančnostjo in resolucijo (10,000 pri 1000 m/z).</t>
  </si>
  <si>
    <t>The LCMS-IT-TOF is a type of mass spectrometer that combines QIT (ion trap) and TOF (time-of-flight) technologies. The mass spectrophotometer provides very accurate mass analysis. LCMS-IT TOF provides mass determination with high accuracy and resolution (10,000 at 1000 m /z).</t>
  </si>
  <si>
    <t>OS0070</t>
  </si>
  <si>
    <t>Karakterizacija fraktalnih struktur in povečevalni kriteriji njihove sinteze</t>
  </si>
  <si>
    <t>Učinkovitost bakteriofagov za zdravljenje ekstracelularnih in intracelularnih bakterijskih okužb implantatov</t>
  </si>
  <si>
    <t>Klara Gregorič</t>
  </si>
  <si>
    <t>ČITALEC MIKROTITERSKIH PLOŠČ B - Synergy™ H1</t>
  </si>
  <si>
    <t xml:space="preserve">flexible monochromator-based multi-mode microplate reader </t>
  </si>
  <si>
    <t>Synergy™ H1 multidetekcijski čitalec mikrotitrskih plošč omogoča merjenje absorbance, fluorescence ter luminiscence. 
Omogoča inkubacijo do 45°C in stresanje. Take 3 plošča omogoča merjenje absorbance 16 vzorcev volumna 2µl 
ali za merjenje absorbance v kivetah.</t>
  </si>
  <si>
    <t>Synergy™ H1 is a flexible monochromator-based multi-mode microplate reader that can be turned into a high-performance patented Hybrid system with the addition of a filter-based optical module. The monochromator optics uses a third generation quadruple grating design that allows working at any excitation or emission wavelength with a 1 nm step. This system supports top and bottom fluorescence intensity, UV-visible absorbance and high performance luminescence detection. It is the ideal system for all the standard microplate applications found in life science research laboratories.</t>
  </si>
  <si>
    <t>OS0072</t>
  </si>
  <si>
    <t>SPEKTROFLUORIMETER TECAN</t>
  </si>
  <si>
    <t xml:space="preserve"> A microplate spectrophotometer is used to make UV-visible absorbance measurements for monitoring and measuring events in microplate-based assays.</t>
  </si>
  <si>
    <t>Spektrofluorimeter se uporablja za meritve absorbance za spremljanje in merjenje dogodkov v testih, ki se izvajajo na mikrotitrski plošči.</t>
  </si>
  <si>
    <t>OS0114</t>
  </si>
  <si>
    <t>Center odličnosti VESOLJE-SI</t>
  </si>
  <si>
    <t>\</t>
  </si>
  <si>
    <t>Žiga Kokalj</t>
  </si>
  <si>
    <t>25640</t>
  </si>
  <si>
    <t>STK professional Edition</t>
  </si>
  <si>
    <t>Rezultati testov in analiz dostopni preko spletnih storitev. Pisno naročilo se opravi po elektronski pošti na info@space.si.</t>
  </si>
  <si>
    <t>Tests and analysis results available through web services. Order shall be made by e-mail to info@space.si.</t>
  </si>
  <si>
    <t>Programsko okolje za načrtovanje and analizo satelitskih misij</t>
  </si>
  <si>
    <t>Programming environment for design and analyses of satellite missions</t>
  </si>
  <si>
    <t>0003</t>
  </si>
  <si>
    <t>www.space.si</t>
  </si>
  <si>
    <t>št. 19</t>
  </si>
  <si>
    <t>Martin Lamut</t>
  </si>
  <si>
    <t>25497</t>
  </si>
  <si>
    <t>Nanoindenter</t>
  </si>
  <si>
    <t>Direkten dostop izkušenemu operaterju. Pisna rezervacija se opravi po elektronski pošti na info@space.si.</t>
  </si>
  <si>
    <t>Direct access by trained operator. Written reservation shall be made by e-mail to info@space.si.</t>
  </si>
  <si>
    <t>1.Določevanje Young-ovega modula in trdote od globine nekaj nm naprej. 2. Merjenje  Young-ovega modula in trdote v skladu z ISO 14577. 3. Dinamična karakterizacija snovnih lastnosti kontinuirno po globini vzorca. 4. Skeniranje vzorca s premikajočim nosilcem vzorca, za 3D topografske analize (hrapavost). 5.  Analiza razenja in obrabe. 6. Določevanje koeficienta trenja</t>
  </si>
  <si>
    <t>1. Basic hardness and Young‘s modulus characterization at specific depth from few nm onwards. 2. Measuring Young‘s modulus and hardness in compliance with ISO 14577. 3. Dynamic characterization through continuous determination of stiffness as a function of depth. 4. Scanning uses a stage to traverse the sample under the tip while the tip is engaged to generate an image or surface roughness. 5. Quantitative scratch and wear testing. 6. Coefficient of friction determination</t>
  </si>
  <si>
    <t>0004</t>
  </si>
  <si>
    <t>št. 3</t>
  </si>
  <si>
    <t>28468</t>
  </si>
  <si>
    <t>Telemetrijski ENCODER</t>
  </si>
  <si>
    <t>Telemetry ENCODER</t>
  </si>
  <si>
    <t>Dostopno samo preko VESOLJE-SI operaterja. Pisna rezervacija se opravi po elektronski pošti na info@space.si.</t>
  </si>
  <si>
    <t>Acces only through SPACE-SI operator. Written reservation shall be made by e-mail to info@space.si.</t>
  </si>
  <si>
    <t>Prenosni merilni sistem PCM - encoder-decoder je sistem za sinhronizirano spremljanje signalov preko AD karte, PCM sprejemnika in videa ter za sprejem, obdelavo in analizo signalov pri telemetrijskem prenosu.</t>
  </si>
  <si>
    <t>Portable measuring system PCM - encoder-decoder is a system for  synchronized  signals monitoring via AD cards, PCM receiver and video, and for the reception, processing and analysis of signals in the transmission of telemetry.</t>
  </si>
  <si>
    <t>0005</t>
  </si>
  <si>
    <t>št. 13</t>
  </si>
  <si>
    <t>14301</t>
  </si>
  <si>
    <t>Inkjet printer za vzorčenje nanostruktur materialov</t>
  </si>
  <si>
    <t xml:space="preserve">Ink-jet printer for patterning of nanostructured materials </t>
  </si>
  <si>
    <t xml:space="preserve">Ink-jet tiskalnik omogoča neposredno vzorčenje 2D (nano) struktur iz polimernih solov alik koloidnih disperzij (črnila) brez kritičnega koraka odstranjevanja materiala, kar je značilno za litografske tehnike. Natančnost nanosa določa velikosti kapljic, ki pa je odvisna od lastnosti tekočine in od parametrov tiskalnika. Debelina nanosa je običajno od nekaj do nekaj deset nm.   </t>
  </si>
  <si>
    <t>Ink-jet printer allows direct patterning of 2D (nano) structures from polymeric sols or colloidal dispersions (inks) without the critical step of material removal as typical for lithographic techniques. The precision of deposition depends on the drop size which is controlled both by the properties of the fluid as well as by the prinitng parameters. The thickness of a deposit typically ranges from a few nm to a few 10 nm.</t>
  </si>
  <si>
    <t>št. 22</t>
  </si>
  <si>
    <t>Peter Cvahte</t>
  </si>
  <si>
    <t>20140</t>
  </si>
  <si>
    <t>Pilotna naprava za vertikalno litje specialnih zlitin</t>
  </si>
  <si>
    <t>A pilot device for the vertical casting of special alloys</t>
  </si>
  <si>
    <t>Naprava služi testiranju nove tehnologije elektromagnetnega litja AL zlitin (skupin 7xxx,5xxx,2xxx), ki omogoča litje drogov z manjšimi zrni v mikrostrukturi, boljšo homogenost in praktično odpravi mikrosegregacije. S tem so avtomatično izboljšane mehanske lastnosti zlitine, hkrati pa zaradi zmanjšanja potrebnega homogenizacihjskega žarjenja (manj žarjenj, krajši časi) dobimo tudo do 20% izboljšano produktivnost proizvodnje, kot tudi do 15% prihranka pri porabi energije.</t>
  </si>
  <si>
    <t>The device is used for testing new technology of electromagnetic  casting of aluminium alloys (groups 7xxx, 5xxx, 2xxx), which allows casting rods with smaller grains in the microstructure, better homogeneity and practicaly eliminates the microsegregation. With this the mechanical properties of the alloy are automatically improved. Dew to the minimization of the required homogenisation annealing (less annealing, shorter times) the production productivity is increased by 20 % and the 15 % of energy is saved.</t>
  </si>
  <si>
    <t>0015</t>
  </si>
  <si>
    <t>št. 23</t>
  </si>
  <si>
    <t>Hubert Fröhlich</t>
  </si>
  <si>
    <t>Zemeljska postaja</t>
  </si>
  <si>
    <t>Ground station</t>
  </si>
  <si>
    <t>Zemeljska postaja je bila postavljena za komunikacije s širokim spektrom akademskih in komercialnih satelitov. Omogoča prenos podatkov daljinskega zaznavanja s satelitov ter pošiljanje ukazov in kontrol satelitu.</t>
  </si>
  <si>
    <t>Ground control station system  for communication with a wide array of academic and commercial satellites was installed. It enables the satellite communications, command, control and reception of satellite data.</t>
  </si>
  <si>
    <t>0017</t>
  </si>
  <si>
    <t>št. 1</t>
  </si>
  <si>
    <t>Goran Kugler</t>
  </si>
  <si>
    <t>19623</t>
  </si>
  <si>
    <t>A system for virtual modeling and optimi</t>
  </si>
  <si>
    <t>A system for virtual modeling and optimisation of micro/nano satellite technologies</t>
  </si>
  <si>
    <t>Programska oprema sistema za virtualno modeliranje in optimiranje mikro in nanosatelitskih tehnologij združuje numerične analize trdnih snovi in tekočin z naprednimi optimizacijskimi algoritmi, ki zajemajo gradientne, deterministične in hevristične metode.</t>
  </si>
  <si>
    <t>Software system for virtual modelling and optimisation of micro and nanosatellite technologies is capable of combining numerical analyses of solids and fluids with advanced optimisation algorithms covering gradient based, deterministic and heuristic methods.</t>
  </si>
  <si>
    <t>0059</t>
  </si>
  <si>
    <t>št. 5</t>
  </si>
  <si>
    <t>Termalna vakuumska komora</t>
  </si>
  <si>
    <t>Thermal vacuum chamber</t>
  </si>
  <si>
    <t>Termalno vakuumska komora predstavlja glavno komponento zemeljske karakterizacije zmogljivosti aktuatorjev za visoko natančno manevriranje v zaprti zanki. Glavne lastnosti so: delovna površina: 2r=0,85m, l=1m; zahtevan vakuum: 10-5 mbar; Temperaturno obmocje delovanja: -80°C to +200°C; kontrola: avtomaticna, možnost daljinskega nadzora.</t>
  </si>
  <si>
    <t>Thermal vacuum chamber is the main component of the ground characterization capabilities for the actuators for high precision maneuvering in a closed loop. The main features are: working surface: 2r = 0.85 m, l = 1m; required vacuum: 10-5 mbar; Operating temperature range: -80 ° C to +200 ° C; Control: automatic and remote control option.</t>
  </si>
  <si>
    <t>0062</t>
  </si>
  <si>
    <t>št. 7</t>
  </si>
  <si>
    <t>Matevž Bošnak</t>
  </si>
  <si>
    <t>31982</t>
  </si>
  <si>
    <t>Air bearings</t>
  </si>
  <si>
    <t xml:space="preserve">Zračni ležaj se uporablja za testiranje tehnologij za nadzor in upravljanje orientacije satelita v okolju brez trenja.  </t>
  </si>
  <si>
    <t>Air bearing is used for testing the satellite attitude control  technologies in frictionless environment.</t>
  </si>
  <si>
    <t>0065</t>
  </si>
  <si>
    <t>št. 11</t>
  </si>
  <si>
    <t>Mali satelit z vgrajenim senzorjem</t>
  </si>
  <si>
    <t>Small satellite with integrated sensor</t>
  </si>
  <si>
    <t>Samo za interno uporabo.</t>
  </si>
  <si>
    <t>Internal use only.</t>
  </si>
  <si>
    <t>Uporablja se pri razvoju in testiranju novih satelitskih tehnologij.</t>
  </si>
  <si>
    <t>Used for developing and testing new satellite technologies.</t>
  </si>
  <si>
    <t>0066</t>
  </si>
  <si>
    <t>št. 12</t>
  </si>
  <si>
    <t>Tomaž Rodič</t>
  </si>
  <si>
    <t>08302</t>
  </si>
  <si>
    <t>Satelit</t>
  </si>
  <si>
    <t>Satellite</t>
  </si>
  <si>
    <t>Satelit  bo z višine 600 km dosegel prostorsko ločljivost 2,8 m pankromatsko in 5,8 m multispektralno. Satelit bo imel dva optična instrumenta – ozkokotnega in širokokotnega. Ozkokotni instrument bo dosegel prostorsko ločljivost 5,8 m v štirih kanalih, ki odgovarjajo spektralnim kanalom Landsat-1, 2, 3 in 4 (420–520 nm, 535–607 nm, 634–686 nm, and 750–960 nm). Širokokotni instrument bo imel prostorsko ločljivost 40,08 m. Oba instrumenta bosta lahko snemala tudi HD video z ločljivostjo 1920 x 1080 pikslov. Kadar bo satelit v vidnem polju zemeljske postaje, bo sposoben prenosa posnetkov in videa v realnem času, ko pa ne bo nad nobeno zemeljsko postajo, bo še vedno nadaljeval  z opazovanjem, posnetki in/ali video pa se bodo prenesli, ko bo naslednjič preletel postajo.</t>
  </si>
  <si>
    <t>The satellite will be capable of resolving a Ground Sampling Distance (GSD) of 2.8 m in PAN channel and 5,8 m in MS channels from a design altitude of 600 km.  The Satellite will carry two optical instruments. The narrow-field instrument will be capable of resolving 5.8 m GSD in four spectral channels corresponding to Landsat-1, 2, 3, and 4 (420–520 nm, 535–607 nm, 634–686 nm, and 750–960 nm).  The wide-field instrument will be capable of resolving 40,08 m GSD.  Both instruments are capable of recording HD video at 1920 by 1080 pixels.  The spacecraft will be capable of performing real-time imaging, attitude control and video streaming over Slovenia and other regions where it will be in view of a ground station with the appropriate setup. The spacecraft will also be capable of performing remote observations.</t>
  </si>
  <si>
    <t>0067</t>
  </si>
  <si>
    <t>št. 17</t>
  </si>
  <si>
    <t>Leon Pavlovič</t>
  </si>
  <si>
    <t>22477</t>
  </si>
  <si>
    <t>X-band ground station and software</t>
  </si>
  <si>
    <t xml:space="preserve">Zemeljska postaja za prenos podatkov s satelita na Zemljo z visoko hitrostjo.  </t>
  </si>
  <si>
    <t>Ground station for high data rate downlnk from satellites to the ground.</t>
  </si>
  <si>
    <t>0088</t>
  </si>
  <si>
    <t>št. 24</t>
  </si>
  <si>
    <t>24273</t>
  </si>
  <si>
    <t>Sistem za pulzno lasersko depozicijo PLD z elementarno karakterizacijo in spremljajočo opremo</t>
  </si>
  <si>
    <t>Pulsed Laser Deposition (PLD) system</t>
  </si>
  <si>
    <t>prvi dostop glede na dogovor s skrbnikom, izučeni operaterji dostopajo prek rezervacijskega sistema</t>
  </si>
  <si>
    <t>first access upon agreement with responsible person, experienced operators through reservation system</t>
  </si>
  <si>
    <t xml:space="preserve">Pulzno lasersko nanašanje je tehnika za pripravo tankih plasti pretežno anorganske narave. Dobavljen sistem je namenjen za rast »plast-po-plasti« in tako omogoča pripravo visoko-kvalitetnih tankih plasti in strukturiranje na nanoskopskem nivoju. Sistem je opremljen z več komponentami.
Za odstranjevanje materiala iz tarče uporabljamo KrF ekscimerni laser z energijo do 700 mJ na pulz in najvišjo hitrost pulzev 50 Hz. Za nastavitev energije laserja uporabljamo atenuator, za njegovo diagnosticiranje pa ustrezno kamero.
</t>
  </si>
  <si>
    <t>Pulsed laser deposition is a technique for thin-film growth of inorganic materials mainly. The delivered system is dedicated for layer-by-layer growth and thus enables preparation of high quality thin films and structuring on nanoscopic level. The system is equipped with several major components. For ablation of target material KrF excimer laser is used with energy up to 700 mJ per pulse and max. repetition rate of 50 Hz. For laser-energy setting and diagnostics attenuator and corresponding camera are used, respectively.</t>
  </si>
  <si>
    <t>www.nanocenter.si</t>
  </si>
  <si>
    <t>XRD sistem</t>
  </si>
  <si>
    <t>XRD system</t>
  </si>
  <si>
    <t xml:space="preserve">XRD sistem omogoča analizo praškastih vzorcev, tankih plasti, kakor tudi vzorcev nepravilnih oblik. Na primarni strani imamo možnost uporabe programirane divergenčne reže, hibridnega monokromatorja in kolimatorja z dvojno režo. Hibridni monokromator poskrbi za paralelen žarek in odstranitev Kα2 sevanja. Njegova uporaba sega vse od fazne analize s paralelnim curkom, do visokoločljivostnih analiz epitaksialnih plasti. Kolimator na primarni strani se uporablja v kombinaciji s točkovnim fokusom rentgenske cevi za kvantitativno analizo teksturiranosti in in-plane analizo.
</t>
  </si>
  <si>
    <t>With the Empyrean, PANalytical has set the new standard for a multipurpose diffractometer. In developing the ultimate X-ray platform for the analysis of powders, thin films, nanomaterials and solid objects, the PANalytical R&amp;D team has redesigned all key components of the X-ray diffractometer from the ground up.
It is PANalytical's answer to the challenges of modern materials research, where the lifetime of a diffractometer is considerably longer than the horizon of any research project.</t>
  </si>
  <si>
    <t>2-1</t>
  </si>
  <si>
    <t>Yelizaveta Chernolevska</t>
  </si>
  <si>
    <t>28483</t>
  </si>
  <si>
    <t>Sistem za epitaksijo z molekularnim curkom - MBE</t>
  </si>
  <si>
    <t>Molecular beam epitaxy (MBE) system</t>
  </si>
  <si>
    <t>Epitaksija z molekularnim curkom je zelo natančna metoda depozicije za rast monokristalnih tankih plasti. Z njo lahko izdelujemo filme različnih materialov, kot so kovine, polprevodniki, magnetni materiali, oksidne in halkogenidne plasti, plasti organskih molekul, itd. Rast poteka pri ultravisokem vakuumu v komori, kjer izvorni materiali izparevajo in se nalagajo na substrat. Temperaturni kontroler, zaslonke, monitor tokovnega curka, masni analizator in sistem za odbojni uklon visokoenergijskih elektronov (RHEED) zagotavljajo in-situ opazovanje in nadzor nad izparevanjem in rastjo. Debelina tako zraslih filmov sega od monoplasti do več deset nanometrov.</t>
  </si>
  <si>
    <t>Molecular Beam Epitaxy (MBE) is a very precise deposition method for single crystal thin film growth. It can be used to deposit various materials, such as metals, semiconductors, magnetic materials, oxide and chalcogenide layers, organic molecules, and more. The growth takes place in a UHV chamber where source materials are evaporated and emitted onto a substrate. Temperature controller, shutters, beam flux monitor, mass analyzer and RHEED system (Reflection High-Energy Electron Diffraction) allow for in-situ monitoring and control of the evaporation and growth. The thickness of grown films ranges from single layers to several tens of nm.</t>
  </si>
  <si>
    <t>2-2</t>
  </si>
  <si>
    <t>Aleš Mrzel</t>
  </si>
  <si>
    <t>15288</t>
  </si>
  <si>
    <t>Sistem za hidrotermalno analizo nanomaterialov</t>
  </si>
  <si>
    <t>System for hidrothermal analysis of nanomaterials</t>
  </si>
  <si>
    <t xml:space="preserve">sistem za pripravo različnih prekurzorskih materialov za izvedbo hidrotermalne sinteze nekaterih enadimenzionalnih materialov  in procesiranje različnih produktov same sinteze.  </t>
  </si>
  <si>
    <t>System for the preparation of a variety of precursor materials for carrying out the hydrothermal synthesis of certain onedymensional materials and processing of various products of the synthesis</t>
  </si>
  <si>
    <t>Refraktometer</t>
  </si>
  <si>
    <t>Refractometer</t>
  </si>
  <si>
    <t xml:space="preserve">Z zelo preprostim postopkom refraktometer  neposredno kaže izmerjeno vrednost (v refrakcijski indeks ali Brix (%), selektivno) v številki, skupaj s temperaturo na zaslonu. Ta refraktometer omogoča enostavne meritve.
</t>
  </si>
  <si>
    <t xml:space="preserve">By very simple operation that needs only to set the boundary line of refraction at the cross hairs, this refractometer directly indicates a measured value (in refractive index or Brix (%), selective) in digits together with temperature on the display. This refractometer enables anybody to carry out measurement easily without reading of analog graduation.
</t>
  </si>
  <si>
    <t>Spektrograf z detektorjem</t>
  </si>
  <si>
    <t>Spectrograph with detector</t>
  </si>
  <si>
    <t xml:space="preserve">Optični spektrograf s kamero za bližnje infrardeče področje od 800 nm do 1700 nm. Spektrograf s kamero je vgrajen v obstoječi optični spektrografski sistem, ki je zgrajen okoli laserske pincete in trenutno omogoča spektralno analizo izsevane svetlobe v vidnem območju od 400 nm do 950 nm. Z vgradnjo dodatnega optičnega spektrografa in kamere za bližnje IR področje se poveča spektralni obseg merilnega instrumenta za istočasni zajem in analizo spektra izsevane svetlobe v področju od 400 nm do 1700 nm. </t>
  </si>
  <si>
    <t>the platform of choice for high resolution measurements with outstanding multi-track capabilities, but without compromise in configuration versatility and ease of use. This rugged platform features a comprehensive range of light coupling accessories and gratings, and combines ideally with Andor’s market leading CCD, Electron Multiplying CCDs, InGaAs and Intensified CCDs. Andor’s latest addition of single point detectors for scanning monochromator applications up to the LWIR (12 μm) enhances even further the capabilities of this system. State-of-the-art Solis Spectroscopy and Solis Scanning software offer a dedicated and intuitive interfaces for spectrograph, detectors and motorized accessory control as well as easy detection parameter set-up.</t>
  </si>
  <si>
    <t>04540</t>
  </si>
  <si>
    <t>RTA termično procesiranje</t>
  </si>
  <si>
    <t>RTA (Rapid Thermal Anneal) furnace</t>
  </si>
  <si>
    <t>grelni sistem za hitro termalno obdelavo vzorcev z širokim temperaturnim razponom. Peč lahko greje od sobne temperature do 1200C z hitrostjo gretja 50K na sekundo.
Je majhna namizna peč za gretje vzorcev, ki niso večji od 20 x 20mm.
Sestavljena je iz kvarčne cevi katero lahko vakuumiramo ali jo napolnimo z želenim plinom. Trenutno imamo na voljo termično obdelavo v štirih različnih atmosferah. Lahko uporabimo kompresiran zrak za potrebe oksidacije ali pa jo napolnimo z inertnim plinom kot je dušik ali argon. Za potrebe redukcije je na voljo tudi nitrostar (90%N2,10%H2). Vakuum ki ga lahko dosežemo na tem sistemu je 10-5mbara.
Peč programiramo preko ugrajenega kontrolerja, za bolj zahtevne temperaturne režime pa preko računalnika. Na controlerju lahko spremljamo trenutno temperaturo na vzorcu in programirano temperaturo. V peč lahko sprogramiramo do 32 različnih temperaturnih korakov v enem programu.</t>
  </si>
  <si>
    <t xml:space="preserve">heating system for rapid thermal processing with a wide range from room temperature up to 1200C (50K per second). It is a table  size furnace that can be used for rapid heating of small samples (max 20 x 20 mm) such as small electronic circuits or small thin film devices.
It is made of quartz tube, that can be evacuated or filled with different gases. We currently use compressed air, nitrogen, argon or nitrostar (90%N2,10%H2).  With additional vacuum system, Mila 5000 UHV can be evacuated (10-4mbar) before thermal processing starts.
The temperature controller displays the actual and the programmed set temperature as the program steps are executed automatically. Up to 32 different segments can be stored in one program.
</t>
  </si>
  <si>
    <t>8</t>
  </si>
  <si>
    <t>32167</t>
  </si>
  <si>
    <t>Sistem za atomsko lasersko depozicijo</t>
  </si>
  <si>
    <t>Atomic layer deposition system</t>
  </si>
  <si>
    <t xml:space="preserve">Sistem atomske depozicije je namenjen nanašanju različnih atomskih plasti. Ker nameravamo v okviru CO preizkušati številne nove nanomateriale in njihovo potencialno rabo v industriji, bo sistem za atomsko depozicijo močno pospešil končno izdelavo prototipov. Obenem pa bo omogočal funkcionalizacijo nanomaterialov ter predhodno(z drugimi metodami) izdelanih tankih plasti in podobnih nanostrukturiranih sistemov. Tako obdelani sistemi so v današnjem času izredno zanimivi saj omogočajo enostavno izdelavo pod-nanometrskih komponent, ki so v zadnjem času predmet izjemnega zanimanja tako v raziskovalnih, kot tudi že v industrijskih krogih. Sistem za atomsko depozicijo je v veljavi že dolgo časa, danes pa se uporablja tudi pri razvoju in proizvodnji sodobne nano-elekronike na silicijevi osnovi.
</t>
  </si>
  <si>
    <t>Atomic deposition system is intended for the application of different atomic layers. Since one of the goals in CENN Nanocenter is to test number of new nanomaterials and their potential use in industry, the Atomic deposition system will accelerate significantly the final prototyping. At the same time it will allow the functionalization of nanomaterials and thin nanostructured layers and similar systems constructed in advance with other methods. Such systems are extremely interesting as they allow easy production of sub-nanometer components, which have recently been the subject of great interest both in research as well as in industrial circles. Atomic deposition system is in use for a long time, today is also used in developing and manufacturing advanced nano-electronics on silicon base.</t>
  </si>
  <si>
    <t>9</t>
  </si>
  <si>
    <t>10372</t>
  </si>
  <si>
    <t>laboratorij za procesiranje in karakterizacijo nanodelcev</t>
  </si>
  <si>
    <t xml:space="preserve">Laboratory for processing and characterization </t>
  </si>
  <si>
    <t>Oprema obsega laboratorij opremljen z degistoriji, procesno in merilno opremo: laserski granulometer in avtoklav.</t>
  </si>
  <si>
    <t xml:space="preserve">Laboratory is equiped with gloveboxes, equipment for processing and  measurement: laser granulometer and autoclave </t>
  </si>
  <si>
    <t>Bojan Ambrožič</t>
  </si>
  <si>
    <t>Ionska litografija - FIB</t>
  </si>
  <si>
    <t>Focused Ion Beam (FIB)</t>
  </si>
  <si>
    <t xml:space="preserve">FIB je tehnika, ki se uporablja v industriji polprevodnikov, pri vedah o materialih in v biologiji za različne analize, nanašanja in ionsko jedkanje s pomočjo pospešenih ionov. Dvožarkovni sistem je znanstveni instrument, ki je sestavljen iz vrstičnega elektronskega mikroskopa (SEM) za opazovanje površine vzorcev in ionskega snopa za jedkanje oziroma rezanje.
Instrument se uporablja za izdelovanje različnih oblik in vzorcev na nanometerskem področju, za pripravo vzorcev za presevno elektronsko mikroskopijo (TEM), 3D tomografijo in nanašanje prevodnih oziroma neprevodnih tankih plasti s pomočjo ionskega snopa.
</t>
  </si>
  <si>
    <t xml:space="preserve">Focused ion beam, shortly FIB, is a technique used in the semiconductor industry, materials science and in the biology field for site-specific analysis, deposition and ablation of materials using accelerated ions. A dual-beam  setup is a scientific instrument that comprise of a scanning electron microscope (SEM) for imaging of sample surface and ion beam for etching or machining.
Instrument is used for nano-pattering, TEM sample preparation, 3D tomography and deposition of thin conductive or dielectric films via ion-beam induced deposition.
</t>
  </si>
  <si>
    <t>12</t>
  </si>
  <si>
    <t>Robert Dominko</t>
  </si>
  <si>
    <t>19277</t>
  </si>
  <si>
    <t>Suha komora</t>
  </si>
  <si>
    <t>Glove box</t>
  </si>
  <si>
    <t>MBRAUN Glovebox delovne postaje so namenjene za delo v inertni atmosferi na nivoju raziskovalnih laboratorijev do večjihindustrijskih aplikacij. Vsaka suha komora je posebejo premljena z O2 in H2O detektorjem ter ločenim sistemom za odstanjevanje kisika in vode.</t>
  </si>
  <si>
    <t>MBRAUN Glovebox workstations are complete ready-to-operate inert gas glovebox systems, engineered for use in university research, as well as in large-scale industrial applications. We offer both standard and custom systems. It is equipped with a O2 and H2O analyzer.</t>
  </si>
  <si>
    <t>16</t>
  </si>
  <si>
    <t>04587</t>
  </si>
  <si>
    <t>Brizgalni tiskalnik za keramične sole</t>
  </si>
  <si>
    <t>Ink-jet printer for ceramic sols</t>
  </si>
  <si>
    <t>Kapljični tiskalnik je orodje za direktno oblikovanje 2D (nano)struktur iz polimernih solov ali koloidnih disperzij brez kritične stopnje odstranjevanja materiala, kot je značilno za litografske tehnike. Tekočine morajo imeti primerne reološke lastnosti, predvsem viskoznost, površinsko napetost in primeren omakalni kot na izbrani podlagi. Natančnost nanašanja je odvisna od velikosti kapelj, ki jo kontroliramo tako z lastnostmi tekočine kot z pogoji tiskanja. Debelina posameznega nanosa običajno znaša od nekaj nm do nekaj 10 nm. Večino keramičnih 2D struktur po nanosu toplotno obdelamo, pri čemer je temperatura odvisna od namena uporabe in temperaturne obstojnosti podlage.</t>
  </si>
  <si>
    <t>Ink-jet printer allows direct patterning of 2D (nano) structures from polymeric sols or colloidal dispersions (inks) without the critical step of material removal as typical for lithographic techniques. The fluids should have suitable viscosity, surface tension and contact angle on a selected substrate. The precision of deposition depends on the drop size which is controlled both by the properties of the fluid as well as by the prinitng parameters. The thickness of a deposit typically ranges from a few nm to a few 10 nm.The majority of ceramic structures require an additional step of thermal treatment, whereby the selection of temperature depends on thermal properties of the substrate and on the application.</t>
  </si>
  <si>
    <t>17</t>
  </si>
  <si>
    <t>24272</t>
  </si>
  <si>
    <t>19</t>
  </si>
  <si>
    <t>Damjan Svetin</t>
  </si>
  <si>
    <t>34608</t>
  </si>
  <si>
    <t>ProtoLaser LDI</t>
  </si>
  <si>
    <t>Platforma na osnovi kontinualnega UV laserja, 2D akusto-optičnih deflektorjev in visoko-natančne xy mize v prvi fazi omogoča neposredno optično nanolitografijo z ločljivostjo 1µm na področju 10x10cm. Zasnova platforme omogoča relativno preprosto nadgradnjo na ONL z uporabo imerzijskega objektiva in s tem povečanje ločljivosti na 200 nm. Z uporabo dveh laserskih virov različnih valovnih dolžin in večjo adaptacijo platforme je moč doseči ločljivost postopka na rangu 50 nm.</t>
  </si>
  <si>
    <t xml:space="preserve">The ProtoLaser LDI is an universal, high-resolution, table top laser direct imaging (LDI) system for prototyping on resist-covered substrates. A transferred image has even better defined edges compared to conventional lithography. With a working area of up to 100 x 100 mm and structures down to 1 μm it is an ideal tool for microfluidic designs.
Using 100 kHz beam positioning by acousto-optic deflectors, extremely fast writing is possible. Illumination of a typical microfluidic circuit only takes a few minutes. Automated measurements compensate for unevenness of the substrate and applied resists.
</t>
  </si>
  <si>
    <t>Magnetometer</t>
  </si>
  <si>
    <t>Magnetometer je namenjen osnovni karakterizaciji magnetnih materialov. Z njim merimo krivulje magnetizacije v odvisnosti od zunanjega magnetnega polja. Merjena veličina je magneti moment vzorca, ki ga običajno preračunamo v masno magnetizacijo, torej moment na enoto mase. Meritve lahko izvajamo le pri sobni temperaturi. Največje magnetno polje, ki ga lahko dosežemo je odvisno od velikosti reže med elektromagnetoma (glej tabelo). Z velikostjo reže je tudi omejena velikost vzorca, ki ga lahko vstavimo v magnetometer.</t>
  </si>
  <si>
    <t>The magnetometer is used for basic characterizations of magnetic materials. The measured property is the dependency of the magnetic moment on the applied magnetic field. The results are usually reported as mass magnetization, moment per sample mass. Only the room-temperature magnetization curves can be obtained. The maximum applied magnetic field strength depends on the air gap between the pole caps of the electromagnets (see table). The air gap also defines the sample-access space.</t>
  </si>
  <si>
    <t>22</t>
  </si>
  <si>
    <t>Erik Zupanič</t>
  </si>
  <si>
    <t>28235</t>
  </si>
  <si>
    <t>Jedrsko magnetno resonančni vrstični tunelski mikroskop - NMR STM</t>
  </si>
  <si>
    <t>NMR STM</t>
  </si>
  <si>
    <t xml:space="preserve">nadgradnja obstoječega ultra-visoko vakuumskega LT-STM sistema z NMR opremo z namenom razvoja nove tehnike za manipulacijo in zaznavanje posameznih spinov. Magnetno polje bo ustvarjeno s kombinacijo trajnih magnetov in superprevodnih tuljav, modulacija v tunelskem toku pa se bo zaznavala s pomočjo visokofrekvenčnih ojačevalcev in spektralnih analizatorjev. Glava mikroskopa bo ustrezno modificirana in del detekcijske elektronike bo vgrajen v sam ultra visoko vakuumski (UHV) sistem. Sistem bo nadgrajen z nizko-temperaturno efuzijsko celico za naparjevanje organskih molekul. </t>
  </si>
  <si>
    <t>The aim of the work package is an upgrade of the existing ultra-high vacuum STM LT-NMR system to develop new techniques for manipulating and detecting individual spins. The magnetic field generated by a combination of permanent magnets and superconducting coils in the tunnel current modulation will be detected using high-frequency amplifiers and spectrum analyzers. Microscope head will be modified and part of the detection electronics will be installed in a single ultra-high vacuum (UHV) system system. The system will be upgraded with a low-temperature vapor deposition effusion cell for organic molecules.</t>
  </si>
  <si>
    <t>24</t>
  </si>
  <si>
    <t>Nizkotemperaturni vrstični tunelski mikroskop - LT STM</t>
  </si>
  <si>
    <t>LT STM</t>
  </si>
  <si>
    <t>Oprema omogoča (poleg priprave vzorcev) deloz nizkotemperaturnim STM-om pri temperaturi pod 1K, kar omogoča izvrstno energijsko ločljivost.</t>
  </si>
  <si>
    <t>With equipment allows (beside sample preparation) measurements with low-temperature STM at temperatures below 1K, which results in an exellent energy resolution.</t>
  </si>
  <si>
    <t>Damjan Vengust</t>
  </si>
  <si>
    <t>03317</t>
  </si>
  <si>
    <t>AFM ramanski spektrometer</t>
  </si>
  <si>
    <t>AFM Raman spectrometer</t>
  </si>
  <si>
    <t>TERS (Tip enhanced Raman spectroscopy) imaging ramanski mikroskop –  NT-MDT model »Integra Spectra for  Material Science« omogoča sklopljene konfokalne ramanske in AFM meritve  vzorcev velikosti 50x50 mm pri atomski ločljivosti in sicer »meritve v isti točki«. Na razpolago so laserske vzbujevalne linije 488, 632.8 in 785 nm. Meritve je mogoče izvajati v temperaturnem območju 3.4 K to 500 K in pri znižanem tlaku vse do visokega vakuuma pri 10-8 mbar.</t>
  </si>
  <si>
    <t>TERS (Tip enhanced Raman spectroscopy) ready imaging Raman microscope –  NT-MDT model »Integra Spectra for  Material Science« provides »the same spot« coupled confocal Raman – AFM measurements  with atomic resolution on samples of 50x50 mm size. Raman excitation lines at 488, 632.8 and 785 nm are available. Measurements are possible in the temperature range from 3.4 K to 500 K and at reduced pressure down to high vacuum (10-8 mbar).</t>
  </si>
  <si>
    <t>18286</t>
  </si>
  <si>
    <t>konfokalni mikroskop</t>
  </si>
  <si>
    <t xml:space="preserve">Confocal microscope </t>
  </si>
  <si>
    <t>Opremo sestavlja invertni popolnoma motoriziran raziskovalni fluorescenčni mikroskop s konfokalno skenirno glavo in enofotonskim vzbujanjem, opremljen z virom bele laserske svetlobe (t. j. z nastavljivim laserskim virom svetlobes pomočjo AOTF), ki omogoča laserske linije v vidnem delu spektra svetlobe (od 470 nm do 670 nm) s poljubnimi nastavitvami več laserskih linij in simultano uporabo le-teh (do 8 hkrati) v konfokalni mikroskopiji, z diodnim laserjem za vzbujanje v bližnji UV svetlobi, akustooptičnim delilcem žarka (AOBS), resonančnim in konvencionalnim skenerjem ter tremi visoko občutljivimi spektralnimi detektorji (fotopomnoževalka ( PMT) indva hibridna detektorja (HyD)).</t>
  </si>
  <si>
    <t>The equipment consists of a fully motorized inverted research fluorescence microscope with a confocal scanning head and one-photon excitation. Confocal microscope is equipped with a white light laser for excitation in the visible light spectrum and a diode laser for excitation in the near UV. White light laser is applied  as an adjustable laser light source fo excitation (together with AOTF), which allows arbitrary laser lines between 470 nm and 670 nm (up to 8 lines simultaneously). Furthermore, system is equipped with acousto-optical beam splitter (AOBS), conventional and resonant scanner and three highly sensitive spectral detectors (photomultiplier (PMT) and two hybrid detectors (HyD)).</t>
  </si>
  <si>
    <t>31</t>
  </si>
  <si>
    <t>03470</t>
  </si>
  <si>
    <t>Elipsometer</t>
  </si>
  <si>
    <t>Optična elipsometrija je nedestruktivna tehnika, ki se uporablja za raziskave površin, mejnih plasti in tankih filmov. Osnovni princip elipsometrije je merjenje sprememb polarizacije svetlobnega žarka, ki se odbije od vzorca. Odbito svetlobo zajemamo s pomočjo mikroskopskih objektivov, kar v kombinaciji s prostorsko razločeno detekcijo signala (slikanje) zmanjša velikost preiskovane površine na območje mikrometrov. Objektivi imajo ekstremno dolgo delovno razdaljo, kar omogoča analizo površin makroskopskih objektov. Dobimo povečano sliko vzorca v odbiti svetlobi po prehodu skozi set polarizacijskih optičnih elementov. Sliko zajemamo s pomočjo CCD kamere z nastavljivimi časi zaklopa in ojačanja intenzitete. Lateralna ločljivost sistema je 1 μm, kar omogoča izvajanje elipsometričnih meritev na mikrostrukturiranih  vzorcih. Možna je sprotna analiza večih izbranih območij hkrati.</t>
  </si>
  <si>
    <t>Optical ellipsometry is a non-destructive technique for investigation of surfaces, interfaces and thin films. It probes modifications of the polarization state of optical beam reflected from the sample. Imaging ellipsometer uses microscopic objectives to reduce the size of investigated surface region to the micrometer range. Our ellipsometer uses objectives with extra-long working distance, which provides measurements on surfaces of macroscopic objects. The magnified image of the sample is visualised in reflected light, which propagates through a set of selected polarization sensitive optical elements. The resulting “polarization filtered” image is detected by CCD camera with variable shutter timings and gain control. The system provides ellipsometric analysis with the lateral resolution of 1 μm. This allows the user to perform measurements on microstructured samples. Several regions of interest can be analysed at the same time.</t>
  </si>
  <si>
    <t>33</t>
  </si>
  <si>
    <t>Yevhenii Vaskivskyi</t>
  </si>
  <si>
    <t>4-sondni UHV STM/SEM mikroskopski sistem</t>
  </si>
  <si>
    <t>4-probe UHV STM/SEM microscopy system</t>
  </si>
  <si>
    <t xml:space="preserve">Mikroskopski sistem na enem samem odru združuje 4 sonde, ki so vsaka zase tipalo vrstičnega tunelskega mikroskopa. Oder je postavljen v komoro z ultravisokim vakuumom, temperature pa segajo od 50 K do 500 K. Atomska ločljivost sond omogoča, da lahko nanostrukture razločimo izjemno natančno in sonde pozicioniramo na željena mesta na njih. Sistem tako omogoča precizno izvajane 4-točkovne meritve elektronskega transporta in manipuliranja nanostruktur. Za popoln nadzor štirih sond se nad komoro nahaja stolp visokoločljivega vrstičnega elektronskega mikroskopa, ki s sposobnostjo kemijskega mapiranja tudi dopolni zmogljivost karakerizacije preiskovanih materialov. Tako tunelska mikroskopija kot tudi elektronska mikroskopija pri nizkih tokovih sta nedestruktivni mikroskopski tehniki.
</t>
  </si>
  <si>
    <t>Microscopic system combines 4 heads on a single platform, each of which represents sensors of probe scanning tunneling microscope. The platforme is set in a chamber with Ultra high vacuum and temperatures ranging from 50 K to 500 K. The atomic resolution probes enables high-precision nanostructures differentiation and position. The system also allows precise 4-point measurements of electronic transport and manipulation of nanostructures. Tunneling microscopy and electron microscopy at low flows are non-destructive microscopic technique.</t>
  </si>
  <si>
    <t>34</t>
  </si>
  <si>
    <t>Sondažna postaja z možnostjo meritev pri nizki temperaturi</t>
  </si>
  <si>
    <t>LT probe station</t>
  </si>
  <si>
    <t xml:space="preserve">4-sondna merilna postaja za meritve električnih lastnosti v temperaturnem razponu 4K - 400K. Vsako izmed štirih sond premikamo v treh prostostnih stopnjah z mikrometrskimi vijaki. Kot sonde uporabljamo tanke igle, ki so zaključene s krivinskimi radiji 3um - 25um, in so povezane na triaksialni
 izhod, na katerega lahko priključimo merilne instrumente. Za hlajenje se uporablja kriogen, s tekočim dušikom lahko delamo do 70K, s tekočim helijem, ki si ga je potrebno predhodno zagotoviti, pa sežemo do 4K.
</t>
  </si>
  <si>
    <t xml:space="preserve">4-probe probestation for measurements of electrical properties in temperature range 4K-400K. Each of the four probes can be moved in three degrees of freedom with micrometer screws. Each probe is a thin needle-like tip with curvature radius of 3um - 25um, and is connected to the measurement device through a triaxial connector. Liquid nitrogen and helium (which needs to be obtained separately) can be used for cooling, with the former we can reach 70K and 4K with the latter. </t>
  </si>
  <si>
    <t>35-36</t>
  </si>
  <si>
    <t>Sondažna postaja z možnostjo meritev v viskem megnetnem polju in pri nizki temperaturi</t>
  </si>
  <si>
    <t>LT probe station with vertical magnetic field</t>
  </si>
  <si>
    <t xml:space="preserve">4-sondna merilna postaja za meritve električnih lastnosti v temperaturnem razponu 4K - 400K in ob prisotnosti vertikalnega magnetnega polja velikosti 0T - 2,6T. Vsako izmed štirih sond premikamo v treh prostostnih stopnjah z mikrometrskimi vijaki. Kot sonde uporabljamo tanke igle, ki so zaključene s krivinskimi radiji 3um - 25um, in so povezane na triaksialni izhod, na katerega lahko priključimo merilne instrumente. Za hlajenje se uporablja kriogen, s tekočim dušikom lahko delamo do 70K, s tekočim helijem, ki si ga je potrebno predhodno zagotoviti, pa sežemo do 4K.
</t>
  </si>
  <si>
    <t>4-probe probestation for measurements of electrical properties in temperature range 4K-400K and in a vertical magnetic field 0T - 2.6T. Each of the four probes can be moved in three degrees of freedom with micrometer screws. Each probe is a thin needle-like tip with curvature radius of 3um - 25um, and is connected to the measurement device through a triaxial connector. Liquid nitrogen and helium (which needs to be obtained separately) can be used for cooling, with the former we can reach 70K and 4K with the latter.</t>
  </si>
  <si>
    <t>11241</t>
  </si>
  <si>
    <t xml:space="preserve">Cryofree spectomag </t>
  </si>
  <si>
    <t>Superprevodni magnet omogoča optične meritve v prečnem in vzdolžnem magnetnem polju v magnetnem polju do 7 T v območju temperature 1.5-300K.</t>
  </si>
  <si>
    <t>The magnets alows optical measurements in transverse or longitudinal magnetic field in the magnetic field up to 7T in 1.5-300K temperature range.</t>
  </si>
  <si>
    <t>38</t>
  </si>
  <si>
    <t>09090</t>
  </si>
  <si>
    <t>Naprava za merjenje oprijemljivosti prevlek</t>
  </si>
  <si>
    <t>Scratch tester</t>
  </si>
  <si>
    <t>Merilnik razenja se uporablja za ovrednotenje adhezije (oprijemljivosti) tankih plasti. Z diamantno konico razimo po površini vzorca z vnaprej določeno obremenitvijo (ali naraščajočo obrementivijo). Med meritvijo se beležijo naslednji parametri: sila razenja, koeficient razenja, trenutna globina razenja in akustična emisija. Po končanem postopku razenja izvedemo še naknadno analizo, ki vključuje: trajna globina raze, zajem optične slike celotne raze in vizualna določitev kritičnih obremenitev. Konfiguracija opreme je še posebej primerna za analizo nanoplastnih in nanokompozitnih trdih prevlek.</t>
  </si>
  <si>
    <t>The scratch tester is used for characterization of adhesion of thin films. It uses a diamond tip which is drawn along the sample surface by pressing a predefined load (or load ramp). Several parameters are recorded in-situ: scratching force, scratching coeffictient, penetration depth and acoustic emission. After the scratching procedure a post-treatment evaluation includes: residual depth, acquisition of the optical image of the whole scratch and visual determination of critical loads. The equipment configuration is particulary useful for analysis of nanolayer and nanostructured hard coatings.</t>
  </si>
  <si>
    <t>39</t>
  </si>
  <si>
    <t>Naprava za merjenje triboloških lastnosti prevlek</t>
  </si>
  <si>
    <t>Tribometer</t>
  </si>
  <si>
    <t>Tribometer se uporablja za ovrednotenje trenja in obrabe. V osnovni konfiguraciji gre za standardni sistem »pin-on-disk« (konica na disku), kjer je disk vzorec, konica pa standardna kroglica. Med meritvijo se beleži koeficient trenja kot funkcija časa. Po končani meritvi izmerimo presek preko nastale raze s profilometrom (ni del te opreme). Z uporabo teh podatkov izračunamo stopnjo obrabe. Izvajamo lahko tudi zahtevnejše analize obrabe z ostalimi tehnikami (optična mikroskopija, SEM, EDS itd.). Konfiguracija tribometra je bistvena za karakterizacijo triboloških lastnosti trdih prevlek, s posebnim poudarkom na tistih z nizko obrabo, kot so nanostrutkurne trde prevleke.</t>
  </si>
  <si>
    <t>The tribometer is used for characterization of friction and wear. In its basic configuration it performs the standard pin-on-disk test where the disk is the sample and the pin is a standard ball. During the test the friction coefficient is measured as a function of time. After the test is completed the wear track cross-section on the sample is measured by a profilometer (not part of this equipment). Using these data the wear rate is calculated. Advanced analysis of the wear pattern by other techniques is possible as well (optical microscopy, SEM, EDS, etc). The tribometer configuration is essential for evaluation of tribological properties of hard coatings, especially the ones with low wear rate, such as nanostructured hard coatings.</t>
  </si>
  <si>
    <t>Peter Venturini</t>
  </si>
  <si>
    <t>12363</t>
  </si>
  <si>
    <t>Rheometer</t>
  </si>
  <si>
    <t>Reometer Physica 301 MCR, ki ima vse glavne komponent modernega reometra: reometrijski sistem z zračnimi ležaji in visoko zmogljivim sinhronskim EC motorjem z direktno kontrolo gibanja rotorja in 100 % kontrolo rotorskega polja, s stalno razpoložljivim navorom, brez toplotnega segrevanja, ki omogoča reološka merjenja na visoko kakovostnih nivojih, Inštrument ima kompaktno ogrodje doprinese k večji učinkovitosti in kvaliteti namenskih lastnosti produktov ter nam omogoča celoviti pristop k optimizaciji procesov in dodani vrednosti končnih izdelkov.</t>
  </si>
  <si>
    <t>Rheology is the science of deformation and flow of materials. Often the materials are exposed to different external forces. In practice we have the forces like is for example gravitational which have an influence on process as sagging or sedimentation and shear forces that are acting for example when we want to bring material with polishing tool on wall. However, every successful application requires its own behaviour of material. Optimization of all the major components of modern Reometer Physica 301 MCR: motor, air bearing, the electronic 
 control, compact frame based on the concept art technology, economics, modern design integrates both, so mechanical, and electronic control components in a single instrument.</t>
  </si>
  <si>
    <t xml:space="preserve">Zetasizer </t>
  </si>
  <si>
    <t>Merilni sistem za meritev velikosti delcev, molsko maso in zeta potencial delcev v nepolarnih raztopinah ter viskoznost posamezne raztopine.</t>
  </si>
  <si>
    <t>ZetaSizer Nano ZS 3600 for the measurment of size, molecular and zeta potencial of dispersed particles and molecules in solution.</t>
  </si>
  <si>
    <t>MiniFlex XRD</t>
  </si>
  <si>
    <t xml:space="preserve">MiniFlex peta generacija je edini X-ray difraktometer na trgu, ki izvaja kvalitativno in kvantitativno analizo polikristalnih materialov.  Miniflex ne potrebuje zunanjega vira hlajenja, saj deluje samo s 300 W rentgenske cevi. Vsak model je zasnovan tako, da se poveča prožnost instrumenta namizja.
</t>
  </si>
  <si>
    <t xml:space="preserve">Miniflex tis the only X-ray difraktometar  which produces qualitative and quantitative analysis of polycrystalline material. Miniflex 
</t>
  </si>
  <si>
    <t>23567</t>
  </si>
  <si>
    <t>oprema za intenzivno računanje</t>
  </si>
  <si>
    <t>HPC Cluster with Associated Cooling System</t>
  </si>
  <si>
    <t>Prostor za izvajanje intenzivnega računanja (RC), za katerega je potrebno zagotoviti ustrezne okoljske parametre s centralnim spremljanjem, obveščanjem, alarmiranjem in shranjevanjem</t>
  </si>
  <si>
    <t>Space to carry out intensive computing (RC), which is necessary to ensure appropriate environmental parameters with central monitoring, notification, alerting and storage</t>
  </si>
  <si>
    <t xml:space="preserve">Zetasizer Nano </t>
  </si>
  <si>
    <t>Zetasizer Nano</t>
  </si>
  <si>
    <t>DT1200 proizvajalca Dispersion Technology je kombinirani akustični in elektroakustični spektrometer, ki se uporablja za določevanje velikosti delcev in zeta potenciala v disperzijah ter emulzijah. Določevanje velikost delcev temelji na merjenju dušenja ultrazvočnega valovanja v vzorcu pri različnih frekvencah. Frekvenčni spekter dušenja je odvisen od sestave in služi kot osnova za izračun porazdelitve velikosti delcev v vzorcu. Zeta potencial se določa z merjenjem koloidnega vibracijskega toka, ki je posledica deformacije električne dvojne plasti nabitih delcev zaradi vpliva ultrazvoka. Pri akustični spektroskopiji načeloma ni potrebe po redčenju in modificiranju vzorca, kar omogoča karakterizacijo realnih koncentriranih in neprosojnih disperzij ter emulzij.</t>
  </si>
  <si>
    <t>DT1200 made by Dispersion Technology Inc. is a combined acoustic and electroacoustic spectrometer for characterization of particle size and zeta potential of dispersions and emulsions. Particle size determination is based on measurements of ultrasound attenuation in the sample at different frequencies. Ultrasound attenuation spectrum is defined by the sample’s properties and serves as the basis for calculation of its particle size distribution. Zeta potential is determined by measuring colloid vibration current that results from displacement of electrical double-layers of charged particles under the influence of ultrasound. With acoustic spectroscopy it is generally unnecessary to dilute or modify the sample which allows for characterization of real concentrated and opaque dispersions and emulsions.</t>
  </si>
  <si>
    <t>43</t>
  </si>
  <si>
    <t>Nacionalni inštitut za javno zdravje</t>
  </si>
  <si>
    <t>Brane Leskošek in Jožica Maučec Zakotnik</t>
  </si>
  <si>
    <t>Sistem za zajemanje in analizo podatkov o testih hoje za Slovenijo</t>
  </si>
  <si>
    <t>System for walk tests data acquisition and analyses for Slovenia</t>
  </si>
  <si>
    <t>Oprema je vgrajena v lokalno računalniško omrežje in služi vsem uporabnikom, ki dostopajo do storitev enote CINDI Slovenija (preimenovan v: Center za upravljanje programov preventive in krepitve zdravja na Nacionalnem inštitutu za javno zdravje-NIJZ). Mobilni (manjši) del opreme se uporablja tudi pri neposredni izvedbi testiranj hoje na terenu.</t>
  </si>
  <si>
    <t>The equipment is integrated into the local computer network and is used by all users who access services offered by CINDI Slovenia (new name: Prevention and Promotion Management Program at Nationa Institute for Public Helath). The mobile (smaller) part of equipment is used for online realisation of walk tests on the field.</t>
  </si>
  <si>
    <t>Oprema zagotavlja strežniško in omrežno podporo aplikacijam za zajemanje in predstavitev podatkov skupaj s statističnimi obdelavami ter omogoča zanesljivo in varno hrambo podatkov o testih hoje.</t>
  </si>
  <si>
    <t>The equipment is a basis for server and network services used by data acquisition applications together with statistical processing and safe and secure data maintenance about walk tests.</t>
  </si>
  <si>
    <t>54583,54584,54576,54572,54573,54599,54600,53121,54591,54592,54593,54594,54595,54596,54597</t>
  </si>
  <si>
    <t>http://www.nijz.si/</t>
  </si>
  <si>
    <t>Andrea Backović-Juričan, Tjaša Knific, Brane Leskošek</t>
  </si>
  <si>
    <t>CINDI WHO projekt</t>
  </si>
  <si>
    <t>Health Promotion Wales, Anglija.</t>
  </si>
  <si>
    <t>7097-001</t>
  </si>
  <si>
    <t>P5-0049</t>
  </si>
  <si>
    <t>Matjaž Novak</t>
  </si>
  <si>
    <t>Posodobitev računalniškega centra za management</t>
  </si>
  <si>
    <t>2010-2012</t>
  </si>
  <si>
    <t>Computer centre for management studies (update)</t>
  </si>
  <si>
    <t>Oprema je bila namenjena posodobitvi računalniškega centra in uporabljajo jo raziskovalci UP FM.</t>
  </si>
  <si>
    <t>The equipment was intended to modernize the computer center and used by researchers UP FM.</t>
  </si>
  <si>
    <t>Oprema je namenjena zbiranju in obdelavi podatkov v raziskovanju v managementu.</t>
  </si>
  <si>
    <t>The equipment is intended for the collection and processing od datas in the area of management.</t>
  </si>
  <si>
    <t>http://www.fm-kp.si/si/raziskovanje.html</t>
  </si>
  <si>
    <t>4, 14, 19, 23, 24</t>
  </si>
  <si>
    <t>Dušan Lesjak, Mitja Ruzzier, Nada Trunk Širca, Mirko Markič, Viktorija Florjančič, Zvone Vodovnik, Milan Vodopivec, Tina Bratkovič Kregar, Jasna Auer Antončič, Mihaela Kosančič</t>
  </si>
  <si>
    <t>Borut Likar</t>
  </si>
  <si>
    <t>J5-7588</t>
  </si>
  <si>
    <t>Mitja Ruzzier, Jasna Auer Antončič, Tina Bratkovič Kregar, Doris Gomezelj Omerzel</t>
  </si>
  <si>
    <t>J5-8232</t>
  </si>
  <si>
    <t>Milan Vodopivec, Suzana Laporšek, Matija Vodopivec, Mihaela Kosančič</t>
  </si>
  <si>
    <t>V5-1646</t>
  </si>
  <si>
    <t>Borut Likar, Peter Štrukelj</t>
  </si>
  <si>
    <t>Nadomestitev zastarane in dotrajane raziskovalne opreme</t>
  </si>
  <si>
    <t>Replacement of obsolete and outdated research equipment.</t>
  </si>
  <si>
    <t>Računalnike uporabljajo raziskovalci UP FM.</t>
  </si>
  <si>
    <t>Computers are used by researchers UP FM.</t>
  </si>
  <si>
    <t>Oprema je namenjena zbiranju in obdelavi podatkov v raziskovanju v managementu (večinoma 5.01, 5.02, 5.04, 5.05)</t>
  </si>
  <si>
    <t xml:space="preserve">The equipment is intended for the collection and processing od datas in the area of management (mostly 5.01, 5.02, 5.04, 5.05). </t>
  </si>
  <si>
    <t>1203933, 1203934, 1203935, 1203936, 1203937, 1203938, 1203939, 1203940, 1203941, 1203942</t>
  </si>
  <si>
    <t>Dušan Lesjak, Mitja Ruzzier, Nada Trunk Širca, Mirko Markič, Viktorija Florjančič, Milan Vodopivec, Tina Bratkovič Kregar, Jasna Auer Antončič, Armand Faganel, Roberto Biloslavo, Doris Gomezelj Omerzel, Mateja Jerman, Suzana Laporšek, Maja Meško, Igor  Rižnar, Klemen Širok, Mihaela Kosančič</t>
  </si>
  <si>
    <t xml:space="preserve"> /</t>
  </si>
  <si>
    <t>V5-1425</t>
  </si>
  <si>
    <t>Računalnik uporabljajo raziskovalci UP FM.</t>
  </si>
  <si>
    <t>Computer is used by researchers UP FM.</t>
  </si>
  <si>
    <t>Oprema je namenjena zbiranju in obdelavi podatkov v raziskovanju v managementu (večinoma 5.04)</t>
  </si>
  <si>
    <t xml:space="preserve">The equipment is intended for the collection and processing od datas in the area of management (mostly 5.04). </t>
  </si>
  <si>
    <t>1203945</t>
  </si>
  <si>
    <t>Peter Štrukelj, Borut Likar</t>
  </si>
  <si>
    <t>Dušan Lesjak</t>
  </si>
  <si>
    <t>06165</t>
  </si>
  <si>
    <t>1217595</t>
  </si>
  <si>
    <t>1217576, 1217577, 1217578, 1217579, 1217580</t>
  </si>
  <si>
    <t>Milan Vodopivec</t>
  </si>
  <si>
    <t>09745</t>
  </si>
  <si>
    <t>4, 14, 19, 20, 23, 24</t>
  </si>
  <si>
    <t>Matevž Malej</t>
  </si>
  <si>
    <t>Nadgraditev raziskovalne opreme</t>
  </si>
  <si>
    <t>update of the research equipment</t>
  </si>
  <si>
    <t>Digitalni mixer uporabljajo raziskovalci UP FM.</t>
  </si>
  <si>
    <t>Digital mixer is used by researchers UP FM.</t>
  </si>
  <si>
    <t>Oprema je namenjena nadgradnji obstoječe opreme z razširitvijo možnosti uporabe</t>
  </si>
  <si>
    <t>The equipment is designed to upgrade existing equipment by expanding its use potential</t>
  </si>
  <si>
    <t>1217603</t>
  </si>
  <si>
    <t>Audio opremo uporabljajo raziskovalci UP FM.</t>
  </si>
  <si>
    <t>audio equipment is used by researchers UP FM.</t>
  </si>
  <si>
    <t>1217604, 1217605, 1217606, 1217607, 1217608, 1217609, 1217610</t>
  </si>
  <si>
    <t>iPAD in pisalo uporabljajo raziskovalci UP FM.</t>
  </si>
  <si>
    <t>iPAD with pencil is used by researchers UP FM.</t>
  </si>
  <si>
    <t>1217611, 1217612</t>
  </si>
  <si>
    <t>Prenosni disk uporabljajo raziskovalci UP FM.</t>
  </si>
  <si>
    <t>portable hard drive is used by researchers UP FM.</t>
  </si>
  <si>
    <t>Video opremo uporabljajo raziskovalci UP FM.</t>
  </si>
  <si>
    <t>video equipment is used by researchers UP FM.</t>
  </si>
  <si>
    <t>1217614, 1217615</t>
  </si>
  <si>
    <t>System for high-resolution genomic analysis</t>
  </si>
  <si>
    <t>Follow-up fast and extremely fast phenomena in laboratory, industrial and natural environment when you recorded with tens of thousands of frames per second. Allows you to record even through a microscope up to 1500 times zoom.</t>
  </si>
  <si>
    <t>Laser sources with equipment designed for research of laser machining processes and laser measurement methods.</t>
  </si>
  <si>
    <t>Access to equipment is in the domain head of the laboratory. Contact: cem@fs.uni-lj.si</t>
  </si>
  <si>
    <t>SEM - electron microscopy, EDS analysis, WDS analysis, tensile test up to 45 kN, bending and pressure testing, testing of glued and welded joints, fatigue testing, to determine / or nec. crack propagation speed, determine the resistance of materials and surface protective layers against corrosion. The possibility of using different types of corrosive media with different concentrations.</t>
  </si>
  <si>
    <t>Possible in accordance with the agreement, contact: cem@fs.uni-lj.si</t>
  </si>
  <si>
    <t>Access to the equipment have industry development center CRV and other partners in the laboratory LAVEK UL-FS, with which we cooperate on joint development and research projects. Contact: marko.nagode@fs.uni-lj.si</t>
  </si>
  <si>
    <t>Measurement and computer equipment that was purchased as part of the package 12, is intended solely for the experimental and numerical evaluation of the behavior of structures, which are burdened with extreme mechanical stress (eg, vehicle collision). The experimental equipment comprises triaxial  with universal modules for signal conditioning, speed camera and laser sensor displacements. Equipment for numerical scale software for the simulation of highly dynamical phenomena, and the appropriate extension hardware.</t>
  </si>
  <si>
    <t>Access to equipment is in the domain head of the laboratory. Contact miha.brojan@fs.uni-lj.si</t>
  </si>
  <si>
    <t>It is used to analyze the mechanical properties of materials.</t>
  </si>
  <si>
    <t>Direct contact with the administrator for each case. Contact: edvard.govekar@fs.uni-lj.si</t>
  </si>
  <si>
    <t>The equipment used in capturing and analyzing data.</t>
  </si>
  <si>
    <t>Purchased laser source opens up new possibilities for advanced material processing. Due to short laser pulses (duration less than 10 ps) and a relatively high average power (6 W) allows research on advanced functionalization of surfaces, microdrilling, minimization of heat-affected zone, micro-processing of heat-sensitive materials, and cold laser marking.</t>
  </si>
  <si>
    <t>Instrument je diagnostični ultrazvočni sistem za vizualizacijo delovanja srca in oceno srčne funkcije. Sistem vključuje standardno ultrazvočno konfiguracijo z več različnimi sondami za pregled srca in dodatno programsko opremo za zajemanje in analizo podatkov.</t>
  </si>
  <si>
    <t xml:space="preserve">Pretočna citometrija z rutinskim invertnim mikroskopom se uporablja za merjenje in analiziranje fizikalnih in kemijskih lastnosti posameznih celic, ki potujejo v suspenziji preko senzorja. Ko celice prehajajo skozi laser (488nm, 633nm), fluorokromi vezani na celice absorbirajo svetlobo in nato oddajajo specifično barvo svetlobe glede na vrsto fluorokroma. </t>
  </si>
  <si>
    <t>CO-RO 31/2011 (skupaj z CO-RO 43/2011, CO-RO 51/2011, CO-RO 22/2010, CO-RO 26/2010, CO-RO 27/2010, CO-RO 30/2011)</t>
  </si>
  <si>
    <t>CO-RO 43/2011 (skupaj z CO-RO 31/2011 , CO-RO 51/2011, CO-RO 22/2010, CO-RO 26/2010, CO-RO 27/2010, CO-RO 30/2011)</t>
  </si>
  <si>
    <t>CO-RO 51/2011 (skupaj z CO-RO 31/2011, CO-RO 43/2011, CO-RO 22/2010, CO-RO 26/2010, CO-RO 27/2010, CO-RO 30/2011)</t>
  </si>
  <si>
    <t>CO-RO 22/2010 (skupaj z CO-RO 31/2011, CO-RO 43/2011, CO-RO 51/2011, CO-RO 26/2010, CO-RO 27/2010, CO-RO 30/2011)</t>
  </si>
  <si>
    <t>CO-RO 26/2010 (skupaj z CO-RO 31/2011, CO-RO 43/2011, CO-RO 51/2011, CO-RO 22/2010, CO-RO 27/2010, CO-RO 30/2011)</t>
  </si>
  <si>
    <t>CO-RO 27/2010 (skupaj z  CO-RO 31/2011, CO-RO 43/2011, CO-RO 51/2011, CO-RO 22/2010, CO-RO 26/2010, CO-RO 30/2011)</t>
  </si>
  <si>
    <t>CO-RO 30/2011 (skupaj z CO-RO 31/2011, CO-RO 43/2011, CO-RO 51/2011, CO-RO 22/2010, CO-RO 26/2010, CO-RO 27/2010)</t>
  </si>
  <si>
    <t>Da bi pod mikroskopom celice ohranile svoje značilnosti, jih moramo gojiti ter jih mikroskopirati pri optimalnih in kontroliranih pogojih, t. j. vzdrževati moramo primerno temperaturo, vsebnost ogljikovega dioksida ter s tem povezano stopnjo kislosti (pH gojišča) ter primerno vlažnost. Za vzdrževanje omenjenih delovnih pogojev med samim potekom mikroskopiranja, mora biti v ta namen na mikroskop pritrjena inkubacijska komora, prirejena tipu mikroskopa, ki vzdržuje optimalne pogoje za rast celic, hkrati pa mora omogočiti operaterju vso potrebno manipulacijo vzorca. Kontrola temperature poteka s pomočjo toplega zraka, ki prihaja iz ločene grelne enote ter nato kroži znotraj inkubacijeske komore.</t>
  </si>
  <si>
    <t>Kmetijski inštitut Slovenije</t>
  </si>
  <si>
    <t>Aleš Kolmanič</t>
  </si>
  <si>
    <t>Parcelni kombajn WINTERSTEIGER QUANTUM</t>
  </si>
  <si>
    <t>Wintersteiger Quantum plot combine</t>
  </si>
  <si>
    <t>Oprema na razpolago po dogovoru s skrbnikom, razpoložljivost je odvisna od zasedenosti opreme. Opremo lahko upravljajo samo za to usposobljeni operaterji.</t>
  </si>
  <si>
    <t>The equipment is available upon agreement; access time is dependable on equipment occupation. The equipment can only be used by specialy trained  operators.</t>
  </si>
  <si>
    <t>Oprema omogoča natančno vrednotenje poljskih poskusov na način, da sama meri in shranjuje podatke ter odvzame vzorce za laboratorijske analize. Oprema je primerna tudi za uporabo v programih žlahtnjenja poljščin in trav.</t>
  </si>
  <si>
    <t xml:space="preserve">The equipment enables accurate evaluation of field trials by automatic measuring, data collection and sample preparation. The equipment is also suitable for use in the breeding of crops and grasses. </t>
  </si>
  <si>
    <t>https://www.kis.si/Cenik_storitev_KIS_1/</t>
  </si>
  <si>
    <t>7 5010</t>
  </si>
  <si>
    <t>Andrej Zemljič
Janko Verbič
Aleš Kolmanič</t>
  </si>
  <si>
    <t>7 5020</t>
  </si>
  <si>
    <t>Aleš Kolmanič
Andrej Zemljič
Janko Verbič</t>
  </si>
  <si>
    <t>3 0006</t>
  </si>
  <si>
    <t>Aleš Kolmanič
Andrej Zemljič
Vladimir Meglič
Lovro Sinkovič</t>
  </si>
  <si>
    <t>4 1815</t>
  </si>
  <si>
    <t xml:space="preserve">Aleš Kolmanič
</t>
  </si>
  <si>
    <t>RAZISKAVE NA DRUGIH INSTITUCIJAH - TRG</t>
  </si>
  <si>
    <t>ŽIPO LENART, RGA, FKBV</t>
  </si>
  <si>
    <t>Klemen Lisjak</t>
  </si>
  <si>
    <t xml:space="preserve">Avtomatski Dionex ASE 350 ekstraktor za </t>
  </si>
  <si>
    <t>Dionex ASE 350 accelerated solvent extractor</t>
  </si>
  <si>
    <t>Oprema na razpolago po dogovoru s skrbnikom, razpoložljivost je odvisna od zasedenosti opreme. Uporaba v prisotnosti skrbnika/operaterja.</t>
  </si>
  <si>
    <t>The equipment is available upon agreement; access time is dependable on equipment occupation.</t>
  </si>
  <si>
    <t>Oprema (avtomatski ekstraktor) omogča pospešeno ekstrakcijo analitov pod tlakom (103 bar), nastavljivo temperaturo ter več različnimi topili.</t>
  </si>
  <si>
    <t xml:space="preserve">The equipment (accerelated solvent extractor) enables accerelated extraction of analytes under pressure (103 bar), adjustible temerature and several different solvents. </t>
  </si>
  <si>
    <t>Alenka Mihelčič</t>
  </si>
  <si>
    <t xml:space="preserve">Centrifugalni evaporator Genevac EZ-2 </t>
  </si>
  <si>
    <t xml:space="preserve">Centrifugal evaporator Genevac EZ-2 </t>
  </si>
  <si>
    <t xml:space="preserve">Oprema (evaporator) omogoča izparevanje vode s pomočjo centrifuge in željene temperature, primeren za oparevanje različnih organskih topil. </t>
  </si>
  <si>
    <t>The equipment (centrifugal evaporator) enables evaporation of water and different organic solvents from sample with adjustible temperature.</t>
  </si>
  <si>
    <t>Liofilizator VirTis BenchTop Pro with Omnitronics</t>
  </si>
  <si>
    <t>Freeze dryer VirTis BenchTop Pro with Omnitronics</t>
  </si>
  <si>
    <t xml:space="preserve">Oprema (liofilizator) omogoče sušenje vzorca z zmrzovanjem s katerim odstranimo vodo iz bioloških in organskih snovi, ki so občutljivi na odstranitev vode kako drugače. </t>
  </si>
  <si>
    <t>The equipment (Freeze dryer) enables dry water from samples that are sensitive to water removal otherwise with freeze draying .</t>
  </si>
  <si>
    <t>Tomaž Poje</t>
  </si>
  <si>
    <t>Postaja kontejnerska za analizo vzorcev</t>
  </si>
  <si>
    <t>Station container type for the preparation of the sample</t>
  </si>
  <si>
    <t>Oprema na razpolago po dogovoru s skrbnikom, razpoložljivost je odvisna od zasedenosti opreme. Uporaba možna samo v prisotnosti skrbnika/operaterja.</t>
  </si>
  <si>
    <t>The equipment is available upon agreement; access time is dependable on equipment occupation. The equipment can only be used by an experienced  operator or in the presence of experienced operator.</t>
  </si>
  <si>
    <t xml:space="preserve">Oprema je namenjena za pripravo in analizo vzorcev odpadne kmetijske biomase, ki se uporabljajo v anaerobni digestiji in dodatnem čiščenju ter nadgradnji produkta anaerobne digestije – bioplina v biometan.   </t>
  </si>
  <si>
    <t>The equipment is intended for preparation and analysis of samples of waste agricultural biomass used in anaerobic digestion and additional purification and upgrading of the product of anaerobic digestion - biogas into biomethane.</t>
  </si>
  <si>
    <t xml:space="preserve">Viktor Jejčič </t>
  </si>
  <si>
    <t xml:space="preserve">Ugotavljanje emisij toplogrednih plinov in sestave bioplina, bioplinskega digestata, deleža biometana, porabe energije  v anaerobni digestiji  in nadgradnji bioplina do faze biometana za MKGP, MOP, študentske naloge, itn. ,        </t>
  </si>
  <si>
    <t>Tomaž Poje, Viktor Jejčič, Uroš Eberl</t>
  </si>
  <si>
    <t>Ugotavljanje emisij toplogrednih plinov in sestave bioplina, bioplinskega digestata, deleža biometana, porabe energije  v anaerobni digestiji  in nadgradnji bioplina do faze biometana za razvojno raziskovalno delo za domačo industrijo na področju procesne tehnike.</t>
  </si>
  <si>
    <t>Tomaž Poje,Viktor  Jejčič, Uroš Eberl</t>
  </si>
  <si>
    <t>P4-0133</t>
  </si>
  <si>
    <t>Martin Škrlep</t>
  </si>
  <si>
    <t>Spektračni fotometer za mikrotitrske plošče (večfunkcijski); Infinitie 200 PRO M Nano+</t>
  </si>
  <si>
    <t>Spectral microplate reader (multifunctional) Infinite 200 PRO M Nano+</t>
  </si>
  <si>
    <t>Oprema je na razpolago po dogovoru s skrbnikom; čas dostopa je odvisen od zasedenosti opreme. Opremo lahkom uporabljajo le izkušeni operaterji oziroma v prisotnosti izkušenih operaterjev.</t>
  </si>
  <si>
    <t>Oprema (monokromatorski čitalec) omogoča branje mikrotitrskih ploščic različnih formatov, merjenje absorbance in fluorescence ter kinetične meritve. Primerna za spremljanje biokemičnih procesov na nivoju molekul ali celic.</t>
  </si>
  <si>
    <t>The equipment (monocromator reader) enables spectroscopic (absorbance, fluorescence, kinetics) on various microplate formats. Suitable for monitoring of various biochemical processes on the molecule or cell level.</t>
  </si>
  <si>
    <t>Marjeta Čandek Potokar, Klavdija Poklukar, Martin Škrlep, Urška Tomažin, Nina Batorek Lukač</t>
  </si>
  <si>
    <t>Klavdija Poklukar</t>
  </si>
  <si>
    <t>Marjeta Čandek Potokar, Martin Škrlep</t>
  </si>
  <si>
    <t>Lovro Sinkovič</t>
  </si>
  <si>
    <t>Analizator NIT za cela zrna  in moko</t>
  </si>
  <si>
    <t>NIT analyzer for whole grains and flour</t>
  </si>
  <si>
    <t xml:space="preserve">Analizator za cela zrna uporablja globalno priznano prenapetostno tehnologijo prenosa (t.j. globalne umeritvene krivulje) in istočasno testira več parametrov (vlago, beljakovine, olje, škrob itd.) na širokem spektru različnih vrst celih zrn ter oljnic. Z napravo lahko analiziramo zelo širok spekter vzorcev: cela zrna žit (pšenica, durum pšenica, ječmen, koruza, oves, rž, tritikala, proso), oljnice (soja, oljna ogrščica, sončnična semena) in stročnice (leča, fižol, čičerika, grah). </t>
  </si>
  <si>
    <t xml:space="preserve">Analyzer for whole grains uses globally recognized overvoltage transfer technology (i.e. global calibration curves) and simultaneously measures several parameters (moisture, protein, oil, starch, etc.) on a wide range of different types of whole grains and oilseeds. With that device we can analyze a  wide range of samples: whole grain of cereals (wheat, durum wheat, barley, corn, oat, rye, triticale, millet), oilseeds (soybean, oilseed rape, sunflower seeds) and legumes (lentil, bean, chickpea, pea). </t>
  </si>
  <si>
    <t>Lovro Sinkovič, Vladimir Meglič</t>
  </si>
  <si>
    <t>Tjaša Babnik</t>
  </si>
  <si>
    <t>Lovro Sinkovič, Barbara Pipan</t>
  </si>
  <si>
    <t>Helena Baša Česnik</t>
  </si>
  <si>
    <t xml:space="preserve">Sistem za mikrovalovni razklop vzorcev
</t>
  </si>
  <si>
    <t>Microwave digestion system</t>
  </si>
  <si>
    <t>Sistem se uporablja za razklop vzorcev pred ICP-MS analizo.</t>
  </si>
  <si>
    <t>System is used for digestion of samples before ICP-MS analyses.</t>
  </si>
  <si>
    <t>Tomaž Žnidaršič</t>
  </si>
  <si>
    <t>Analizator NIR s pripadajočo opremo</t>
  </si>
  <si>
    <t>NIR analyser with belonging equipment</t>
  </si>
  <si>
    <t>Oprema je na razpolago po dogovoru s skrbnikom; čas dostopa je odvisen od zasedenosti opreme. Za uporabo je potrebno krajše uvajanje.</t>
  </si>
  <si>
    <t>The equipment is available upon agreement; access time is dependable on equipment occupation.For the use a short introduction is needed.</t>
  </si>
  <si>
    <t>Oprema omogoča skeniranje rastlinskih in živalskih vzorcev, ravijanje klabiracijskih enačb ter ocenjevanje njihove sestave</t>
  </si>
  <si>
    <t>Equipment enables scanning of samples of plant and animal origin, calibration equation development and determination of composition</t>
  </si>
  <si>
    <t>20133, 32002, 32010, 32011</t>
  </si>
  <si>
    <t>Tomaž Žnidaršič, Andreja Žabjek, Urška Tomažin</t>
  </si>
  <si>
    <t>50, 30, 20</t>
  </si>
  <si>
    <t>Plinski kromatograf z masno selektivnim detektorjem s trojnim kvadrupolom ter trdno-fazno mikro ekstrakcijo (SPME) - v pripravi</t>
  </si>
  <si>
    <t xml:space="preserve">Gas Chromatography - Triple Quadrupole Mass Spectrometry and solid-phase microextraction (SPME) </t>
  </si>
  <si>
    <t>Plinska kromatografija v povezavi z masno spektrometrijo za identifikacijo analitov v vzorcu.MS/MS se uporablja za kvantifikacijo nizkih koncentracij analitov v kompleksnih matriksih.</t>
  </si>
  <si>
    <t>The features of gas-chromatography and mass spectrometry are combined to identify substances within a sample.  MS/MS is used to quantitate low levels of target compounds in the presence of a high sample matrix background.</t>
  </si>
  <si>
    <t>L4-1841</t>
  </si>
  <si>
    <t>Klemen Lisjak,   Andreja Vanzo, Katja Šuklje</t>
  </si>
  <si>
    <t>L4-1842</t>
  </si>
  <si>
    <t>Visokozmogljiv tekočinski kromatograf z detektorjem z nizom diod in fluorescenčnim detektorjem</t>
  </si>
  <si>
    <t>High performance liquid chromatograph with diode array detector and fluorescence detector</t>
  </si>
  <si>
    <t>Oprema je na razpolago po dogovoru s skrbnikom; čas dostopa je odvisen od zasedenosti opreme. Opremo lahko uporabljajo le izkušeni analitiki.</t>
  </si>
  <si>
    <t>Equipment is available by arrangement with the administrator; access time depends on equipment occupancy. The equipment can only be used by experienced analysts.</t>
  </si>
  <si>
    <t>Visokozmogljiv tekočinski kromatograf sestavljajo črpalka, ki prenese tlake najmanj 600 bar, termostat za kromatografsko kolono, termostatiran avtomatski vzorčevalnik, razplinjevalec, diode array  detektor in fluorescenčni detektor. Celoten sistem omogoča identifikacijo in kvantifikacijo različnih spojin (npr. fenoli, flavonoidi, antociani).</t>
  </si>
  <si>
    <t>The high-performance liquid chromatograph consists of the pump that can withstand pressures of at least 600 bar, thermostat for the chromatographic column, thermostated automatic sampler, degasser, diode array detector and fluorescent detector. The whole system allows the identification and quantification of different compounds (e.g. phenols, flavonoids, anthocyanins).</t>
  </si>
  <si>
    <t>Irena Bertoncelj</t>
  </si>
  <si>
    <t>Ekstraktor talnih živali Kempson</t>
  </si>
  <si>
    <t>Kempson extractor</t>
  </si>
  <si>
    <t>Oprema je na razpolago po dogovoru s skrbnikom; čas dostopa je odvisen od zasedenosti opreme. Je v uporabo le izkušenim operaterjem oz. v prisotnosti izkušenih operaterjev.  Talne vzorce naročnik dostavi na KIS ter jih izprazni na ekstrakotr, kjer ostanejo vsaj 1 teden; sam zagotovi pasti, lovilno tekočino in odvoz talnega vzorca ter ujetih živali</t>
  </si>
  <si>
    <t xml:space="preserve">The equipment is available upon agreement; access time is dependable on equipment occupation. The equipment can only be used by an experienced  operator or in the presence of experienced operator. The user brings soil samples to KIS and arranges them on the extractor, where they have to be left for at least a week. The user has to acquire the preserving liquid and traps for the soil fauna. After the extraction the user has to arrange for removal of the soil and the trapped animals. </t>
  </si>
  <si>
    <t xml:space="preserve">Kempson ekstraktor za talne živali je namenjen izključno izločanju talne favne iz vzorcev tal. </t>
  </si>
  <si>
    <t>Kempson ekstraktor can be used for a sole purpose of ekstraction of animals from soil samples.</t>
  </si>
  <si>
    <t>Irena Bertoncelj, Jurka Lesjak, Borut Vršaj, Anže Rovanšek</t>
  </si>
  <si>
    <t>Irena Bertoncelj, Jurka Lesjak, Borut Vršaj, Anže Rovanšek, Ana Čebin</t>
  </si>
  <si>
    <t>I0-0011</t>
  </si>
  <si>
    <t>Mojca Škof</t>
  </si>
  <si>
    <t xml:space="preserve">Senzorsko omrežje za poskusno infrastrukturo in poskusna polja
</t>
  </si>
  <si>
    <t>Environmental monitoring system for experimental fields</t>
  </si>
  <si>
    <t>Oprema je premična in omogoča spremljanje glavnih okoljskih parametrov (temperatura zraka in tal, vlaga in EC tal, fotosintetsko aktivnega sevanja in koncentracije CO2). Podatki so skrbniku sproti dostopni preko spletne alikacije FieldClimate.</t>
  </si>
  <si>
    <t>The mobile equipment  enables the monitoring of the main environmental parameters (soil and air temperature, soil moisture, photosynthetically active radiation and CO2 concentrations). For the administrator, the data are acessable in real time through the web application FieldClimate .</t>
  </si>
  <si>
    <t>6585, 6588, 6596, 6771, 6593, 6601</t>
  </si>
  <si>
    <t>https://www.kis.si/Oprema/Raziskovalna_oprema_doc/</t>
  </si>
  <si>
    <t>Kristina Ugrinović, Damjana Žnidar, Mojca Škof</t>
  </si>
  <si>
    <t>Kristina Ugrinović 
Damjana Žnidar
Mojca Škof</t>
  </si>
  <si>
    <t>Uroš Žibrat</t>
  </si>
  <si>
    <t>Hiperspektralni sistem z brezpilotnim letalnikom</t>
  </si>
  <si>
    <t>Hyperspectral system with unmanned aerial vehicle</t>
  </si>
  <si>
    <t>Oprema je na razpolago po dogovoru s skrbnikom; čas dostopa je odvisen od zasedenosti opreme. Opremo lahkom uporabljajo le registrirani, izkušeni in ustrezno izobraženi upravljavci.</t>
  </si>
  <si>
    <t>The equipment is available upon agreement; access time is dependable on equipment occupation. The equipment can only be used by registered, experienced, and adequately educated operators.</t>
  </si>
  <si>
    <t>Oprema omogoča zajem prostorsko natančnih  hiperspektralnih podatkov valovnih dolžin 400 do 2500 nm. To omogoča fenotipizacijo z visoko pretočnostjo in prostorsko natančno določanje zdravstvenega stanja in kemometrične analize rastlin.</t>
  </si>
  <si>
    <t xml:space="preserve">The equipment enables the acquisition of spatially accurate hyperspectral images in wavelengths from 400 to 2500 nm. Thus advanced high-throughput phetotyping and spatially accurate assessment of plant health and chemometry are enabled. </t>
  </si>
  <si>
    <t>Matej Knapič  Janez Lapajne  Andrej Vončina  Uroš Žibrat</t>
  </si>
  <si>
    <t>L4-1840</t>
  </si>
  <si>
    <t>H2020 Ecobreed</t>
  </si>
  <si>
    <t>H2020 Excalibur</t>
  </si>
  <si>
    <t>NemDetect</t>
  </si>
  <si>
    <t xml:space="preserve">Gas Chromatography - Triple Quadrupole Mass Spectrometry with stir bar sorptive extraction desorption unit </t>
  </si>
  <si>
    <t>Špela Velikonja Bolta           Helena Baša Česnik</t>
  </si>
  <si>
    <t>Jože Hladnik</t>
  </si>
  <si>
    <t xml:space="preserve">Prenosni merilec etilena Feliks F-500 </t>
  </si>
  <si>
    <t xml:space="preserve">Portable Ethylene  Analyzer Feliks F-500 </t>
  </si>
  <si>
    <t>Aparat omogoča merjenje koncentracijo etilena v zračni mešanici. Aparat zazna etilen (C2H4) od
0-200 ppm z natančnostjo 0.5 ppm. Naprava ima dodatna senzorja  CO2 (0-20 % natančnost 0,01 %) in O2 (0-100%, natančnost 0,1%). Vgrajena programska oprema omogoča merjenje absolutnih vrednosti v zračnem toku ali pa spremljanje dinamike sproščanja/porabljanja etilena v kiveti.</t>
  </si>
  <si>
    <t>The device can measuring the ethylene concentration in the air mixture. The device detects ethylene (C2H4) from 0-200 ppm with an accuracy of 0.5 ppm. The device has additional sensors for CO2 (0-20% accuracy 0.01%) and O2 (0-100%, accuracy 0.1%). The built-in software enables the measurement of absolute values in the air flow or a dynamic monitoring of the ethylene release / consumption in the cuvette.</t>
  </si>
  <si>
    <t>3 2019</t>
  </si>
  <si>
    <t>Jože Hladnik, Anka Čebulj,  Matej Stopar,</t>
  </si>
  <si>
    <t>3 6003</t>
  </si>
  <si>
    <t>Jože Hladnik, Anka Čebulj,   Matej Stopar,</t>
  </si>
  <si>
    <t>7 0032</t>
  </si>
  <si>
    <t>Jože Hladnik, Anka Čebulj, Nika Cvelbar Weber, Matej Stopar,</t>
  </si>
  <si>
    <t>7 0033</t>
  </si>
  <si>
    <t>prosto</t>
  </si>
  <si>
    <t>Merilec vodne aktivnosti AQUALAB 4 TE</t>
  </si>
  <si>
    <t>Water activity meter Aqualab 4 TE</t>
  </si>
  <si>
    <t xml:space="preserve">Aparat omogoča merjenje aktovnosti vode (aw) na osnovi merjenje točke rosišča na hlajenem zrcalu z natančnostjo +/- 0.03 aw. Primeren za ocenjevanje parametra aw v različnih trdnih snoveh, primarno pa v prehranskih proizvodih </t>
  </si>
  <si>
    <t xml:space="preserve">The device enables determination of water activity (aw) basing on detection of dew point on a cooled mirror plate at the accuracy od +/- 0.003 aw. Suitable for measurement of aw in various solid materials, preferentially in food product </t>
  </si>
  <si>
    <t>Marjeta Čandek Potokar, Martin Škrlep, Urška Tomažin, Nina Batorek Lukač</t>
  </si>
  <si>
    <t>Vladimir Meglič</t>
  </si>
  <si>
    <t>Avtomatski laboratorijski sistem za genetske analize kmetijskih rastlin</t>
  </si>
  <si>
    <t>Automatic laboratory system for genetic analysis of agricultural plants</t>
  </si>
  <si>
    <t>Oprema je na razpolago po dogovoru s skrbnikom; čas dostopa je odvisen od zasedenosti opreme. Opremo lahko uporabljajo le registrirani, izkušeni in ustrezno izobraženi upravljavci.</t>
  </si>
  <si>
    <t>Avtomatski laboratorijski sistem za genetske analize kmetijskih rastlin je setavljen iz dveh sklopov; sklop 1 zajema Kompakten pretočni citometer za analizo DNA in velikosti genoma kmetijskih rastlin, sklop 2 pa Aparat za avtomatsko pripravo reakcijskih mešanic za PCR. Obe aparaturi sta umeščeni in se uporabljata v genetskem laboratoriju na KIS.</t>
  </si>
  <si>
    <t>The automatic laboratory system for genetic analysis of agricultural plants consists of two components; component 1 includes a compact flow cytometer for analysis of DNA and genome size of agricultural plants, and component 2 includes a robot for automatic preparation of reaction mixtures for PCR. Both aparatures are located and used in the genetic laboratory at KIS.</t>
  </si>
  <si>
    <t>6750, 6866</t>
  </si>
  <si>
    <t>H2020 Ecobreed;  PRP RGV; JS Vrtnarstvo (žlahtnenje fižola)</t>
  </si>
  <si>
    <t>Barbara Pipan, Teja Krpan</t>
  </si>
  <si>
    <t xml:space="preserve">Jaka Razinger </t>
  </si>
  <si>
    <t>Rastna komora KBWF 720, 3 kosi</t>
  </si>
  <si>
    <t>Growth chamber KBWF 720, 3 pieces</t>
  </si>
  <si>
    <t>The equipment is available upon agreement with equipment administrator; availability depends on equipment occupancy. The equipment can only be used by specially trained operators.</t>
  </si>
  <si>
    <t xml:space="preserve">Rastne komore omogočajo varne in optimalne pogoje za gojenje različnih organizmov, tako rastlin, rastlinskih kultur, žuželk, kot tudi mikroorganizmov vključno s tujerodnimi invazivnimi in karantenskimi vrstami. Prav tako rastne komore omogočajo izvajanje raziskav s področja rastlinske genetike, izvedbo testov patogenosti povzročiteljev bolezni, poskusov biotičnega varstva rastlin ter vpliva abiotskih dejavnikov na rast in razvoj rastlin v luči aktualnih raziskav klimatskih sprememb, na primer suše ter povišane temperature. </t>
  </si>
  <si>
    <t>Growth chambers provide safe and optimal conditions for the cultivation of various organisms - plants, pests, as well as microorganisms including invasive alien and quarantine species. Growth chambers also enable research in plant genetics, pathogenicity tests, biotic plant protection experiments and the impact of abiotic factors on plant growth and development in the light of current research on climate change, such as drought and high temperatures.</t>
  </si>
  <si>
    <t>6791, 6792, 6793</t>
  </si>
  <si>
    <t>Eva Blatnik</t>
  </si>
  <si>
    <t>Hans-Josef Schroers</t>
  </si>
  <si>
    <t>J4-1772</t>
  </si>
  <si>
    <t>Jaka Razinger</t>
  </si>
  <si>
    <t>J4-2543</t>
  </si>
  <si>
    <t>Borut Vrščaj</t>
  </si>
  <si>
    <t>Informacijska infrastruktura za ustvarjanje in prenos znanja in rezultatov raziskav na</t>
  </si>
  <si>
    <t xml:space="preserve">Information infrastructure for the creation and transfer of knowledge and research results. </t>
  </si>
  <si>
    <t>Gre za precej pester seznam  opreme s področja infrastrukturne informacijske tehnologije, ki omogoča lažje, učinkovitejše delovanje drugim komponentam (npr. strežnikom, bazam podatkov, informacijskim servisom) in programsko opremo.</t>
  </si>
  <si>
    <t xml:space="preserve">It is a rather diverse list of equipment in the field of infrastructural information technology, which enables easier, more efficient operation of other components (eg servers, databases, information services) and software. </t>
  </si>
  <si>
    <t xml:space="preserve">Virtualizacija strežniškov, usvarjanje namenski strežnikov v Linux okolju za sektoreke baze alfanumeričnih in grafičnih (prostorskih) podatkov; progranska oprema za spletno kartografijo; licence programske opreme za raziskovalce, pomnilniške ezmogljivosti raziskovalne infrastrukture.  </t>
  </si>
  <si>
    <t xml:space="preserve">Server virtualization, creation of dedicated servers in Linux environment for alphanumeric and graphical (spatial) database sectors; web mapping software; software licenses for researchers, storage capacity of research infrastructure. </t>
  </si>
  <si>
    <t>6501, 6831, 6832, 6833, 6834, 6835, 6836, 6837, 6838, 6839, 6840, 6841, 6842, 6843, 6844, 6855, 6856, 6857, 6858, 6859, 6860, 6228, 6869, 6888</t>
  </si>
  <si>
    <t>Zaradi raznovrstnosti komponent težko napovedati/oceniti: npr. pomnilniški mediji; virutalizacij astrežnikov, licence poamnzen programske opreme.</t>
  </si>
  <si>
    <t>Ker gre za IT infrastrukturopraktično vsi raziskovalni projekti;</t>
  </si>
  <si>
    <t>Del - vsi raziskovalci KIS, del posebej Jani Bergant, Nik Susišč, Matej Knapič Uroš Žibrat</t>
  </si>
  <si>
    <t xml:space="preserve">Kmetijski inštitut Slovenije  </t>
  </si>
  <si>
    <t>P4-0072, P4-0133</t>
  </si>
  <si>
    <t>Irena Mavrič Pleško</t>
  </si>
  <si>
    <t>15489                 18981</t>
  </si>
  <si>
    <t>PCR v realnem času (Kvantitativni PCR)</t>
  </si>
  <si>
    <t>real-time PCR</t>
  </si>
  <si>
    <t>Oprema je dosegljiva po dogovoru s skrbnikom. Obračuna se število ur uporabe.</t>
  </si>
  <si>
    <t xml:space="preserve">Equipment is accessible after an agreement with a system administrator. Price is calculated by working hours. </t>
  </si>
  <si>
    <t>Oprema se uporablja za pomnoževanje iskanih odsekov nukleinskih kislin, količina nastalega produkta se spremlja z detekcijo v vsakem ciklu pomnoževanja.</t>
  </si>
  <si>
    <t>The equipment is used for nucleic acid amplification and detects the amount of amplification product in real time.</t>
  </si>
  <si>
    <t>Sedlar</t>
  </si>
  <si>
    <t>Gerič Stare</t>
  </si>
  <si>
    <t>Tanja Kokalj</t>
  </si>
  <si>
    <t>freeze-dryer</t>
  </si>
  <si>
    <t>Oprema se uporablja za sušenje oziroma odstranjevanje vode iz različnih materialov s pomočjo procesa submilacije, pri katerem pri znižani temperaturi (pod -10°C) in vakuumu voda prehaja iz trdne faze direktno v plinasto.</t>
  </si>
  <si>
    <t>The equipment is used for drying of different materials using sublimation proces, during which the water is transited directly from solid to gas.</t>
  </si>
  <si>
    <t>Sinkovič</t>
  </si>
  <si>
    <t>Vanzo Andreja</t>
  </si>
  <si>
    <t>HPLC-Tekočinski kromatograf</t>
  </si>
  <si>
    <t>HPLC-High Pressure Liquid Chromatograph with DAD and RI detectors</t>
  </si>
  <si>
    <t>Oprema je dosegljiva po dogovoru s skrbnikom. Cena se računa po vzorcu in je odvisna od števila in vrste vzorca .</t>
  </si>
  <si>
    <t xml:space="preserve">Equipment is accessible after an agreement with a system administrator. Price is calculated by sample and  depends upon number and type of sample. </t>
  </si>
  <si>
    <t>HPLC se uporablja za ločbo, identifikacijo in kvantifikacijo spojin.</t>
  </si>
  <si>
    <t xml:space="preserve">HPLC is used to separate, identify and quantify compounds. </t>
  </si>
  <si>
    <t>Lisjak</t>
  </si>
  <si>
    <t>NIRS analizator</t>
  </si>
  <si>
    <t>Foss NIRSystem 6500, Monochromator</t>
  </si>
  <si>
    <t>Oprema je dosegljiva po dogovoru s skrbnikom. Cena se računa po vzorcu in je odvisna od števila vzorcev.</t>
  </si>
  <si>
    <t xml:space="preserve">Equipment is accessible after an agreement with a system administrator. Price is calculated by sample and  depends upon number of samples. </t>
  </si>
  <si>
    <t>NIR analizator se uporablja za ocenjevanje kemične sestave in hranilne vrednosti rastlinskih in živalskih vzorcev ter v raziskovalne namene.</t>
  </si>
  <si>
    <t>NIR analyser is used for the estimation of chemical composition, nutritive value of plant and animal samples and for research purposes</t>
  </si>
  <si>
    <t>Franc Čuš</t>
  </si>
  <si>
    <t>Ultratermostatirane destilacijske kolone</t>
  </si>
  <si>
    <t xml:space="preserve">ADCS Automated Distillation System </t>
  </si>
  <si>
    <t>Oprema je namenjena destilaciji oz. ekstrakciji etanola iz vzorcev z visokimi izkoristki in visokim deležem etanola v destilatu. Destilati so namenjeni analizi sestave stabilnih izotopov.</t>
  </si>
  <si>
    <t>Equipment is intended for extraction of ethanol from samples with high extraction rates and high percentages of ethanol within distillate. We analyse composition of stable isotopes in distillates.</t>
  </si>
  <si>
    <t xml:space="preserve">P4-0072 </t>
  </si>
  <si>
    <t>Raziskovalni svetlobni mikroskop z opremo</t>
  </si>
  <si>
    <t>Motorized light microscope Axio imager Z1, digital camera AxioCam MRc5,  image analyzing software AxioVs40 V4.8.2.0</t>
  </si>
  <si>
    <t>Oprema je dosegljiva po dogovoru s skrbnikom. Cena se računa po času uporabe in je odvisna od uporabe žarnic (HBO ali HAL).</t>
  </si>
  <si>
    <t>Equipment is accessible after an agreement with a system administrator. Price is calculated according to time usage and depends on the bulb (HBO or HAL) used.</t>
  </si>
  <si>
    <t xml:space="preserve">Oprema je namenjena mikrokskopiranju in omogoča povečave do 1600-krat. Omogoča tehinke fazni kontrst, svetlo in temno polje, DIC. Osvetlitev je s halogensko in živosrebrno lučjo (DAPI fluorochrome filterset). </t>
  </si>
  <si>
    <t>The equipment magnifies microscopical structures  to factor 1600. Contrast techniques are bright field, dark field and differential interference. Illumination is by halogen or mercury lamp (DAPI fluorochrome filterset).</t>
  </si>
  <si>
    <t>Schroers</t>
  </si>
  <si>
    <t>Urek</t>
  </si>
  <si>
    <t>Špela Velikonja Bolta</t>
  </si>
  <si>
    <t>Tekočinski kromatograf s tandemskim masno spektrometričnim detektorjem</t>
  </si>
  <si>
    <t>Liquid chromatograph with tandem mass detector</t>
  </si>
  <si>
    <t>Oprema se uporablja za ločbo, identifikacijo in kvantifikacijo organskih spojin.</t>
  </si>
  <si>
    <t xml:space="preserve">The equipment is used to separate, identify and quantify organic compounds. </t>
  </si>
  <si>
    <t>3910-3914</t>
  </si>
  <si>
    <t>Velikonja Bolta</t>
  </si>
  <si>
    <t>Paket 8</t>
  </si>
  <si>
    <t xml:space="preserve">Paket 10 </t>
  </si>
  <si>
    <t xml:space="preserve"> Paket 17</t>
  </si>
  <si>
    <t xml:space="preserve">Paket 17  </t>
  </si>
  <si>
    <t>Programi, projekti ARRS in tržni viri</t>
  </si>
  <si>
    <t>Projekti, programi ARRS in lastni viri</t>
  </si>
  <si>
    <t xml:space="preserve">Projekti, programi ARRS in drugi javni viri   </t>
  </si>
  <si>
    <t>Lastni in tržni viri</t>
  </si>
  <si>
    <t>Lastni in drugi javni viri</t>
  </si>
  <si>
    <t xml:space="preserve">Nadgradnja MTS 100 kN sistema z enoosnim 25 kN servo-pulzirnim preskuševališčem
</t>
  </si>
  <si>
    <t>Ultrazvočni aparat za pregled srca ALOKA ProSound ALPHA 7 Premier</t>
  </si>
  <si>
    <t xml:space="preserve">Spektrometer za cirkularni dihroizem (CD) z dodatki za hitro kinetiko: fluorescenca, absorbance in dodatkom za dvono mešanje “stopped-flow” kinetiko. Bonus: linearni dihroizem, anizotropija, IR meritve. </t>
  </si>
  <si>
    <t>Sistem omogoča določevanje molske mase proteinov in nanodelcev in raztopini v območju 10000 Da – 1MDa.</t>
  </si>
  <si>
    <t>VSA NAŠTETA OSNOVNA SREDSTVA SO BILA AMORTIZIRANA. Sedaj so primerna le še za rabo zaposlenih in niso primerna za zunanje uporabnike.  1203749, 1203750, 1203751, 1203752, 1203753, 1203754, 1203755, 1203756, 1203757, 1203758, 1203759, 1203760, 1203777, 1203778, 1203779, 1203780, 1203781, 1203782, 1203783, 1203784, 1203785, 1203786, 1203787, 1203888, 1203889, 1203890, 1203891, 1203892, 1203893,  1203894, 1203895, 1203896, 1203897, 1203898, 1203899, 1203900, 1203901, 1203902, 1203903, 1203904, 1203905, 1203906, 1203907</t>
  </si>
  <si>
    <t xml:space="preserve">Dostop do opreme je v domeni vodje laboratorija. Kontakt: niko.herakovic@fs.uni-lj.si                                        Oprema je na razpolago po predhodnem dogovoru.     </t>
  </si>
  <si>
    <t xml:space="preserve">Access to equipment is in the domain head of the laboratory. Contact: niko.herakovic@fs.uni-lj.si                               Equipment is available with preliminary arrangement.      </t>
  </si>
  <si>
    <t>STROJ TRGALNI ZWICK Z100-SN S PRIBOROM-NADGRADNJA</t>
  </si>
  <si>
    <t xml:space="preserve">Večina projektov CINDI Slovenija s področja preventive (http://www.cindi-slovenija.net);  Evropska mreža telesne dejavnosti za krepitev zdravja (angl. European Health Enhancing Physical Activity Network= HEPA EUROPE Network), sedež: regionalna WHO pisarna evropske regije, Kopenhagen, Danska; UKK inštitut, Tampere, Finska.   </t>
  </si>
  <si>
    <t>510-381</t>
  </si>
  <si>
    <t>510-1554</t>
  </si>
  <si>
    <t>510-1555</t>
  </si>
  <si>
    <t>552-2334</t>
  </si>
  <si>
    <t>552-2547</t>
  </si>
  <si>
    <t>1988-7097</t>
  </si>
  <si>
    <t>Določanje velikosti (molske mase, hidrodinamskega radija in radija sukanja) delcev v koloidnih sistemih</t>
  </si>
  <si>
    <t>Determination of size (molar mass, hydrodynamic radius and radius of gyration) of colloidal particles</t>
  </si>
  <si>
    <t>Automatic controll of process paremeters and operating conditions in a lab reactor</t>
  </si>
  <si>
    <r>
      <t>Laserski sistem za karakterizacijo nanodelcev v raztopinah in suspenzijah Litesizer</t>
    </r>
    <r>
      <rPr>
        <vertAlign val="superscript"/>
        <sz val="11"/>
        <rFont val="Calibri "/>
        <charset val="238"/>
      </rPr>
      <t>TM</t>
    </r>
    <r>
      <rPr>
        <sz val="11"/>
        <rFont val="Calibri "/>
        <charset val="238"/>
      </rPr>
      <t xml:space="preserve"> 500
</t>
    </r>
  </si>
  <si>
    <r>
      <t>Laser system for characterisation of  nanoparticles in solutions and suspensions Litesizer</t>
    </r>
    <r>
      <rPr>
        <vertAlign val="superscript"/>
        <sz val="11"/>
        <rFont val="Calibri "/>
        <charset val="238"/>
      </rPr>
      <t>TM</t>
    </r>
    <r>
      <rPr>
        <sz val="11"/>
        <rFont val="Calibri "/>
        <charset val="238"/>
      </rPr>
      <t xml:space="preserve"> 500</t>
    </r>
  </si>
  <si>
    <r>
      <t>ClinoStar bioreaktor omogoča gojenje 3D celičnih struktur (sferoidov) v i</t>
    </r>
    <r>
      <rPr>
        <i/>
        <sz val="11"/>
        <rFont val="Calibri "/>
        <charset val="238"/>
      </rPr>
      <t>n vitro</t>
    </r>
    <r>
      <rPr>
        <sz val="11"/>
        <rFont val="Calibri "/>
        <charset val="238"/>
      </rPr>
      <t xml:space="preserve"> dinamičnih pogojih, kar je pomembno pri pročevanju dolgodobnih učinkov najrazličnejših spojin kot tudi v raziskavah raka.</t>
    </r>
  </si>
  <si>
    <r>
      <t>Soil gas (CO</t>
    </r>
    <r>
      <rPr>
        <vertAlign val="subscript"/>
        <sz val="11"/>
        <rFont val="Calibri "/>
        <charset val="238"/>
      </rPr>
      <t>2</t>
    </r>
    <r>
      <rPr>
        <sz val="11"/>
        <rFont val="Calibri "/>
        <charset val="238"/>
      </rPr>
      <t xml:space="preserve">) flux sxtem </t>
    </r>
  </si>
  <si>
    <r>
      <t xml:space="preserve">Mini oblagalnik za tablete GMPC </t>
    </r>
    <r>
      <rPr>
        <i/>
        <sz val="11"/>
        <rFont val="Calibri "/>
        <charset val="238"/>
      </rPr>
      <t>I</t>
    </r>
  </si>
  <si>
    <r>
      <t>Raziskovalna oprema Nano-optična mikroskopija s tehnologijo STED omogoča opazovanje živih struktur z ločljivostjo 20 do 60 nm. Temeljni del opreme sta fluorescenčna mikroskopa s stabilnim ogrodjem, kar omogoča dolgotrajno snemanje celic brez premikov goriščne ravnine ali vidnega polja. Mikroskopa s pripadajočo strojno in programsko opremo morata stati na protitresljajni mizi, opremljeni s Faradayevo kletko, laserski skenirni modul za nelinearno optiko, pulzna laserja, laserji in diode za tri valovne dolžine, optoakustični modulator in deflector, programska oprema za zajemanje in analizo (odprtega značaja da omogoča lasten razvoj).  Poleg ključne opreme, je potrebno v laboratoriju imeti namizno centrifugo, CO2 inkubator z nastavkom za mikroskop, zmrzovalnik/hladilnik, in preprost invertni delovni</t>
    </r>
    <r>
      <rPr>
        <i/>
        <sz val="11"/>
        <rFont val="Calibri "/>
        <charset val="238"/>
      </rPr>
      <t xml:space="preserve"> mikroskop za pregledovanje preparatov.</t>
    </r>
  </si>
  <si>
    <t>Univerza na Primorskem Fakulteta za vede o zdravju</t>
  </si>
  <si>
    <t>2413-001</t>
  </si>
  <si>
    <t>Katja Bezek</t>
  </si>
  <si>
    <t>Mikropretočni sistem/inkubator za gojenje celičnih kultur, bakterij, kvasovk ter sferoidov z možnostjo kontrole temperature, pretoka medija in z možnostjo avtomatizirane fluorescentne mikroskopije</t>
  </si>
  <si>
    <t>Microfluidic system</t>
  </si>
  <si>
    <t>Mikropretočni sistem CellASIC ONIX2 se nahaja na Onkološkem inštitutu, Zaloška cesta 2, 1000 Ljubljana. Nahaja se na pultu in je povezan z računalnikom. Poskus poteka v komercialno dostopnih ploščicah, primernih za napravo, ki se priklopijo na nastavek naprave in vakumsko zaprejo. Nadzor sistema je mogoč preko programske opreme na računalniku.</t>
  </si>
  <si>
    <t>The CellASIC ONIX2 microfluidic system is located at the Institute of Oncology, Zaloška 2, SI-1000 Ljubljana on the counter, connected to the computer. The experiment takes place in commercially available plates suitable for the device. The plates are connected to the device and vacuum sealed prior to experiment. System monitoring is possible through the computer software.</t>
  </si>
  <si>
    <t>Mikropretočni sistem CellASIC ONIX2 omogoča nadzor pretoka raztopin, temperature in atmosfere neposredno spremljanje dogajanja preko mikroskopa. Omogoča delo s celicami v suspenziji in s pritrjenimi celicami; spremljanje diferenciacije in odziva različnih celičnih linij v času, določanje delovanja protimikrobnih sredstev, spremljanje in preprečevanje tvorbe biofilma, določanje interakcij patogenih mikroorganizmov na modelu celičnih linij.</t>
  </si>
  <si>
    <t>The CellASIC ONIX2 microfluidic system enables monitoring of the flow, temperature and atmosphere and the direct monitoring of the experiment through the microscope. It allows working with cells in suspension and with attached cells; monitoring the differentiation and response of cell lines in time, determining the action of antimicrobial agents, monitoring and preventing the formation of biofilm, determining the interactions of pathogenic microorganisms on the cell line model.</t>
  </si>
  <si>
    <t xml:space="preserve">https://fvz.upr.si/raziskovanje/# </t>
  </si>
  <si>
    <t>Paket 16 - 183</t>
  </si>
  <si>
    <t>Nejc Šarabon</t>
  </si>
  <si>
    <t>Ultrazvočni aparat MINDRAY RESONA 7</t>
  </si>
  <si>
    <t>The MINDRAY RESONA 7 ultrasound</t>
  </si>
  <si>
    <t xml:space="preserve">Ultrazvočni aparat MINDRAY RESONA 7 se nahaja na UP FVZ (lokacija Laboratorij Bori). Celovit sistem je računalniško in programsko podprt. Pripadajoče sonde in potrošni material so nameščeni na namenskem vozičku in delujejo kot celovit sistem. Skladno z notranjimi pravili uporabe raziskovalne opreme, poteka dostop do opreme na naslednji način: dopis predstojniku katedre za kineziologijo + koordinatorju uporabe opreme - usklajevanje urnikov uporabe.    </t>
  </si>
  <si>
    <t xml:space="preserve">The Mindray Resona 7 ultrasound is located at UP FVZ (location Laboratory Bori). The complete system is computer and software supported. The associated probes and consumables are mounted on a dedicated trolley and act as a complete system. In accordance with the internal rules for the use of research equipment, access to the equipment is as follows: letter to the head of the Department of Kinesiology + coordinator of the use of equipment - coordination of use schedules. </t>
  </si>
  <si>
    <t>Ultrazvočni aparat MINDRAY RESONA 7
omogoča raziskovanje na naslednjih
področjih:
- geometrijske lastnosti in trdnost/togost mišičnovezivnih struktur,
- urinarnega in vaskularnega sistema,
- telesne sestave – sestave telesnih tkiv pri človeku. Ultrazvok bo pripomogel k analizi in varovanju zdravja populacije v različnih življenjskih obdobjih (otroci in mladostniki, aktivna populacija, starostniki), k razvoju znanosti in stroke na področju zdravja ter k združevanju več znanstvenih in strokovnih disciplin.</t>
  </si>
  <si>
    <t xml:space="preserve">The MINDRAY RESONA 7 ultrasound
enables research in the following areas:
- stiffness and morphological properties of muscle-tendon complexes,
- urinary and vascular system,
- human body (tissue) composition. Ultrasound will help to analyze and protect the health of the population at different stages of life (children and adolescents, active population, the elderly), to develop science and profession in the field of health and to combine several scientific and professional disciplines. </t>
  </si>
  <si>
    <t>Paket 18 - 90</t>
  </si>
  <si>
    <t>P5-0147</t>
  </si>
  <si>
    <t>Šarabon</t>
  </si>
  <si>
    <t>L5-1845</t>
  </si>
  <si>
    <t>Voglar, Šarabon, Kozinc, Smajla</t>
  </si>
  <si>
    <t>1988-2413</t>
  </si>
  <si>
    <t>I0-0004</t>
  </si>
  <si>
    <t>P2-0032</t>
  </si>
  <si>
    <t xml:space="preserve">Paket 16            </t>
  </si>
  <si>
    <t>949.995+20.788,80</t>
  </si>
  <si>
    <t>1402634, 1402634, 1403317, 1403649 doknjižba k tej inventarni številki (Paket 16)</t>
  </si>
  <si>
    <t>P1-0104</t>
  </si>
  <si>
    <t>24676 </t>
  </si>
  <si>
    <t>CENTER ODLIČNOSTI NIZKOOGLJIČNE TEHNOLOGIJE</t>
  </si>
  <si>
    <t>Univerza na Primorskem, Fakulteta za management</t>
  </si>
  <si>
    <t>Javni zavod Republike Slovenije za varstvo kulturne dediščine</t>
  </si>
  <si>
    <t>Univerzitetni rehabilitacijski inštitut Republike Slovenije - Soča</t>
  </si>
  <si>
    <t>Center odličnosti   Nanocenter</t>
  </si>
  <si>
    <t>Programi, projekti ARRS in lastni viri</t>
  </si>
  <si>
    <t>1988-1669</t>
  </si>
  <si>
    <t>MESEČNO POROČILO - ZA MESEC: AVGUST 2022</t>
  </si>
  <si>
    <t>Plinski kromatograf sklopljen z masnim spektrometrom z možnostjo injeciranja velikih volumnov in desorpcije analitov iz SBSE mešal</t>
  </si>
  <si>
    <t>P40053</t>
  </si>
  <si>
    <t>P4-0053        P-17</t>
  </si>
  <si>
    <t xml:space="preserve">P4-0092        P-17           </t>
  </si>
  <si>
    <t xml:space="preserve">Paket 17
</t>
  </si>
  <si>
    <t xml:space="preserve">Paket 19 </t>
  </si>
  <si>
    <t>117631	Separacijski modul
117632	UV/VIS detektor
117633	Fluorescenčni detektor
117634	Računalnik
117635	Računalniški ekran</t>
  </si>
  <si>
    <t xml:space="preserve"> dr.Jana Avberšek</t>
  </si>
  <si>
    <t>Pomnoževalnik PCR v realnem času (QuantStudio 5 Real-Time PCR System)</t>
  </si>
  <si>
    <t>Real-time PCR QuantStudio 5 Real-Time PCR System</t>
  </si>
  <si>
    <t>Paket 20</t>
  </si>
  <si>
    <t xml:space="preserve">Oprema je po predhodnem dogovoru dostopna raziskovalcem VF in zunanjim uporabnikom, ki so usposobljeni za delo z njo. </t>
  </si>
  <si>
    <t>Aparatura QuantStudio 5 se uporablja za kvalitativno in kvantitativno (absolutna in relativna kvantifikacija) dokazovanje nukleinskih kislin, spremljanje izražanja genov ter druge aplikacije.</t>
  </si>
  <si>
    <t>The QuantStudio 5 system is used for qualitative and quantitative (absolute and relative quantification) detection of nucleic acids, gene expression analysis and other aplications.</t>
  </si>
  <si>
    <t>0117921</t>
  </si>
  <si>
    <t>brezplačna uporaba</t>
  </si>
  <si>
    <t>nova oprema</t>
  </si>
  <si>
    <t>Paket_20 (Zap. Št. Nakupa_101</t>
  </si>
  <si>
    <t>nova oprema - šele začenjamo z uporabo</t>
  </si>
  <si>
    <t>dr. Vesna Cerkvenik Flajs</t>
  </si>
  <si>
    <t>08602</t>
  </si>
  <si>
    <t>Visokozmogljiv tekočinski kromatograf (angl. High Performance Liquid Chromatograph - HPLC) z detektorjem z nizom diod (angl. Diode Array Detection - DAD) in fluorescenčnim detektorjem</t>
  </si>
  <si>
    <t>High Performance Liquid Chromatograph - HPLC - Diode Array Detection - DAD</t>
  </si>
  <si>
    <t>59.455,13</t>
  </si>
  <si>
    <t>Oprema je po predhodnem dogovoru dostopna raziskovalcem VF in zunanjim uporabnikom, ki so usposobljeni za delo z njo.</t>
  </si>
  <si>
    <t xml:space="preserve">Sistem HPLC-DAD/FLU deluje na področju forenzike in ekotoksikologije v veterinarski medicini. Meritve se izvajajajo za biološke in okoljske vzorce, substance pa vključujejo endokrine motilce, veterinarska zdravila, biocide, pesticide idr. </t>
  </si>
  <si>
    <t xml:space="preserve">The HPLC-DAD/FLU system works in the field of forensics and ecotoxicology in veterinary medicine. Measurements are performed for biological and environmental samples, and substances include endocrine disruptors, veterinary drugs, biocides, pesticides, etc. </t>
  </si>
  <si>
    <t>še nima inventarne številke</t>
  </si>
  <si>
    <t>Uporabnik mora pokriti materialne stroške analiz in porabljeni čas strokovnjaka, ki sodeluje pri uporabi opreme.</t>
  </si>
  <si>
    <t xml:space="preserve">še ni bil servisiran, približni strošek letnega servisa znaša 2,000,00 EUR   </t>
  </si>
  <si>
    <t>Paket_20 (Zap. Št. Nakupa_038</t>
  </si>
  <si>
    <t>Neizučeni uporabniki opreme ne bodo uporabljali.</t>
  </si>
  <si>
    <t>J1-2478</t>
  </si>
  <si>
    <t>0510-0782</t>
  </si>
  <si>
    <t xml:space="preserve">Univarza v Ljubljani, Fakulteta za strojništvo </t>
  </si>
  <si>
    <t>izr. prof. dr. M. Brojan</t>
  </si>
  <si>
    <t>Usposabljanje doktorski študij  MR - Matjaž Kern, doktorski študenti</t>
  </si>
  <si>
    <t>drugi javni viri       Paket 16 (nadgradnja)</t>
  </si>
  <si>
    <t>Paket  16</t>
  </si>
  <si>
    <t>drugi javni viri, tržni viri</t>
  </si>
  <si>
    <t>V2-2134</t>
  </si>
  <si>
    <t>Projekt Energen</t>
  </si>
  <si>
    <t>Usposabljanje MR Luka Kastelic, doktorski študenti</t>
  </si>
  <si>
    <t xml:space="preserve">Usposabljanje doktorski študij  MR - Matjaž Kern, MR Luka Kastelic, doktorski študenti  </t>
  </si>
  <si>
    <t>Paket 16
nadgradnja v l. 2021 za 3.172,31 EUR</t>
  </si>
  <si>
    <t>Peket 17</t>
  </si>
  <si>
    <t>ARRS</t>
  </si>
  <si>
    <t>L2-3172</t>
  </si>
  <si>
    <t>izr. prof. dr. M. Halilovič</t>
  </si>
  <si>
    <t xml:space="preserve">Usposabljanje doktorski študij  MR - Matjaž Kern, MR Luka Kastelic, MR Luka Sterle, doktorski študenti  </t>
  </si>
  <si>
    <t>Paket 17
nadgradnja v l. 2021 v višini 8.615,00 EUR</t>
  </si>
  <si>
    <t>J2-3045</t>
  </si>
  <si>
    <r>
      <t>Oprema je namenjena izvedbi brez kontaktnih površinskih analiz merjenja topografije, ki omogoča skeniranje profila ali celotne površine na vseh tipih vzorcev. Omogoča skeniranje površine znotraj 150</t>
    </r>
    <r>
      <rPr>
        <sz val="10"/>
        <rFont val="Calibri"/>
        <family val="2"/>
        <charset val="238"/>
      </rPr>
      <t>μ</t>
    </r>
    <r>
      <rPr>
        <sz val="10"/>
        <rFont val="Arial"/>
        <family val="2"/>
        <charset val="238"/>
      </rPr>
      <t>m višinske razlike, z 1μm lateralno resolucijo in 20nm višinsko natančnostjo.</t>
    </r>
  </si>
  <si>
    <t xml:space="preserve">Usposabljanje MR Luka Kastelic, doktorski študenti  </t>
  </si>
  <si>
    <t>ARRS (ARRS delno financiranje v vrednosti 36.143,64)</t>
  </si>
  <si>
    <t>P2-0248</t>
  </si>
  <si>
    <t>Niko Herakovič</t>
  </si>
  <si>
    <t>Opomba: Strežnik supermicro SYS-1029TP-DTR pri različni obremenitvi deluje vse dni v mesecu</t>
  </si>
  <si>
    <t>Marko Nagode, Jernej Klemenc</t>
  </si>
  <si>
    <t>The system is designed to measure functional and lateral asymmetries in muscle contraction velocity and tone</t>
  </si>
  <si>
    <t>EU projekti</t>
  </si>
  <si>
    <t>Jure Urbanc</t>
  </si>
  <si>
    <t xml:space="preserve">Matej Kleva </t>
  </si>
  <si>
    <t>3.st.</t>
  </si>
  <si>
    <t>kalibracija</t>
  </si>
  <si>
    <t>ITGO</t>
  </si>
  <si>
    <t>raziskovalna dejavnost</t>
  </si>
  <si>
    <t>diplome</t>
  </si>
  <si>
    <t>poslan sklep: odpis OS</t>
  </si>
  <si>
    <t>RayCop d.o.o.</t>
  </si>
  <si>
    <t xml:space="preserve">trg  </t>
  </si>
  <si>
    <t>Mahle         Gorenje             UL FS</t>
  </si>
  <si>
    <t>v okvari</t>
  </si>
  <si>
    <t xml:space="preserve">Compact Vacuum Arc melting system EQ-SP-MSM208 </t>
  </si>
  <si>
    <t>32,29</t>
  </si>
  <si>
    <t>0,26</t>
  </si>
  <si>
    <t>0,39</t>
  </si>
  <si>
    <t>31,64</t>
  </si>
  <si>
    <t>26,24</t>
  </si>
  <si>
    <t>15,01</t>
  </si>
  <si>
    <t>8,35</t>
  </si>
  <si>
    <t>1,01</t>
  </si>
  <si>
    <t>7,34</t>
  </si>
  <si>
    <t>8,83</t>
  </si>
  <si>
    <t>1,49</t>
  </si>
  <si>
    <t>DSC 404F3D00 PEGASUSwith CC300</t>
  </si>
  <si>
    <t>DSC 404F1D00 Pegasus with CC300</t>
  </si>
  <si>
    <t>Oprema je na razpolago po dogovoru; čas dostopa je odvisen od zasedenosti opreme. Rezervacije: jozef.medved@ntf.uni-lj.si</t>
  </si>
  <si>
    <t>The equipment is available upon agreement; access time is dependable on equipment occupation. Reservation: jozef.medved@ntf.uni-lj.si</t>
  </si>
  <si>
    <t>Naprava omogoča merjenje z diferenčno vrstično kalorimetrijo, s katero določamo termodinamične lastnosti materialov</t>
  </si>
  <si>
    <t>The instrument enables measurements with differential scanning calorimetry which is used to determine the thermodynamic properties of materials.</t>
  </si>
  <si>
    <t>DSC 204F1D00 Phoenix with CC300</t>
  </si>
  <si>
    <t>Pelcon Automatic Thin Section Machine</t>
  </si>
  <si>
    <r>
      <t xml:space="preserve">Programi, projekti </t>
    </r>
    <r>
      <rPr>
        <sz val="10"/>
        <rFont val="Arial"/>
        <family val="2"/>
      </rPr>
      <t>ARRS in/ali</t>
    </r>
    <r>
      <rPr>
        <sz val="11"/>
        <rFont val="Calibri"/>
        <family val="2"/>
        <charset val="238"/>
      </rPr>
      <t xml:space="preserve">  tržni presežek</t>
    </r>
  </si>
  <si>
    <t>KI 13516, KI 13516/1</t>
  </si>
  <si>
    <t>https://www.ki.si/odseki/d04-odsek-za-analizno-kemijo/l06-laboratorij-za-prehrambeno-kemijo/oprema/</t>
  </si>
  <si>
    <t>Jure Zekič</t>
  </si>
  <si>
    <t xml:space="preserve">Eva Korenčič </t>
  </si>
  <si>
    <t>KI 17275, KI 15656, KI 15656/1</t>
  </si>
  <si>
    <t>792305 CC-LEGO H2020 MSCA-IF</t>
  </si>
  <si>
    <t>Paket 18, Programi, projekti ARRS in/ali EU</t>
  </si>
  <si>
    <t xml:space="preserve">792305 CC-LEGO MSCA-IF </t>
  </si>
  <si>
    <t>KI 9798, KI 9798/1, KI 9798/2, KI 9797, KI 9797/1</t>
  </si>
  <si>
    <t>V4-2038</t>
  </si>
  <si>
    <t>899619 Virofight H2020 FET-OPEN</t>
  </si>
  <si>
    <t>ONR Sonogenetika</t>
  </si>
  <si>
    <t>Z4-2650</t>
  </si>
  <si>
    <r>
      <t xml:space="preserve">Programi, projekti </t>
    </r>
    <r>
      <rPr>
        <sz val="10"/>
        <rFont val="Arial"/>
        <family val="2"/>
      </rPr>
      <t>ARRS in/ali</t>
    </r>
    <r>
      <rPr>
        <sz val="11"/>
        <rFont val="Calibri"/>
        <family val="2"/>
        <charset val="238"/>
        <scheme val="minor"/>
      </rPr>
      <t xml:space="preserve">  tržni presežek</t>
    </r>
  </si>
  <si>
    <r>
      <t xml:space="preserve">Programi, projekti </t>
    </r>
    <r>
      <rPr>
        <sz val="10"/>
        <rFont val="Arial"/>
        <family val="2"/>
      </rPr>
      <t>ARRS in/ali  tržni presežek</t>
    </r>
  </si>
  <si>
    <t>P2―0393</t>
  </si>
  <si>
    <t>Elena Tchernishova, Francisco Ruiz Zepeda, Armin Hrnjic, Goran Drazic</t>
  </si>
  <si>
    <t>Sorour Parapari, Sandra Drev</t>
  </si>
  <si>
    <t>P2 0089 Darko Makovec, P2-0082 Janez Zavašnik,</t>
  </si>
  <si>
    <t>Programi, projekti ARRS, trg</t>
  </si>
  <si>
    <t xml:space="preserve">	P2-0152</t>
  </si>
  <si>
    <t>paket 17</t>
  </si>
  <si>
    <t>KI 16312, KI 16312/2</t>
  </si>
  <si>
    <t>https://www.ki.si/odseki/d11-odsek-za-molekularno-biologijo-in-nanobiotehnologijo/oprema/</t>
  </si>
  <si>
    <t>Paket 19, Programi, projekti ARRS in/ali EU</t>
  </si>
  <si>
    <t>kontaktna oseba: prof. dr.  Ema Žagar
cena analize: se obračunava po efektivnih delovnih urah</t>
  </si>
  <si>
    <t>Contact person: prof. dr. Ema Žagar
Price analysis: is charged at the actual working hours</t>
  </si>
  <si>
    <t>Nakup opreme v letu 2021</t>
  </si>
  <si>
    <t>Programi, projekti ARRS in/ali  tržni presežek</t>
  </si>
  <si>
    <t>https://www.ki.si/odseki/d09-odsek-za-anorgansko-kemijo-in-tehnologijo/</t>
  </si>
  <si>
    <t>Suzana Mal, Chiara Byrne, Matjaž Mazaj, Aljaž Škrjanc</t>
  </si>
  <si>
    <t>PAKET 18</t>
  </si>
  <si>
    <t>https://www.ki.si/odseki/d07-odsek-za-polimerno-kemijo-in-tehnologijo/</t>
  </si>
  <si>
    <r>
      <rPr>
        <sz val="11"/>
        <rFont val="Calibri"/>
        <family val="2"/>
        <charset val="238"/>
      </rPr>
      <t xml:space="preserve">Programi,  projekti </t>
    </r>
    <r>
      <rPr>
        <sz val="10"/>
        <rFont val="Arial"/>
        <family val="2"/>
        <charset val="1"/>
      </rPr>
      <t>ARRS</t>
    </r>
  </si>
  <si>
    <t>D01-L03 Novič</t>
  </si>
  <si>
    <t>792305 CC-LEGO</t>
  </si>
  <si>
    <r>
      <t xml:space="preserve">Programi,  projekti </t>
    </r>
    <r>
      <rPr>
        <sz val="10"/>
        <rFont val="Arial"/>
        <family val="2"/>
      </rPr>
      <t>ARRS</t>
    </r>
  </si>
  <si>
    <t>61092</t>
  </si>
  <si>
    <t>D12</t>
  </si>
  <si>
    <t>Do opreme se lahko dostopa v dogovoru z operaterjem</t>
  </si>
  <si>
    <t xml:space="preserve">Equipment can be accessed by contating the operator </t>
  </si>
  <si>
    <t>KI 8711, KI 8711/1, KI 8711/2, KI 8711/2, KI 8711/3</t>
  </si>
  <si>
    <t>KI 15144, KI 15144/1, KI 15144/2</t>
  </si>
  <si>
    <t>Primož Bembič</t>
  </si>
  <si>
    <t>Paket 11,12, drugi javni viri (vključno ESFRI)</t>
  </si>
  <si>
    <t>paket 17, drugi javni viri  (vključno ESFR RI-SI)</t>
  </si>
  <si>
    <t xml:space="preserve">Visoko zmogljiva rač gruča, VRANA 15 - nadgradnja (27x računalnik), VRANA 15 - nadgradnja (40xračunalnik), Visoko zmogljiva rač gruča </t>
  </si>
  <si>
    <t>27 X compute node (Intel(R) Core(TM) i7-6700 CPU @ 3.40GHz; 16 GiB RAM; 25 X GM204 [GeForce GTX 980]); 40 X compute node (Intel(R) Core(TM) i7-7700 CPU @ 3.60GHz; 16GiB RAM)</t>
  </si>
  <si>
    <r>
      <rPr>
        <sz val="11"/>
        <rFont val="Arial"/>
        <family val="2"/>
      </rPr>
      <t xml:space="preserve">Programi,  projekti </t>
    </r>
    <r>
      <rPr>
        <sz val="10"/>
        <rFont val="Arial"/>
        <family val="2"/>
      </rPr>
      <t>ARRS</t>
    </r>
  </si>
  <si>
    <t>KI 13780 , KI 13780/1, KI 15616, KI 16606</t>
  </si>
  <si>
    <t>prof. dr. Matej Praprotnik</t>
  </si>
  <si>
    <t>20393</t>
  </si>
  <si>
    <t>Programi, projekti ARRS in/ali  tržni presežek; Paket 17</t>
  </si>
  <si>
    <t>https://www.ki.si/odseki/d04-odsek-za-analizno-kemijo/</t>
  </si>
  <si>
    <t>KI 8070, KI 8070/1</t>
  </si>
  <si>
    <t>https://www.ki.si</t>
  </si>
  <si>
    <t>Maksimilijan Adamek</t>
  </si>
  <si>
    <t>https://www.ki.si/odseki/d07-odsek-za-polimerno-kemijo-in-tehnologijo/oprema/</t>
  </si>
  <si>
    <t>Polynspire</t>
  </si>
  <si>
    <t>D07</t>
  </si>
  <si>
    <t>R&amp;D projekt s Krko</t>
  </si>
  <si>
    <t>Krka</t>
  </si>
  <si>
    <t>KI 10628, KI 10628/1</t>
  </si>
  <si>
    <t>https://www.ki.si/odseki/d13-odsek-za-katalizo-in-reakcijsko-inzenirstvo/oprema-1/</t>
  </si>
  <si>
    <t>Miha Grilc / Urška Kavčič</t>
  </si>
  <si>
    <t>Janvit Teržan / Andrii Kostyniuk</t>
  </si>
  <si>
    <t>Presežki 2018, Programi, projekti ARRS in/ali EU</t>
  </si>
  <si>
    <t>KI 16894, KI 16894/1</t>
  </si>
  <si>
    <t>Ajda Delić / Edita J. Grojzdek</t>
  </si>
  <si>
    <t>https://www.ki.si/odseki/d11-odsek-za-molekularno-biologijo-in-nanobiotehnologijo/</t>
  </si>
  <si>
    <t>J7-1819</t>
  </si>
  <si>
    <t>Andreja Habič</t>
  </si>
  <si>
    <t>Jože Grdadolnik</t>
  </si>
  <si>
    <t>08523</t>
  </si>
  <si>
    <t>2-D femtosekundni infrardeči spektrometer</t>
  </si>
  <si>
    <t>2D fs infrared spectrometer</t>
  </si>
  <si>
    <t>Dostop je mogoč po predhodnem dogovoru.</t>
  </si>
  <si>
    <t xml:space="preserve">Access is possible after prelimenary agreement. </t>
  </si>
  <si>
    <t>študij strukture in dinamike molekul: časovna skala ps-fs; uporabno območje med 2500 in 1000 cm-1;</t>
  </si>
  <si>
    <t>study of molecular structure and dynamics; timescale in ps-fs; applicable region between 2500 anfd 1000 cm-1;</t>
  </si>
  <si>
    <t>KI 17576</t>
  </si>
  <si>
    <t>Testiranje</t>
  </si>
  <si>
    <t xml:space="preserve">EDS sistem SDD </t>
  </si>
  <si>
    <t>EDX system SDD</t>
  </si>
  <si>
    <t>Odprti dostop vseh solastnikov opreme v okviru vnaprej rezerviranih terminov</t>
  </si>
  <si>
    <t>Open access for all equipment co-ovners. Time slots are controled by online booking system</t>
  </si>
  <si>
    <t>Oprema se uporablja za določevanje elementne sestave trdnih vzorcev</t>
  </si>
  <si>
    <t>Equipment is used for determination of elemental composition of solid samples</t>
  </si>
  <si>
    <t>KI 17560</t>
  </si>
  <si>
    <t>dr. Samo Hočeva</t>
  </si>
  <si>
    <t>dr. Blaž Likožar</t>
  </si>
  <si>
    <t>P1―0189</t>
  </si>
  <si>
    <t>dr. Kristl Albin</t>
  </si>
  <si>
    <t>Elena Chernyshova</t>
  </si>
  <si>
    <t>Rentgenski fotoelektronski spektometer XPS</t>
  </si>
  <si>
    <t>X-Ray Photoelectron Spectrometer</t>
  </si>
  <si>
    <t>Za registrirane in šolani in pooblaščeni uporabnike je delo na napravi dostopno preko rezervacijskega sistema. Le ta je urejen glede na delež inštituciji, kateri pripada uporabnik. Kontakt za zunanje uporabnike: dr. Elena Chernyshova.</t>
  </si>
  <si>
    <t xml:space="preserve">For registered and qualified users sessions can be booked over Reservation system. The latter is arranged according to the share of participating institutions. External users may contact dr. Elena Chernyshova. </t>
  </si>
  <si>
    <t>Se uporablja za XPS analizo površin trdnih suhih vzorcev.</t>
  </si>
  <si>
    <t>The instrument is used for XPS surface analysis of hard dry material in bulk or powder form.</t>
  </si>
  <si>
    <t>KI 17716</t>
  </si>
  <si>
    <t>P2-0423 0%, P2-0393 0%, P2-0152 100%</t>
  </si>
  <si>
    <t>P2-0132 0%, P2-0050 0%, P2-0056 0%</t>
  </si>
  <si>
    <t>IMT</t>
  </si>
  <si>
    <t>P2-0423</t>
  </si>
  <si>
    <t>FKKT</t>
  </si>
  <si>
    <t>Elementni masni spektrometer Agilent 7850 ICP-MS</t>
  </si>
  <si>
    <t>ICP-MS - Inductively Coupled Plasma - Mass Spectrometer</t>
  </si>
  <si>
    <t>Po dogovoru z skrbnikom ali namestnikom skrbnika</t>
  </si>
  <si>
    <t>Upon agreement with a responsible operator and/or his/her deputy</t>
  </si>
  <si>
    <t>Določanje elementne sestave oz. sledov elementov najrazličneših tekočih in trdnih (po razklopu) vzorcev.</t>
  </si>
  <si>
    <t>Determination of elemental composition, and trace element analysis of various aquaous and solid (after digestion) samples</t>
  </si>
  <si>
    <t>KI 17530</t>
  </si>
  <si>
    <t>https://www.ki.si/odseki/d04-odsek-za-analizno-kemijo/raziskovalna-oprema/</t>
  </si>
  <si>
    <t>visoko zmogljiva CPU in GPU računalniška gruča</t>
  </si>
  <si>
    <t>CPU and GPU HPC cluster</t>
  </si>
  <si>
    <t>Programi, projekti ARRS in/ali  tržni presežek; Paket 19</t>
  </si>
  <si>
    <t>KI 17559</t>
  </si>
  <si>
    <t>2020/164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</si>
</sst>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quot;_-;\-* #,##0.00\ &quot;€&quot;_-;_-* &quot;-&quot;??\ &quot;€&quot;_-;_-@_-"/>
    <numFmt numFmtId="43" formatCode="_-* #,##0.00\ _€_-;\-* #,##0.00\ _€_-;_-* &quot;-&quot;??\ _€_-;_-@_-"/>
    <numFmt numFmtId="164" formatCode="0000"/>
    <numFmt numFmtId="165" formatCode="00000"/>
    <numFmt numFmtId="166" formatCode="000"/>
    <numFmt numFmtId="167" formatCode="000000"/>
    <numFmt numFmtId="168" formatCode="#,##0.00\ [$€-1]"/>
    <numFmt numFmtId="169" formatCode="#,##0.00\ &quot;€&quot;"/>
    <numFmt numFmtId="170" formatCode="#000000"/>
    <numFmt numFmtId="171" formatCode="mm/dd/yyyy"/>
    <numFmt numFmtId="172" formatCode="#,##0.00\ _€"/>
  </numFmts>
  <fonts count="45">
    <font>
      <sz val="11"/>
      <color theme="1"/>
      <name val="Calibri"/>
      <family val="2"/>
      <charset val="238"/>
      <scheme val="minor"/>
    </font>
    <font>
      <sz val="11"/>
      <color theme="1"/>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u/>
      <sz val="11"/>
      <color theme="10"/>
      <name val="Calibri"/>
      <family val="2"/>
      <charset val="238"/>
      <scheme val="minor"/>
    </font>
    <font>
      <u/>
      <sz val="10"/>
      <color indexed="12"/>
      <name val="Arial"/>
      <family val="2"/>
      <charset val="238"/>
    </font>
    <font>
      <sz val="10"/>
      <name val="Arial"/>
      <family val="2"/>
      <charset val="238"/>
    </font>
    <font>
      <sz val="10"/>
      <name val="Arial"/>
      <family val="2"/>
    </font>
    <font>
      <sz val="11"/>
      <color indexed="8"/>
      <name val="Calibri"/>
      <family val="2"/>
      <charset val="238"/>
    </font>
    <font>
      <sz val="11"/>
      <color theme="1"/>
      <name val="Calibri"/>
      <family val="2"/>
      <scheme val="minor"/>
    </font>
    <font>
      <sz val="10"/>
      <color rgb="FFCC0000"/>
      <name val="Calibri"/>
      <family val="2"/>
    </font>
    <font>
      <sz val="10"/>
      <name val="Arial CE"/>
      <charset val="238"/>
    </font>
    <font>
      <sz val="11"/>
      <color rgb="FF9C5700"/>
      <name val="Calibri"/>
      <family val="2"/>
      <charset val="238"/>
    </font>
    <font>
      <sz val="10"/>
      <color indexed="8"/>
      <name val="Arial"/>
      <family val="2"/>
      <charset val="238"/>
    </font>
    <font>
      <sz val="10"/>
      <color theme="1"/>
      <name val="Arial"/>
      <family val="2"/>
      <charset val="238"/>
    </font>
    <font>
      <b/>
      <sz val="9"/>
      <color indexed="81"/>
      <name val="Tahoma"/>
      <family val="2"/>
    </font>
    <font>
      <sz val="9"/>
      <color indexed="81"/>
      <name val="Tahoma"/>
      <family val="2"/>
    </font>
    <font>
      <b/>
      <sz val="9"/>
      <color indexed="81"/>
      <name val="Tahoma"/>
      <family val="2"/>
      <charset val="238"/>
    </font>
    <font>
      <sz val="9"/>
      <color indexed="81"/>
      <name val="Tahoma"/>
      <family val="2"/>
      <charset val="238"/>
    </font>
    <font>
      <sz val="11"/>
      <color indexed="81"/>
      <name val="Tahoma"/>
      <family val="2"/>
    </font>
    <font>
      <b/>
      <sz val="8"/>
      <color indexed="81"/>
      <name val="Tahoma"/>
      <family val="2"/>
      <charset val="238"/>
    </font>
    <font>
      <sz val="8"/>
      <color indexed="81"/>
      <name val="Tahoma"/>
      <family val="2"/>
      <charset val="238"/>
    </font>
    <font>
      <b/>
      <sz val="9"/>
      <color indexed="81"/>
      <name val="Segoe UI"/>
      <family val="2"/>
      <charset val="238"/>
    </font>
    <font>
      <sz val="9"/>
      <color indexed="81"/>
      <name val="Segoe UI"/>
      <family val="2"/>
      <charset val="238"/>
    </font>
    <font>
      <b/>
      <sz val="11"/>
      <name val="Calibri "/>
      <charset val="238"/>
    </font>
    <font>
      <sz val="11"/>
      <name val="Calibri "/>
      <charset val="238"/>
    </font>
    <font>
      <u/>
      <sz val="11"/>
      <name val="Calibri "/>
      <charset val="238"/>
    </font>
    <font>
      <vertAlign val="superscript"/>
      <sz val="11"/>
      <name val="Calibri "/>
      <charset val="238"/>
    </font>
    <font>
      <i/>
      <sz val="11"/>
      <name val="Calibri "/>
      <charset val="238"/>
    </font>
    <font>
      <vertAlign val="subscript"/>
      <sz val="11"/>
      <name val="Calibri "/>
      <charset val="238"/>
    </font>
    <font>
      <sz val="11"/>
      <name val="Calibri"/>
      <family val="2"/>
      <charset val="238"/>
    </font>
    <font>
      <u/>
      <sz val="10"/>
      <name val="Arial"/>
      <family val="2"/>
      <charset val="238"/>
    </font>
    <font>
      <sz val="10"/>
      <name val="Calibri"/>
      <family val="2"/>
      <charset val="238"/>
      <scheme val="minor"/>
    </font>
    <font>
      <sz val="8"/>
      <name val="Arial"/>
      <family val="2"/>
      <charset val="238"/>
    </font>
    <font>
      <sz val="9"/>
      <name val="Arial"/>
      <family val="2"/>
      <charset val="238"/>
    </font>
    <font>
      <b/>
      <sz val="10"/>
      <name val="Arial"/>
      <family val="2"/>
      <charset val="238"/>
    </font>
    <font>
      <u/>
      <sz val="10"/>
      <name val="Arial"/>
      <family val="2"/>
    </font>
    <font>
      <strike/>
      <sz val="10"/>
      <name val="Arial"/>
      <family val="2"/>
      <charset val="238"/>
    </font>
    <font>
      <sz val="11"/>
      <name val="Calibri"/>
      <family val="2"/>
      <charset val="238"/>
      <scheme val="minor"/>
    </font>
    <font>
      <sz val="10"/>
      <name val="Calibri"/>
      <family val="2"/>
      <charset val="238"/>
    </font>
    <font>
      <sz val="9"/>
      <name val="Helvetica"/>
      <family val="2"/>
      <charset val="238"/>
    </font>
    <font>
      <sz val="11"/>
      <name val="Arial"/>
      <family val="2"/>
    </font>
    <font>
      <sz val="10"/>
      <name val="Arial"/>
      <family val="2"/>
      <charset val="1"/>
    </font>
    <font>
      <u/>
      <sz val="9"/>
      <name val="Arial"/>
      <family val="2"/>
      <charset val="238"/>
    </font>
  </fonts>
  <fills count="1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0"/>
        <bgColor indexed="64"/>
      </patternFill>
    </fill>
    <fill>
      <patternFill patternType="solid">
        <fgColor rgb="FFFFEB9C"/>
        <bgColor rgb="FFFFFFCC"/>
      </patternFill>
    </fill>
    <fill>
      <patternFill patternType="solid">
        <fgColor theme="0"/>
        <bgColor theme="0"/>
      </patternFill>
    </fill>
    <fill>
      <patternFill patternType="solid">
        <fgColor theme="0"/>
        <bgColor rgb="FFDBE5F1"/>
      </patternFill>
    </fill>
    <fill>
      <patternFill patternType="solid">
        <fgColor theme="0"/>
        <bgColor indexed="5"/>
      </patternFill>
    </fill>
    <fill>
      <patternFill patternType="solid">
        <fgColor theme="0"/>
        <bgColor indexed="26"/>
      </patternFill>
    </fill>
    <fill>
      <patternFill patternType="solid">
        <fgColor theme="0"/>
        <bgColor indexed="31"/>
      </patternFill>
    </fill>
    <fill>
      <patternFill patternType="solid">
        <fgColor theme="0"/>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diagonal/>
    </border>
    <border>
      <left style="medium">
        <color indexed="64"/>
      </left>
      <right style="thin">
        <color auto="1"/>
      </right>
      <top style="medium">
        <color indexed="64"/>
      </top>
      <bottom/>
      <diagonal/>
    </border>
    <border>
      <left style="thin">
        <color auto="1"/>
      </left>
      <right/>
      <top style="medium">
        <color indexed="64"/>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0" borderId="0" applyNumberFormat="0" applyFill="0" applyBorder="0" applyAlignment="0" applyProtection="0"/>
    <xf numFmtId="0" fontId="9" fillId="0" borderId="0"/>
    <xf numFmtId="0" fontId="8" fillId="0" borderId="0"/>
    <xf numFmtId="0" fontId="11" fillId="0" borderId="0"/>
    <xf numFmtId="0" fontId="10" fillId="0" borderId="0"/>
    <xf numFmtId="0" fontId="7" fillId="0" borderId="0"/>
    <xf numFmtId="0" fontId="8" fillId="0" borderId="0"/>
    <xf numFmtId="0" fontId="6" fillId="0" borderId="0" applyNumberFormat="0" applyFill="0" applyBorder="0" applyAlignment="0" applyProtection="0">
      <alignment vertical="top"/>
      <protection locked="0"/>
    </xf>
    <xf numFmtId="0" fontId="1" fillId="0" borderId="0"/>
    <xf numFmtId="0" fontId="12" fillId="0" borderId="0"/>
    <xf numFmtId="0" fontId="8" fillId="0" borderId="0"/>
    <xf numFmtId="0" fontId="8" fillId="0" borderId="0"/>
    <xf numFmtId="0" fontId="1" fillId="0" borderId="0"/>
    <xf numFmtId="0" fontId="8" fillId="0" borderId="0"/>
    <xf numFmtId="0" fontId="13" fillId="6" borderId="0" applyBorder="0" applyProtection="0"/>
    <xf numFmtId="0" fontId="7" fillId="0" borderId="0"/>
    <xf numFmtId="0" fontId="6" fillId="0" borderId="0" applyNumberFormat="0" applyFill="0" applyBorder="0" applyAlignment="0" applyProtection="0">
      <alignment vertical="top"/>
      <protection locked="0"/>
    </xf>
    <xf numFmtId="0" fontId="7" fillId="0" borderId="0"/>
    <xf numFmtId="0" fontId="14" fillId="0" borderId="0"/>
    <xf numFmtId="0" fontId="7" fillId="0" borderId="0"/>
    <xf numFmtId="0" fontId="8" fillId="0" borderId="0"/>
    <xf numFmtId="0" fontId="7" fillId="0" borderId="0"/>
    <xf numFmtId="0" fontId="15" fillId="0" borderId="0"/>
    <xf numFmtId="0" fontId="9" fillId="0" borderId="0"/>
  </cellStyleXfs>
  <cellXfs count="469">
    <xf numFmtId="0" fontId="0" fillId="0" borderId="0" xfId="0"/>
    <xf numFmtId="0" fontId="25" fillId="5" borderId="0" xfId="0" applyFont="1" applyFill="1" applyAlignment="1">
      <alignment horizontal="center" vertical="center" wrapText="1"/>
    </xf>
    <xf numFmtId="4" fontId="25" fillId="5" borderId="0" xfId="0" applyNumberFormat="1" applyFont="1" applyFill="1" applyAlignment="1">
      <alignment horizontal="center" vertical="center" wrapText="1"/>
    </xf>
    <xf numFmtId="0" fontId="25" fillId="5" borderId="0" xfId="0" applyNumberFormat="1" applyFont="1" applyFill="1" applyAlignment="1">
      <alignment horizontal="center" vertical="center" wrapText="1"/>
    </xf>
    <xf numFmtId="49" fontId="25" fillId="5" borderId="0" xfId="0" applyNumberFormat="1" applyFont="1" applyFill="1" applyAlignment="1">
      <alignment horizontal="center" vertical="center" wrapText="1"/>
    </xf>
    <xf numFmtId="2" fontId="25" fillId="5" borderId="0" xfId="0" applyNumberFormat="1" applyFont="1" applyFill="1" applyAlignment="1">
      <alignment horizontal="center" vertical="center" wrapText="1"/>
    </xf>
    <xf numFmtId="0" fontId="25" fillId="10" borderId="0" xfId="0" applyFont="1" applyFill="1" applyAlignment="1">
      <alignment horizontal="center" vertical="center" wrapText="1"/>
    </xf>
    <xf numFmtId="2" fontId="25" fillId="10" borderId="0" xfId="0" applyNumberFormat="1" applyFont="1" applyFill="1" applyAlignment="1">
      <alignment horizontal="center" vertical="center" wrapText="1"/>
    </xf>
    <xf numFmtId="0" fontId="26" fillId="10" borderId="1" xfId="0" applyNumberFormat="1" applyFont="1" applyFill="1" applyBorder="1" applyAlignment="1" applyProtection="1">
      <alignment horizontal="center" vertical="center" wrapText="1"/>
      <protection locked="0"/>
    </xf>
    <xf numFmtId="0" fontId="26" fillId="5" borderId="3" xfId="0" applyNumberFormat="1" applyFont="1" applyFill="1" applyBorder="1" applyAlignment="1" applyProtection="1">
      <alignment horizontal="center" vertical="center" wrapText="1"/>
      <protection locked="0"/>
    </xf>
    <xf numFmtId="0" fontId="26" fillId="5" borderId="1" xfId="0" applyNumberFormat="1" applyFont="1" applyFill="1" applyBorder="1" applyAlignment="1" applyProtection="1">
      <alignment horizontal="center" vertical="center" wrapText="1"/>
      <protection locked="0"/>
    </xf>
    <xf numFmtId="0" fontId="26" fillId="5" borderId="4" xfId="0" applyNumberFormat="1" applyFont="1" applyFill="1" applyBorder="1" applyAlignment="1" applyProtection="1">
      <alignment horizontal="center" vertical="center" wrapText="1"/>
      <protection locked="0"/>
    </xf>
    <xf numFmtId="0" fontId="26" fillId="5" borderId="0" xfId="0" applyNumberFormat="1" applyFont="1" applyFill="1" applyAlignment="1" applyProtection="1">
      <alignment horizontal="center" vertical="center" wrapText="1"/>
      <protection locked="0"/>
    </xf>
    <xf numFmtId="2" fontId="26" fillId="5" borderId="1" xfId="0" applyNumberFormat="1" applyFont="1" applyFill="1" applyBorder="1" applyAlignment="1" applyProtection="1">
      <alignment horizontal="center" vertical="center" wrapText="1"/>
      <protection locked="0"/>
    </xf>
    <xf numFmtId="0" fontId="27" fillId="5" borderId="1" xfId="7" applyNumberFormat="1" applyFont="1" applyFill="1" applyBorder="1" applyAlignment="1" applyProtection="1">
      <alignment horizontal="center" vertical="center" wrapText="1"/>
      <protection locked="0"/>
    </xf>
    <xf numFmtId="0" fontId="26" fillId="5" borderId="2" xfId="0" applyNumberFormat="1" applyFont="1" applyFill="1" applyBorder="1" applyAlignment="1" applyProtection="1">
      <alignment horizontal="center" vertical="center" wrapText="1"/>
      <protection locked="0"/>
    </xf>
    <xf numFmtId="0" fontId="26" fillId="5" borderId="1" xfId="4" applyNumberFormat="1" applyFont="1" applyFill="1" applyBorder="1" applyAlignment="1" applyProtection="1">
      <alignment horizontal="center" vertical="center" wrapText="1"/>
      <protection locked="0"/>
    </xf>
    <xf numFmtId="165" fontId="26" fillId="5" borderId="1" xfId="0" applyNumberFormat="1" applyFont="1" applyFill="1" applyBorder="1" applyAlignment="1" applyProtection="1">
      <alignment horizontal="center" vertical="center" wrapText="1"/>
      <protection locked="0"/>
    </xf>
    <xf numFmtId="166" fontId="26" fillId="5" borderId="1" xfId="0" applyNumberFormat="1" applyFont="1" applyFill="1" applyBorder="1" applyAlignment="1" applyProtection="1">
      <alignment horizontal="center" vertical="center" wrapText="1"/>
      <protection locked="0"/>
    </xf>
    <xf numFmtId="167" fontId="26" fillId="5" borderId="1" xfId="0" applyNumberFormat="1" applyFont="1" applyFill="1" applyBorder="1" applyAlignment="1" applyProtection="1">
      <alignment horizontal="center" vertical="center" wrapText="1"/>
      <protection locked="0"/>
    </xf>
    <xf numFmtId="0" fontId="26" fillId="5" borderId="0" xfId="0" applyFont="1" applyFill="1" applyAlignment="1">
      <alignment horizontal="center" vertical="center" wrapText="1"/>
    </xf>
    <xf numFmtId="0" fontId="26" fillId="5" borderId="1" xfId="8" applyNumberFormat="1" applyFont="1" applyFill="1" applyBorder="1" applyAlignment="1" applyProtection="1">
      <alignment horizontal="center" vertical="center" wrapText="1"/>
    </xf>
    <xf numFmtId="0" fontId="26" fillId="5" borderId="1" xfId="0" applyNumberFormat="1" applyFont="1" applyFill="1" applyBorder="1" applyAlignment="1" applyProtection="1">
      <alignment horizontal="center" vertical="center" wrapText="1"/>
    </xf>
    <xf numFmtId="0" fontId="27" fillId="5" borderId="1" xfId="7" applyNumberFormat="1" applyFont="1" applyFill="1" applyBorder="1" applyAlignment="1" applyProtection="1">
      <alignment horizontal="center" vertical="center" wrapText="1"/>
    </xf>
    <xf numFmtId="4" fontId="26" fillId="5" borderId="1" xfId="0" applyNumberFormat="1" applyFont="1" applyFill="1" applyBorder="1" applyAlignment="1" applyProtection="1">
      <alignment horizontal="center" vertical="center" wrapText="1"/>
    </xf>
    <xf numFmtId="2" fontId="26" fillId="5" borderId="1" xfId="0" applyNumberFormat="1" applyFont="1" applyFill="1" applyBorder="1" applyAlignment="1" applyProtection="1">
      <alignment horizontal="center" vertical="center" wrapText="1"/>
    </xf>
    <xf numFmtId="3" fontId="26" fillId="5" borderId="1" xfId="0" applyNumberFormat="1" applyFont="1" applyFill="1" applyBorder="1" applyAlignment="1" applyProtection="1">
      <alignment horizontal="center" vertical="center" wrapText="1"/>
      <protection locked="0"/>
    </xf>
    <xf numFmtId="0" fontId="26" fillId="5" borderId="1" xfId="0" quotePrefix="1" applyNumberFormat="1" applyFont="1" applyFill="1" applyBorder="1" applyAlignment="1" applyProtection="1">
      <alignment horizontal="center" vertical="center" wrapText="1"/>
      <protection locked="0"/>
    </xf>
    <xf numFmtId="0" fontId="27" fillId="5" borderId="1" xfId="14" applyFont="1" applyFill="1" applyBorder="1" applyAlignment="1" applyProtection="1">
      <alignment horizontal="center" vertical="center" wrapText="1"/>
    </xf>
    <xf numFmtId="168" fontId="26" fillId="5" borderId="1" xfId="15" quotePrefix="1" applyNumberFormat="1" applyFont="1" applyFill="1" applyBorder="1" applyAlignment="1">
      <alignment horizontal="center" vertical="center" wrapText="1"/>
    </xf>
    <xf numFmtId="0" fontId="26" fillId="5" borderId="1" xfId="17" applyFont="1" applyFill="1" applyBorder="1" applyAlignment="1">
      <alignment horizontal="center" vertical="center" wrapText="1"/>
    </xf>
    <xf numFmtId="0" fontId="26" fillId="5" borderId="1" xfId="18" applyFont="1" applyFill="1" applyBorder="1" applyAlignment="1">
      <alignment horizontal="center" vertical="center" wrapText="1"/>
    </xf>
    <xf numFmtId="4" fontId="26" fillId="5" borderId="0" xfId="0" applyNumberFormat="1" applyFont="1" applyFill="1" applyAlignment="1">
      <alignment horizontal="center" vertical="center" wrapText="1"/>
    </xf>
    <xf numFmtId="0" fontId="26" fillId="5" borderId="1" xfId="20" applyFont="1" applyFill="1" applyBorder="1" applyAlignment="1">
      <alignment horizontal="center" vertical="center" wrapText="1"/>
    </xf>
    <xf numFmtId="168" fontId="26" fillId="5" borderId="1" xfId="0" applyNumberFormat="1" applyFont="1" applyFill="1" applyBorder="1" applyAlignment="1" applyProtection="1">
      <alignment horizontal="center" vertical="center" wrapText="1"/>
      <protection locked="0"/>
    </xf>
    <xf numFmtId="0" fontId="27" fillId="5" borderId="1" xfId="14" applyNumberFormat="1" applyFont="1" applyFill="1" applyBorder="1" applyAlignment="1" applyProtection="1">
      <alignment horizontal="center" vertical="center" wrapText="1"/>
      <protection locked="0"/>
    </xf>
    <xf numFmtId="16" fontId="26" fillId="5" borderId="1" xfId="0" applyNumberFormat="1" applyFont="1" applyFill="1" applyBorder="1" applyAlignment="1" applyProtection="1">
      <alignment horizontal="center" vertical="center" wrapText="1"/>
      <protection locked="0"/>
    </xf>
    <xf numFmtId="14" fontId="26" fillId="5" borderId="1" xfId="0" applyNumberFormat="1" applyFont="1" applyFill="1" applyBorder="1" applyAlignment="1" applyProtection="1">
      <alignment horizontal="center" vertical="center" wrapText="1"/>
      <protection locked="0"/>
    </xf>
    <xf numFmtId="0" fontId="26" fillId="5" borderId="1" xfId="6" applyNumberFormat="1" applyFont="1" applyFill="1" applyBorder="1" applyAlignment="1" applyProtection="1">
      <alignment horizontal="center" vertical="center" wrapText="1"/>
      <protection locked="0"/>
    </xf>
    <xf numFmtId="0" fontId="26" fillId="12" borderId="1" xfId="6" applyNumberFormat="1" applyFont="1" applyFill="1" applyBorder="1" applyAlignment="1" applyProtection="1">
      <alignment horizontal="center" vertical="center" wrapText="1"/>
      <protection locked="0"/>
    </xf>
    <xf numFmtId="0" fontId="26" fillId="5" borderId="1" xfId="6" applyNumberFormat="1" applyFont="1" applyFill="1" applyBorder="1" applyAlignment="1" applyProtection="1">
      <alignment horizontal="center" vertical="center" wrapText="1" shrinkToFit="1"/>
      <protection locked="0"/>
    </xf>
    <xf numFmtId="0" fontId="26" fillId="5" borderId="1" xfId="21" applyFont="1" applyFill="1" applyBorder="1" applyAlignment="1" applyProtection="1">
      <alignment horizontal="center" vertical="center" wrapText="1"/>
      <protection locked="0"/>
    </xf>
    <xf numFmtId="0" fontId="26" fillId="5" borderId="1" xfId="12" applyNumberFormat="1" applyFont="1" applyFill="1" applyBorder="1" applyAlignment="1" applyProtection="1">
      <alignment horizontal="center" vertical="center" wrapText="1"/>
      <protection locked="0"/>
    </xf>
    <xf numFmtId="170" fontId="26" fillId="5" borderId="1" xfId="0" applyNumberFormat="1" applyFont="1" applyFill="1" applyBorder="1" applyAlignment="1" applyProtection="1">
      <alignment horizontal="center" vertical="center" wrapText="1"/>
      <protection locked="0"/>
    </xf>
    <xf numFmtId="0" fontId="26" fillId="5" borderId="0" xfId="0" applyNumberFormat="1" applyFont="1" applyFill="1" applyBorder="1" applyAlignment="1" applyProtection="1">
      <alignment horizontal="center" vertical="center" wrapText="1"/>
      <protection locked="0"/>
    </xf>
    <xf numFmtId="0" fontId="26" fillId="5" borderId="1" xfId="22" applyNumberFormat="1" applyFont="1" applyFill="1" applyBorder="1" applyAlignment="1" applyProtection="1">
      <alignment horizontal="center" vertical="center" wrapText="1"/>
      <protection locked="0"/>
    </xf>
    <xf numFmtId="0" fontId="26" fillId="5" borderId="1" xfId="22" applyNumberFormat="1" applyFont="1" applyFill="1" applyBorder="1" applyAlignment="1">
      <alignment horizontal="center" vertical="center" wrapText="1"/>
    </xf>
    <xf numFmtId="1" fontId="26" fillId="5" borderId="1" xfId="0" applyNumberFormat="1" applyFont="1" applyFill="1" applyBorder="1" applyAlignment="1" applyProtection="1">
      <alignment horizontal="center" vertical="center" wrapText="1"/>
      <protection locked="0"/>
    </xf>
    <xf numFmtId="16" fontId="26" fillId="5" borderId="1" xfId="0" quotePrefix="1" applyNumberFormat="1" applyFont="1" applyFill="1" applyBorder="1" applyAlignment="1" applyProtection="1">
      <alignment horizontal="center" vertical="center" wrapText="1"/>
      <protection locked="0"/>
    </xf>
    <xf numFmtId="0" fontId="27" fillId="5" borderId="1" xfId="23" applyFont="1" applyFill="1" applyBorder="1" applyAlignment="1" applyProtection="1">
      <alignment horizontal="center" vertical="center" wrapText="1"/>
    </xf>
    <xf numFmtId="49" fontId="26" fillId="5" borderId="1" xfId="0" applyNumberFormat="1" applyFont="1" applyFill="1" applyBorder="1" applyAlignment="1">
      <alignment horizontal="center" vertical="center" wrapText="1"/>
    </xf>
    <xf numFmtId="1" fontId="26" fillId="5" borderId="1" xfId="0" applyNumberFormat="1" applyFont="1" applyFill="1" applyBorder="1" applyAlignment="1">
      <alignment horizontal="center" vertical="center" wrapText="1"/>
    </xf>
    <xf numFmtId="14" fontId="26" fillId="5" borderId="1" xfId="0" applyNumberFormat="1" applyFont="1" applyFill="1" applyBorder="1" applyAlignment="1">
      <alignment horizontal="center" vertical="center" wrapText="1"/>
    </xf>
    <xf numFmtId="9" fontId="26" fillId="5" borderId="1" xfId="0" applyNumberFormat="1" applyFont="1" applyFill="1" applyBorder="1" applyAlignment="1">
      <alignment horizontal="center" vertical="center" wrapText="1"/>
    </xf>
    <xf numFmtId="0" fontId="26" fillId="5" borderId="1" xfId="12" applyNumberFormat="1" applyFont="1" applyFill="1" applyBorder="1" applyAlignment="1">
      <alignment horizontal="center" vertical="center" wrapText="1"/>
    </xf>
    <xf numFmtId="4" fontId="26" fillId="5" borderId="1" xfId="12" applyNumberFormat="1" applyFont="1" applyFill="1" applyBorder="1" applyAlignment="1">
      <alignment horizontal="center" vertical="center" wrapText="1"/>
    </xf>
    <xf numFmtId="0" fontId="26" fillId="5" borderId="1" xfId="12" applyFont="1" applyFill="1" applyBorder="1" applyAlignment="1">
      <alignment horizontal="center" vertical="center" wrapText="1"/>
    </xf>
    <xf numFmtId="4" fontId="26" fillId="5" borderId="1" xfId="2" applyNumberFormat="1" applyFont="1" applyFill="1" applyBorder="1" applyAlignment="1" applyProtection="1">
      <alignment horizontal="center" vertical="center" wrapText="1"/>
      <protection locked="0"/>
    </xf>
    <xf numFmtId="0" fontId="26" fillId="5" borderId="1" xfId="14" applyFont="1" applyFill="1" applyBorder="1" applyAlignment="1" applyProtection="1">
      <alignment horizontal="center" vertical="center" wrapText="1"/>
    </xf>
    <xf numFmtId="0" fontId="27" fillId="5" borderId="1" xfId="14" applyFont="1" applyFill="1" applyBorder="1" applyAlignment="1" applyProtection="1">
      <alignment horizontal="center" vertical="center" wrapText="1"/>
      <protection locked="0"/>
    </xf>
    <xf numFmtId="0" fontId="26" fillId="5" borderId="1" xfId="24" applyNumberFormat="1" applyFont="1" applyFill="1" applyBorder="1" applyAlignment="1" applyProtection="1">
      <alignment horizontal="center" vertical="center" wrapText="1"/>
      <protection locked="0"/>
    </xf>
    <xf numFmtId="4" fontId="26" fillId="5" borderId="1" xfId="24" applyNumberFormat="1" applyFont="1" applyFill="1" applyBorder="1" applyAlignment="1" applyProtection="1">
      <alignment horizontal="center" vertical="center" wrapText="1"/>
      <protection locked="0"/>
    </xf>
    <xf numFmtId="0" fontId="26" fillId="5" borderId="1" xfId="24" applyFont="1" applyFill="1" applyBorder="1" applyAlignment="1">
      <alignment horizontal="center" vertical="center" wrapText="1"/>
    </xf>
    <xf numFmtId="4" fontId="26" fillId="5" borderId="1" xfId="12" applyNumberFormat="1" applyFont="1" applyFill="1" applyBorder="1" applyAlignment="1" applyProtection="1">
      <alignment horizontal="center" vertical="center" wrapText="1"/>
      <protection locked="0"/>
    </xf>
    <xf numFmtId="4" fontId="26" fillId="5" borderId="1" xfId="1" applyNumberFormat="1" applyFont="1" applyFill="1" applyBorder="1" applyAlignment="1" applyProtection="1">
      <alignment horizontal="center" vertical="center" wrapText="1"/>
      <protection locked="0"/>
    </xf>
    <xf numFmtId="44" fontId="26" fillId="5" borderId="1" xfId="0" applyNumberFormat="1" applyFont="1" applyFill="1" applyBorder="1" applyAlignment="1" applyProtection="1">
      <alignment horizontal="center" vertical="center" wrapText="1"/>
      <protection locked="0"/>
    </xf>
    <xf numFmtId="0" fontId="26" fillId="5" borderId="1" xfId="17" applyNumberFormat="1" applyFont="1" applyFill="1" applyBorder="1" applyAlignment="1" applyProtection="1">
      <alignment horizontal="center" vertical="center" wrapText="1"/>
      <protection locked="0"/>
    </xf>
    <xf numFmtId="0" fontId="26" fillId="5" borderId="1" xfId="8" applyFont="1" applyFill="1" applyBorder="1" applyAlignment="1">
      <alignment horizontal="center" vertical="center" wrapText="1"/>
    </xf>
    <xf numFmtId="0" fontId="26" fillId="5" borderId="1" xfId="24" applyNumberFormat="1" applyFont="1" applyFill="1" applyBorder="1" applyAlignment="1">
      <alignment horizontal="center" vertical="center" wrapText="1"/>
    </xf>
    <xf numFmtId="0" fontId="26" fillId="5" borderId="1" xfId="24" quotePrefix="1" applyNumberFormat="1" applyFont="1" applyFill="1" applyBorder="1" applyAlignment="1" applyProtection="1">
      <alignment horizontal="center" vertical="center" wrapText="1"/>
      <protection locked="0"/>
    </xf>
    <xf numFmtId="0" fontId="26" fillId="5" borderId="1" xfId="25" applyFont="1" applyFill="1" applyBorder="1" applyAlignment="1">
      <alignment horizontal="center" vertical="center" wrapText="1"/>
    </xf>
    <xf numFmtId="4" fontId="26" fillId="5" borderId="1" xfId="22" applyNumberFormat="1" applyFont="1" applyFill="1" applyBorder="1" applyAlignment="1" applyProtection="1">
      <alignment horizontal="center" vertical="center" wrapText="1"/>
      <protection locked="0"/>
    </xf>
    <xf numFmtId="0" fontId="26" fillId="5" borderId="1" xfId="22" applyFont="1" applyFill="1" applyBorder="1" applyAlignment="1" applyProtection="1">
      <alignment horizontal="center" vertical="center" wrapText="1"/>
      <protection locked="0"/>
    </xf>
    <xf numFmtId="49" fontId="26" fillId="5" borderId="1" xfId="22" applyNumberFormat="1" applyFont="1" applyFill="1" applyBorder="1" applyAlignment="1" applyProtection="1">
      <alignment horizontal="center" vertical="center" wrapText="1"/>
      <protection locked="0"/>
    </xf>
    <xf numFmtId="9" fontId="26" fillId="5" borderId="1" xfId="0" applyNumberFormat="1" applyFont="1" applyFill="1" applyBorder="1" applyAlignment="1" applyProtection="1">
      <alignment horizontal="center" vertical="center" wrapText="1"/>
      <protection locked="0"/>
    </xf>
    <xf numFmtId="0" fontId="26" fillId="5" borderId="1" xfId="22" applyNumberFormat="1" applyFont="1" applyFill="1" applyBorder="1" applyAlignment="1" applyProtection="1">
      <alignment horizontal="center" vertical="center" wrapText="1" shrinkToFit="1"/>
      <protection locked="0"/>
    </xf>
    <xf numFmtId="0" fontId="26" fillId="5" borderId="1" xfId="17" applyNumberFormat="1" applyFont="1" applyFill="1" applyBorder="1" applyAlignment="1">
      <alignment horizontal="center" vertical="center" wrapText="1"/>
    </xf>
    <xf numFmtId="0" fontId="26" fillId="5" borderId="7" xfId="0" applyNumberFormat="1" applyFont="1" applyFill="1" applyBorder="1" applyAlignment="1" applyProtection="1">
      <alignment horizontal="center" vertical="center" wrapText="1"/>
      <protection locked="0"/>
    </xf>
    <xf numFmtId="0" fontId="26" fillId="5" borderId="8" xfId="0" applyNumberFormat="1" applyFont="1" applyFill="1" applyBorder="1" applyAlignment="1" applyProtection="1">
      <alignment horizontal="center" vertical="center" wrapText="1"/>
      <protection locked="0"/>
    </xf>
    <xf numFmtId="0" fontId="26" fillId="5" borderId="9" xfId="0" applyNumberFormat="1" applyFont="1" applyFill="1" applyBorder="1" applyAlignment="1" applyProtection="1">
      <alignment horizontal="center" vertical="center" wrapText="1"/>
      <protection locked="0"/>
    </xf>
    <xf numFmtId="0" fontId="26" fillId="5" borderId="13" xfId="0" applyNumberFormat="1" applyFont="1" applyFill="1" applyBorder="1" applyAlignment="1" applyProtection="1">
      <alignment horizontal="center" vertical="center" wrapText="1"/>
      <protection locked="0"/>
    </xf>
    <xf numFmtId="0" fontId="27" fillId="5" borderId="1" xfId="7" applyFont="1" applyFill="1" applyBorder="1" applyAlignment="1" applyProtection="1">
      <alignment horizontal="center" vertical="center" wrapText="1"/>
    </xf>
    <xf numFmtId="0" fontId="26" fillId="5" borderId="1" xfId="15" applyFont="1" applyFill="1" applyBorder="1" applyAlignment="1">
      <alignment horizontal="center" vertical="center" wrapText="1"/>
    </xf>
    <xf numFmtId="0" fontId="26" fillId="7" borderId="1" xfId="0" applyFont="1" applyFill="1" applyBorder="1" applyAlignment="1">
      <alignment horizontal="center" vertical="center" wrapText="1"/>
    </xf>
    <xf numFmtId="4" fontId="26" fillId="7" borderId="1" xfId="0" applyNumberFormat="1" applyFont="1" applyFill="1" applyBorder="1" applyAlignment="1">
      <alignment horizontal="center" vertical="center" wrapText="1"/>
    </xf>
    <xf numFmtId="0" fontId="27" fillId="7" borderId="1" xfId="0" applyFont="1" applyFill="1" applyBorder="1" applyAlignment="1">
      <alignment horizontal="center" vertical="center" wrapText="1"/>
    </xf>
    <xf numFmtId="0" fontId="26" fillId="7" borderId="1" xfId="9" applyFont="1" applyFill="1" applyBorder="1" applyAlignment="1">
      <alignment horizontal="center" vertical="center" wrapText="1"/>
    </xf>
    <xf numFmtId="0" fontId="26" fillId="12" borderId="1" xfId="0" applyFont="1" applyFill="1" applyBorder="1" applyAlignment="1">
      <alignment horizontal="center" vertical="center" wrapText="1"/>
    </xf>
    <xf numFmtId="0" fontId="26" fillId="8" borderId="1" xfId="0" applyFont="1" applyFill="1" applyBorder="1" applyAlignment="1">
      <alignment horizontal="center" vertical="center" wrapText="1"/>
    </xf>
    <xf numFmtId="0" fontId="26" fillId="9" borderId="1" xfId="0" applyFont="1" applyFill="1" applyBorder="1" applyAlignment="1">
      <alignment horizontal="center" vertical="center" wrapText="1"/>
    </xf>
    <xf numFmtId="0" fontId="27" fillId="8" borderId="1" xfId="0" applyFont="1" applyFill="1" applyBorder="1" applyAlignment="1">
      <alignment horizontal="center" vertical="center" wrapText="1"/>
    </xf>
    <xf numFmtId="0" fontId="26" fillId="5" borderId="1" xfId="7" applyNumberFormat="1" applyFont="1" applyFill="1" applyBorder="1" applyAlignment="1" applyProtection="1">
      <alignment horizontal="center" vertical="center" wrapText="1"/>
      <protection locked="0"/>
    </xf>
    <xf numFmtId="0" fontId="26" fillId="5" borderId="1" xfId="26" applyNumberFormat="1" applyFont="1" applyFill="1" applyBorder="1" applyAlignment="1" applyProtection="1">
      <alignment horizontal="center" vertical="center" wrapText="1"/>
      <protection locked="0"/>
    </xf>
    <xf numFmtId="0" fontId="26" fillId="5" borderId="1" xfId="27" applyNumberFormat="1" applyFont="1" applyFill="1" applyBorder="1" applyAlignment="1" applyProtection="1">
      <alignment horizontal="center" vertical="center" wrapText="1"/>
      <protection locked="0"/>
    </xf>
    <xf numFmtId="0" fontId="26" fillId="5" borderId="1" xfId="28" applyNumberFormat="1" applyFont="1" applyFill="1" applyBorder="1" applyAlignment="1" applyProtection="1">
      <alignment horizontal="center" vertical="center" wrapText="1"/>
      <protection locked="0"/>
    </xf>
    <xf numFmtId="0" fontId="26" fillId="10" borderId="1" xfId="0" applyFont="1" applyFill="1" applyBorder="1" applyAlignment="1" applyProtection="1">
      <alignment horizontal="center" vertical="center" wrapText="1"/>
      <protection locked="0"/>
    </xf>
    <xf numFmtId="1" fontId="26" fillId="5" borderId="1" xfId="29" applyNumberFormat="1" applyFont="1" applyFill="1" applyBorder="1" applyAlignment="1">
      <alignment horizontal="center" vertical="center" wrapText="1"/>
    </xf>
    <xf numFmtId="2" fontId="26" fillId="5" borderId="1" xfId="29" applyNumberFormat="1" applyFont="1" applyFill="1" applyBorder="1" applyAlignment="1">
      <alignment horizontal="center" vertical="center" wrapText="1"/>
    </xf>
    <xf numFmtId="4" fontId="26" fillId="5" borderId="1" xfId="29" applyNumberFormat="1" applyFont="1" applyFill="1" applyBorder="1" applyAlignment="1">
      <alignment horizontal="center" vertical="center" wrapText="1"/>
    </xf>
    <xf numFmtId="4" fontId="29" fillId="5" borderId="1" xfId="0" applyNumberFormat="1" applyFont="1" applyFill="1" applyBorder="1" applyAlignment="1">
      <alignment horizontal="center" vertical="center" wrapText="1"/>
    </xf>
    <xf numFmtId="49" fontId="26" fillId="5" borderId="1" xfId="30" applyNumberFormat="1" applyFont="1" applyFill="1" applyBorder="1" applyAlignment="1">
      <alignment horizontal="center" vertical="center" wrapText="1"/>
    </xf>
    <xf numFmtId="0" fontId="29" fillId="5" borderId="1" xfId="0" applyFont="1" applyFill="1" applyBorder="1" applyAlignment="1">
      <alignment horizontal="center" vertical="center" wrapText="1"/>
    </xf>
    <xf numFmtId="4" fontId="29" fillId="5" borderId="1" xfId="0" applyNumberFormat="1" applyFont="1" applyFill="1" applyBorder="1" applyAlignment="1" applyProtection="1">
      <alignment horizontal="center" vertical="center" wrapText="1"/>
      <protection locked="0"/>
    </xf>
    <xf numFmtId="0" fontId="27" fillId="5" borderId="1" xfId="14" applyFont="1" applyFill="1" applyBorder="1" applyAlignment="1">
      <alignment horizontal="center" vertical="center" wrapText="1"/>
      <protection locked="0"/>
    </xf>
    <xf numFmtId="0" fontId="26" fillId="5" borderId="1" xfId="14" applyFont="1" applyFill="1" applyBorder="1" applyAlignment="1" applyProtection="1">
      <alignment horizontal="center" vertical="center" wrapText="1"/>
      <protection locked="0"/>
    </xf>
    <xf numFmtId="0" fontId="26" fillId="5" borderId="14" xfId="0" applyNumberFormat="1" applyFont="1" applyFill="1" applyBorder="1" applyAlignment="1" applyProtection="1">
      <alignment horizontal="center" vertical="center" wrapText="1"/>
      <protection locked="0"/>
    </xf>
    <xf numFmtId="14" fontId="26" fillId="5" borderId="2" xfId="0" applyNumberFormat="1" applyFont="1" applyFill="1" applyBorder="1" applyAlignment="1">
      <alignment horizontal="center" vertical="center" wrapText="1"/>
    </xf>
    <xf numFmtId="0" fontId="26" fillId="10" borderId="1" xfId="0" applyNumberFormat="1" applyFont="1" applyFill="1" applyBorder="1" applyAlignment="1">
      <alignment horizontal="center" vertical="center" wrapText="1"/>
    </xf>
    <xf numFmtId="4" fontId="26" fillId="10" borderId="1" xfId="0" applyNumberFormat="1" applyFont="1" applyFill="1" applyBorder="1" applyAlignment="1" applyProtection="1">
      <alignment horizontal="center" vertical="center" wrapText="1"/>
      <protection locked="0"/>
    </xf>
    <xf numFmtId="0" fontId="27" fillId="10" borderId="1" xfId="7" applyNumberFormat="1" applyFont="1" applyFill="1" applyBorder="1" applyAlignment="1" applyProtection="1">
      <alignment horizontal="center" vertical="center" wrapText="1"/>
      <protection locked="0"/>
    </xf>
    <xf numFmtId="1" fontId="26" fillId="5" borderId="1" xfId="0" applyNumberFormat="1" applyFont="1" applyFill="1" applyBorder="1" applyAlignment="1" applyProtection="1">
      <alignment horizontal="center" vertical="center" wrapText="1"/>
    </xf>
    <xf numFmtId="4" fontId="26" fillId="5" borderId="1" xfId="17" applyNumberFormat="1" applyFont="1" applyFill="1" applyBorder="1" applyAlignment="1">
      <alignment horizontal="center" vertical="center" wrapText="1"/>
    </xf>
    <xf numFmtId="169" fontId="26" fillId="5" borderId="1" xfId="0" applyNumberFormat="1" applyFont="1" applyFill="1" applyBorder="1" applyAlignment="1" applyProtection="1">
      <alignment horizontal="center" vertical="center" wrapText="1"/>
      <protection locked="0"/>
    </xf>
    <xf numFmtId="4" fontId="26" fillId="5" borderId="1" xfId="20" applyNumberFormat="1" applyFont="1" applyFill="1" applyBorder="1" applyAlignment="1">
      <alignment horizontal="center" vertical="center" wrapText="1"/>
    </xf>
    <xf numFmtId="1" fontId="26" fillId="5" borderId="1" xfId="12" applyNumberFormat="1" applyFont="1" applyFill="1" applyBorder="1" applyAlignment="1" applyProtection="1">
      <alignment horizontal="center" vertical="center" wrapText="1"/>
      <protection locked="0"/>
    </xf>
    <xf numFmtId="4" fontId="26" fillId="5" borderId="1" xfId="17" applyNumberFormat="1" applyFont="1" applyFill="1" applyBorder="1" applyAlignment="1" applyProtection="1">
      <alignment horizontal="center" vertical="center" wrapText="1"/>
      <protection locked="0"/>
    </xf>
    <xf numFmtId="1" fontId="26" fillId="5" borderId="1" xfId="24" applyNumberFormat="1" applyFont="1" applyFill="1" applyBorder="1" applyAlignment="1" applyProtection="1">
      <alignment horizontal="center" vertical="center" wrapText="1"/>
      <protection locked="0"/>
    </xf>
    <xf numFmtId="4" fontId="26" fillId="12" borderId="1" xfId="0" applyNumberFormat="1" applyFont="1" applyFill="1" applyBorder="1" applyAlignment="1">
      <alignment horizontal="center" vertical="center" wrapText="1"/>
    </xf>
    <xf numFmtId="0" fontId="26" fillId="7" borderId="1" xfId="8" applyFont="1" applyFill="1" applyBorder="1" applyAlignment="1">
      <alignment horizontal="center" vertical="center" wrapText="1"/>
    </xf>
    <xf numFmtId="0" fontId="27" fillId="12" borderId="1" xfId="0" applyFont="1" applyFill="1" applyBorder="1" applyAlignment="1">
      <alignment horizontal="center" vertical="center" wrapText="1"/>
    </xf>
    <xf numFmtId="0" fontId="26" fillId="10" borderId="1" xfId="0" applyFont="1" applyFill="1" applyBorder="1" applyAlignment="1">
      <alignment horizontal="center" vertical="center" wrapText="1"/>
    </xf>
    <xf numFmtId="0" fontId="27" fillId="10" borderId="1" xfId="7" applyNumberFormat="1" applyFont="1" applyFill="1" applyBorder="1" applyAlignment="1" applyProtection="1">
      <alignment horizontal="center" vertical="center" wrapText="1"/>
    </xf>
    <xf numFmtId="171" fontId="26" fillId="10" borderId="1" xfId="0" applyNumberFormat="1" applyFont="1" applyFill="1" applyBorder="1" applyAlignment="1">
      <alignment horizontal="center" vertical="center" wrapText="1"/>
    </xf>
    <xf numFmtId="0" fontId="26" fillId="10" borderId="1" xfId="12" applyFont="1" applyFill="1" applyBorder="1" applyAlignment="1">
      <alignment horizontal="center" vertical="center" wrapText="1"/>
    </xf>
    <xf numFmtId="0" fontId="26" fillId="5" borderId="8" xfId="0" applyNumberFormat="1" applyFont="1" applyFill="1" applyBorder="1" applyAlignment="1">
      <alignment horizontal="center" vertical="center" wrapText="1"/>
    </xf>
    <xf numFmtId="4" fontId="26" fillId="5" borderId="8" xfId="0" applyNumberFormat="1" applyFont="1" applyFill="1" applyBorder="1" applyAlignment="1" applyProtection="1">
      <alignment horizontal="center" vertical="center" wrapText="1"/>
      <protection locked="0"/>
    </xf>
    <xf numFmtId="0" fontId="26" fillId="5" borderId="8" xfId="8" applyNumberFormat="1" applyFont="1" applyFill="1" applyBorder="1" applyAlignment="1" applyProtection="1">
      <alignment horizontal="center" vertical="center" wrapText="1"/>
    </xf>
    <xf numFmtId="0" fontId="26" fillId="5" borderId="15" xfId="0" applyNumberFormat="1" applyFont="1" applyFill="1" applyBorder="1" applyAlignment="1" applyProtection="1">
      <alignment horizontal="center" vertical="center" wrapText="1"/>
      <protection locked="0"/>
    </xf>
    <xf numFmtId="0" fontId="26" fillId="5" borderId="12" xfId="0" applyNumberFormat="1" applyFont="1" applyFill="1" applyBorder="1" applyAlignment="1" applyProtection="1">
      <alignment horizontal="center" vertical="center" wrapText="1"/>
      <protection locked="0"/>
    </xf>
    <xf numFmtId="4" fontId="26" fillId="5" borderId="1" xfId="15" quotePrefix="1" applyNumberFormat="1" applyFont="1" applyFill="1" applyBorder="1" applyAlignment="1">
      <alignment horizontal="center" vertical="center" wrapText="1"/>
    </xf>
    <xf numFmtId="4" fontId="26" fillId="5" borderId="1" xfId="15" applyNumberFormat="1" applyFont="1" applyFill="1" applyBorder="1" applyAlignment="1">
      <alignment horizontal="center" vertical="center" wrapText="1"/>
    </xf>
    <xf numFmtId="4" fontId="26" fillId="5" borderId="1" xfId="16" applyNumberFormat="1" applyFont="1" applyFill="1" applyBorder="1" applyAlignment="1">
      <alignment horizontal="center" vertical="center" wrapText="1"/>
    </xf>
    <xf numFmtId="4" fontId="26" fillId="5" borderId="1" xfId="19" applyNumberFormat="1" applyFont="1" applyFill="1" applyBorder="1" applyAlignment="1">
      <alignment horizontal="center" vertical="center" wrapText="1"/>
    </xf>
    <xf numFmtId="4" fontId="26" fillId="5" borderId="1" xfId="6" applyNumberFormat="1" applyFont="1" applyFill="1" applyBorder="1" applyAlignment="1" applyProtection="1">
      <alignment horizontal="center" vertical="center" wrapText="1"/>
      <protection locked="0"/>
    </xf>
    <xf numFmtId="4" fontId="26" fillId="12" borderId="1" xfId="6" applyNumberFormat="1" applyFont="1" applyFill="1" applyBorder="1" applyAlignment="1" applyProtection="1">
      <alignment horizontal="center" vertical="center" wrapText="1"/>
      <protection locked="0"/>
    </xf>
    <xf numFmtId="4" fontId="26" fillId="5" borderId="1" xfId="21" applyNumberFormat="1" applyFont="1" applyFill="1" applyBorder="1" applyAlignment="1" applyProtection="1">
      <alignment horizontal="center" vertical="center" wrapText="1"/>
      <protection locked="0"/>
    </xf>
    <xf numFmtId="4" fontId="26" fillId="5" borderId="1" xfId="0" quotePrefix="1" applyNumberFormat="1" applyFont="1" applyFill="1" applyBorder="1" applyAlignment="1" applyProtection="1">
      <alignment horizontal="center" vertical="center" wrapText="1"/>
      <protection locked="0"/>
    </xf>
    <xf numFmtId="4" fontId="26" fillId="5" borderId="1" xfId="22" applyNumberFormat="1" applyFont="1" applyFill="1" applyBorder="1" applyAlignment="1">
      <alignment horizontal="center" vertical="center" wrapText="1"/>
    </xf>
    <xf numFmtId="4" fontId="26" fillId="5" borderId="1" xfId="5" applyNumberFormat="1" applyFont="1" applyFill="1" applyBorder="1" applyAlignment="1" applyProtection="1">
      <alignment horizontal="center" vertical="center" wrapText="1"/>
      <protection locked="0"/>
    </xf>
    <xf numFmtId="4" fontId="26" fillId="5" borderId="1" xfId="5" applyNumberFormat="1" applyFont="1" applyFill="1" applyBorder="1" applyAlignment="1" applyProtection="1">
      <alignment horizontal="center" vertical="center" wrapText="1"/>
    </xf>
    <xf numFmtId="4" fontId="26" fillId="10" borderId="1" xfId="0" applyNumberFormat="1" applyFont="1" applyFill="1" applyBorder="1" applyAlignment="1">
      <alignment horizontal="center" vertical="center" wrapText="1"/>
    </xf>
    <xf numFmtId="4" fontId="26" fillId="11" borderId="1" xfId="0" applyNumberFormat="1" applyFont="1" applyFill="1" applyBorder="1" applyAlignment="1" applyProtection="1">
      <alignment horizontal="center" vertical="center" wrapText="1"/>
      <protection locked="0"/>
    </xf>
    <xf numFmtId="1" fontId="26" fillId="10" borderId="1" xfId="0" applyNumberFormat="1" applyFont="1" applyFill="1" applyBorder="1" applyAlignment="1" applyProtection="1">
      <alignment horizontal="center" vertical="center" wrapText="1"/>
      <protection locked="0"/>
    </xf>
    <xf numFmtId="1" fontId="26" fillId="5" borderId="1" xfId="15" quotePrefix="1" applyNumberFormat="1" applyFont="1" applyFill="1" applyBorder="1" applyAlignment="1">
      <alignment horizontal="center" vertical="center" wrapText="1"/>
    </xf>
    <xf numFmtId="1" fontId="26" fillId="5" borderId="1" xfId="12" applyNumberFormat="1" applyFont="1" applyFill="1" applyBorder="1" applyAlignment="1">
      <alignment horizontal="center" vertical="center" wrapText="1"/>
    </xf>
    <xf numFmtId="1" fontId="26" fillId="5" borderId="1" xfId="22" applyNumberFormat="1" applyFont="1" applyFill="1" applyBorder="1" applyAlignment="1">
      <alignment horizontal="center" vertical="center" wrapText="1"/>
    </xf>
    <xf numFmtId="1" fontId="26" fillId="5" borderId="1" xfId="3" applyNumberFormat="1" applyFont="1" applyFill="1" applyBorder="1" applyAlignment="1" applyProtection="1">
      <alignment horizontal="center" vertical="center" wrapText="1"/>
      <protection locked="0"/>
    </xf>
    <xf numFmtId="1" fontId="26" fillId="5" borderId="1" xfId="3" applyNumberFormat="1" applyFont="1" applyFill="1" applyBorder="1" applyAlignment="1">
      <alignment horizontal="center" vertical="center" wrapText="1"/>
    </xf>
    <xf numFmtId="1" fontId="26" fillId="7" borderId="1" xfId="0" applyNumberFormat="1" applyFont="1" applyFill="1" applyBorder="1" applyAlignment="1">
      <alignment horizontal="center" vertical="center" wrapText="1"/>
    </xf>
    <xf numFmtId="1" fontId="26" fillId="5" borderId="1" xfId="5" applyNumberFormat="1" applyFont="1" applyFill="1" applyBorder="1" applyAlignment="1" applyProtection="1">
      <alignment horizontal="center" vertical="center" wrapText="1"/>
      <protection locked="0"/>
    </xf>
    <xf numFmtId="1" fontId="26" fillId="5" borderId="8" xfId="0" applyNumberFormat="1" applyFont="1" applyFill="1" applyBorder="1" applyAlignment="1" applyProtection="1">
      <alignment horizontal="center" vertical="center" wrapText="1"/>
      <protection locked="0"/>
    </xf>
    <xf numFmtId="0" fontId="25" fillId="5" borderId="0" xfId="0" applyFont="1" applyFill="1" applyAlignment="1" applyProtection="1">
      <alignment horizontal="center" vertical="center" wrapText="1"/>
      <protection locked="0"/>
    </xf>
    <xf numFmtId="170" fontId="26" fillId="5" borderId="1" xfId="0" applyNumberFormat="1" applyFont="1" applyFill="1" applyBorder="1" applyAlignment="1">
      <alignment horizontal="center" vertical="center" wrapText="1"/>
    </xf>
    <xf numFmtId="0" fontId="26" fillId="5" borderId="1" xfId="0" quotePrefix="1" applyFont="1" applyFill="1" applyBorder="1" applyAlignment="1">
      <alignment horizontal="center" vertical="center" wrapText="1"/>
    </xf>
    <xf numFmtId="1" fontId="26" fillId="10" borderId="1" xfId="0" applyNumberFormat="1" applyFont="1" applyFill="1" applyBorder="1" applyAlignment="1">
      <alignment horizontal="center" vertical="center" wrapText="1"/>
    </xf>
    <xf numFmtId="0" fontId="25" fillId="5" borderId="0" xfId="0" applyFont="1" applyFill="1" applyAlignment="1">
      <alignment horizontal="left" vertical="top"/>
    </xf>
    <xf numFmtId="0" fontId="26" fillId="5" borderId="1" xfId="0" applyFont="1" applyFill="1" applyBorder="1" applyAlignment="1" applyProtection="1">
      <alignment horizontal="center" vertical="center" wrapText="1"/>
      <protection locked="0"/>
    </xf>
    <xf numFmtId="0" fontId="26" fillId="5" borderId="1" xfId="0" applyFont="1" applyFill="1" applyBorder="1" applyAlignment="1">
      <alignment horizontal="center" vertical="center" wrapText="1"/>
    </xf>
    <xf numFmtId="0" fontId="26" fillId="5" borderId="1" xfId="0" applyNumberFormat="1" applyFont="1" applyFill="1" applyBorder="1" applyAlignment="1">
      <alignment horizontal="center" vertical="center" wrapText="1"/>
    </xf>
    <xf numFmtId="4" fontId="26" fillId="5" borderId="1" xfId="0" applyNumberFormat="1" applyFont="1" applyFill="1" applyBorder="1" applyAlignment="1" applyProtection="1">
      <alignment horizontal="center" vertical="center" wrapText="1"/>
      <protection locked="0"/>
    </xf>
    <xf numFmtId="49" fontId="26" fillId="5" borderId="1" xfId="0" applyNumberFormat="1" applyFont="1" applyFill="1" applyBorder="1" applyAlignment="1" applyProtection="1">
      <alignment horizontal="center" vertical="center" wrapText="1"/>
      <protection locked="0"/>
    </xf>
    <xf numFmtId="4" fontId="26" fillId="5" borderId="1" xfId="0" applyNumberFormat="1" applyFont="1" applyFill="1" applyBorder="1" applyAlignment="1">
      <alignment horizontal="center" vertical="center" wrapText="1"/>
    </xf>
    <xf numFmtId="3" fontId="26" fillId="5" borderId="1" xfId="0" applyNumberFormat="1" applyFont="1" applyFill="1" applyBorder="1" applyAlignment="1">
      <alignment horizontal="center" vertical="center" wrapText="1"/>
    </xf>
    <xf numFmtId="0" fontId="25" fillId="5" borderId="0" xfId="0" applyFont="1" applyFill="1" applyBorder="1" applyAlignment="1" applyProtection="1">
      <alignment horizontal="center" vertical="center" wrapText="1"/>
      <protection locked="0"/>
    </xf>
    <xf numFmtId="2" fontId="26" fillId="5" borderId="1" xfId="0" applyNumberFormat="1" applyFont="1" applyFill="1" applyBorder="1" applyAlignment="1">
      <alignment horizontal="center" vertical="center" wrapText="1"/>
    </xf>
    <xf numFmtId="0" fontId="26" fillId="5" borderId="1" xfId="0" applyNumberFormat="1" applyFont="1" applyFill="1" applyBorder="1" applyAlignment="1">
      <alignment horizontal="center" vertical="center" wrapText="1"/>
    </xf>
    <xf numFmtId="0" fontId="26" fillId="5" borderId="1" xfId="0" applyFont="1" applyFill="1" applyBorder="1" applyAlignment="1">
      <alignment horizontal="center" vertical="center" wrapText="1"/>
    </xf>
    <xf numFmtId="4" fontId="26" fillId="5" borderId="1" xfId="0" applyNumberFormat="1" applyFont="1" applyFill="1" applyBorder="1" applyAlignment="1">
      <alignment horizontal="center" vertical="center" wrapText="1"/>
    </xf>
    <xf numFmtId="3" fontId="26" fillId="5" borderId="1" xfId="0" applyNumberFormat="1" applyFont="1" applyFill="1" applyBorder="1" applyAlignment="1">
      <alignment horizontal="center" vertical="center" wrapText="1"/>
    </xf>
    <xf numFmtId="2" fontId="26" fillId="5" borderId="1" xfId="0" applyNumberFormat="1" applyFont="1" applyFill="1" applyBorder="1" applyAlignment="1">
      <alignment horizontal="center" vertical="center" wrapText="1"/>
    </xf>
    <xf numFmtId="0" fontId="25" fillId="5" borderId="0"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right" wrapText="1"/>
      <protection locked="0"/>
    </xf>
    <xf numFmtId="0" fontId="7" fillId="5" borderId="1" xfId="0" applyFont="1" applyFill="1" applyBorder="1" applyAlignment="1">
      <alignment horizontal="right" wrapText="1"/>
    </xf>
    <xf numFmtId="2" fontId="7" fillId="5" borderId="1" xfId="0" applyNumberFormat="1" applyFont="1" applyFill="1" applyBorder="1" applyAlignment="1" applyProtection="1">
      <alignment horizontal="right" wrapText="1"/>
      <protection locked="0"/>
    </xf>
    <xf numFmtId="0" fontId="7" fillId="5" borderId="1" xfId="0" quotePrefix="1" applyNumberFormat="1" applyFont="1" applyFill="1" applyBorder="1" applyAlignment="1" applyProtection="1">
      <alignment wrapText="1"/>
      <protection locked="0"/>
    </xf>
    <xf numFmtId="0" fontId="7" fillId="5" borderId="1" xfId="0" applyNumberFormat="1" applyFont="1" applyFill="1" applyBorder="1" applyAlignment="1" applyProtection="1">
      <alignment wrapText="1"/>
      <protection locked="0"/>
    </xf>
    <xf numFmtId="0" fontId="26" fillId="5" borderId="1" xfId="15" applyNumberFormat="1" applyFont="1" applyFill="1" applyBorder="1" applyAlignment="1" applyProtection="1">
      <alignment horizontal="center" vertical="center" wrapText="1"/>
    </xf>
    <xf numFmtId="0" fontId="35" fillId="5" borderId="1" xfId="0" applyNumberFormat="1" applyFont="1" applyFill="1" applyBorder="1" applyAlignment="1" applyProtection="1">
      <alignment horizontal="left" vertical="top" wrapText="1"/>
      <protection locked="0"/>
    </xf>
    <xf numFmtId="0" fontId="35" fillId="5" borderId="1" xfId="0" applyNumberFormat="1" applyFont="1" applyFill="1" applyBorder="1" applyAlignment="1" applyProtection="1">
      <alignment horizontal="right" vertical="top" wrapText="1"/>
      <protection locked="0"/>
    </xf>
    <xf numFmtId="0" fontId="7" fillId="5" borderId="1" xfId="0" applyFont="1" applyFill="1" applyBorder="1" applyAlignment="1">
      <alignment vertical="center" wrapText="1"/>
    </xf>
    <xf numFmtId="17" fontId="12" fillId="5" borderId="1" xfId="0" applyNumberFormat="1" applyFont="1" applyFill="1" applyBorder="1" applyAlignment="1" applyProtection="1">
      <alignment horizontal="center" wrapText="1"/>
    </xf>
    <xf numFmtId="0" fontId="8" fillId="5" borderId="1" xfId="15" applyFont="1" applyFill="1" applyBorder="1" applyAlignment="1">
      <alignment horizontal="right" vertical="top" wrapText="1"/>
    </xf>
    <xf numFmtId="0" fontId="7" fillId="5" borderId="1" xfId="0" applyFont="1" applyFill="1" applyBorder="1" applyAlignment="1">
      <alignment vertical="top" wrapText="1"/>
    </xf>
    <xf numFmtId="0" fontId="7" fillId="5" borderId="1" xfId="0" applyFont="1" applyFill="1" applyBorder="1" applyAlignment="1" applyProtection="1">
      <alignment horizontal="left" vertical="top" wrapText="1"/>
      <protection locked="0"/>
    </xf>
    <xf numFmtId="0" fontId="7" fillId="5" borderId="1" xfId="0" applyFont="1" applyFill="1" applyBorder="1" applyAlignment="1">
      <alignment wrapText="1"/>
    </xf>
    <xf numFmtId="2" fontId="7" fillId="5" borderId="1" xfId="0" applyNumberFormat="1" applyFont="1" applyFill="1" applyBorder="1" applyAlignment="1">
      <alignment vertical="top" wrapText="1"/>
    </xf>
    <xf numFmtId="0" fontId="8" fillId="5" borderId="1" xfId="0" applyNumberFormat="1" applyFont="1" applyFill="1" applyBorder="1" applyAlignment="1" applyProtection="1">
      <alignment vertical="top" wrapText="1"/>
      <protection locked="0"/>
    </xf>
    <xf numFmtId="0" fontId="7" fillId="5" borderId="1" xfId="0" quotePrefix="1" applyNumberFormat="1" applyFont="1" applyFill="1" applyBorder="1" applyAlignment="1" applyProtection="1">
      <alignment horizontal="right" vertical="top" wrapText="1"/>
      <protection locked="0"/>
    </xf>
    <xf numFmtId="0" fontId="7" fillId="5" borderId="1" xfId="0" applyNumberFormat="1" applyFont="1" applyFill="1" applyBorder="1" applyAlignment="1">
      <alignment horizontal="center" vertical="top" wrapText="1"/>
    </xf>
    <xf numFmtId="0" fontId="7" fillId="5" borderId="1" xfId="0" applyNumberFormat="1" applyFont="1" applyFill="1" applyBorder="1" applyAlignment="1" applyProtection="1">
      <alignment horizontal="right" vertical="top" wrapText="1"/>
      <protection locked="0"/>
    </xf>
    <xf numFmtId="0" fontId="7" fillId="5" borderId="1" xfId="0" applyNumberFormat="1" applyFont="1" applyFill="1" applyBorder="1" applyAlignment="1" applyProtection="1">
      <alignment horizontal="left" vertical="top" wrapText="1"/>
      <protection locked="0"/>
    </xf>
    <xf numFmtId="0" fontId="8" fillId="5" borderId="1" xfId="0" applyNumberFormat="1" applyFont="1" applyFill="1" applyBorder="1" applyAlignment="1" applyProtection="1">
      <alignment horizontal="right" vertical="top" wrapText="1"/>
      <protection locked="0"/>
    </xf>
    <xf numFmtId="0" fontId="8" fillId="5" borderId="1" xfId="0" applyNumberFormat="1" applyFont="1" applyFill="1" applyBorder="1" applyAlignment="1" applyProtection="1">
      <alignment horizontal="left" vertical="top" wrapText="1"/>
      <protection locked="0"/>
    </xf>
    <xf numFmtId="0" fontId="26" fillId="5" borderId="34" xfId="0" applyNumberFormat="1" applyFont="1" applyFill="1" applyBorder="1" applyAlignment="1" applyProtection="1">
      <alignment horizontal="center" vertical="center" wrapText="1"/>
      <protection locked="0"/>
    </xf>
    <xf numFmtId="0" fontId="26" fillId="5" borderId="32" xfId="0" applyNumberFormat="1" applyFont="1" applyFill="1" applyBorder="1" applyAlignment="1" applyProtection="1">
      <alignment horizontal="center" vertical="center" wrapText="1"/>
      <protection locked="0"/>
    </xf>
    <xf numFmtId="0" fontId="7" fillId="5" borderId="1" xfId="0" applyFont="1" applyFill="1" applyBorder="1" applyAlignment="1">
      <alignment horizontal="center" vertical="center"/>
    </xf>
    <xf numFmtId="0" fontId="7" fillId="5" borderId="1" xfId="0" applyFont="1" applyFill="1" applyBorder="1" applyAlignment="1" applyProtection="1">
      <alignment horizontal="left" vertical="center" wrapText="1"/>
      <protection locked="0"/>
    </xf>
    <xf numFmtId="0" fontId="7" fillId="5" borderId="1" xfId="0" applyFont="1" applyFill="1" applyBorder="1" applyAlignment="1" applyProtection="1">
      <alignment horizontal="right" vertical="center" wrapText="1"/>
      <protection locked="0"/>
    </xf>
    <xf numFmtId="4" fontId="7" fillId="5" borderId="1" xfId="0" applyNumberFormat="1" applyFont="1" applyFill="1" applyBorder="1" applyAlignment="1" applyProtection="1">
      <alignment horizontal="right" vertical="center" wrapText="1"/>
      <protection locked="0"/>
    </xf>
    <xf numFmtId="1" fontId="36" fillId="5" borderId="1" xfId="0" applyNumberFormat="1"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0" fontId="35"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1" fontId="7" fillId="5" borderId="1" xfId="0" applyNumberFormat="1" applyFont="1" applyFill="1" applyBorder="1" applyAlignment="1" applyProtection="1">
      <alignment horizontal="center" vertical="center" wrapText="1"/>
      <protection locked="0"/>
    </xf>
    <xf numFmtId="0" fontId="36" fillId="5" borderId="1" xfId="0" applyFont="1" applyFill="1" applyBorder="1" applyAlignment="1" applyProtection="1">
      <alignment horizontal="center" vertical="center" wrapText="1"/>
      <protection locked="0"/>
    </xf>
    <xf numFmtId="1" fontId="7" fillId="5" borderId="1" xfId="0" applyNumberFormat="1" applyFont="1" applyFill="1" applyBorder="1" applyAlignment="1" applyProtection="1">
      <alignment horizontal="right" vertical="center" wrapText="1"/>
      <protection locked="0"/>
    </xf>
    <xf numFmtId="0" fontId="35" fillId="5" borderId="1" xfId="0" applyFont="1" applyFill="1" applyBorder="1" applyAlignment="1" applyProtection="1">
      <alignment horizontal="center" vertical="center" wrapText="1"/>
      <protection locked="0"/>
    </xf>
    <xf numFmtId="0" fontId="7" fillId="5" borderId="1" xfId="12" applyFont="1" applyFill="1" applyBorder="1" applyAlignment="1" applyProtection="1">
      <alignment horizontal="left" vertical="center" wrapText="1"/>
      <protection locked="0"/>
    </xf>
    <xf numFmtId="0" fontId="7" fillId="5" borderId="1" xfId="0" applyFont="1" applyFill="1" applyBorder="1" applyAlignment="1" applyProtection="1">
      <alignment horizontal="left" wrapText="1"/>
      <protection locked="0"/>
    </xf>
    <xf numFmtId="0" fontId="32" fillId="5" borderId="1" xfId="14" applyNumberFormat="1" applyFont="1" applyFill="1" applyBorder="1" applyAlignment="1" applyProtection="1">
      <alignment horizontal="right" vertical="center" wrapText="1"/>
      <protection locked="0"/>
    </xf>
    <xf numFmtId="4" fontId="7" fillId="5" borderId="1" xfId="0" applyNumberFormat="1" applyFont="1" applyFill="1" applyBorder="1" applyAlignment="1" applyProtection="1">
      <alignment horizontal="center" vertical="center" wrapText="1"/>
      <protection locked="0"/>
    </xf>
    <xf numFmtId="0" fontId="34" fillId="5" borderId="1" xfId="0" applyFont="1" applyFill="1" applyBorder="1" applyAlignment="1" applyProtection="1">
      <alignment horizontal="center" vertical="center" wrapText="1"/>
      <protection locked="0"/>
    </xf>
    <xf numFmtId="0" fontId="32" fillId="5" borderId="1" xfId="14" applyFont="1" applyFill="1" applyBorder="1" applyAlignment="1" applyProtection="1">
      <alignment horizontal="center" vertical="center" wrapText="1"/>
      <protection locked="0"/>
    </xf>
    <xf numFmtId="4" fontId="8" fillId="5" borderId="1" xfId="0" applyNumberFormat="1" applyFont="1" applyFill="1" applyBorder="1" applyAlignment="1" applyProtection="1">
      <alignment horizontal="left" vertical="top" wrapText="1"/>
      <protection locked="0"/>
    </xf>
    <xf numFmtId="0" fontId="25" fillId="5" borderId="0" xfId="0" applyNumberFormat="1" applyFont="1" applyFill="1" applyBorder="1" applyAlignment="1" applyProtection="1">
      <alignment horizontal="center" vertical="center" wrapText="1"/>
    </xf>
    <xf numFmtId="0" fontId="25" fillId="5" borderId="20" xfId="0" applyNumberFormat="1" applyFont="1" applyFill="1" applyBorder="1" applyAlignment="1" applyProtection="1">
      <alignment horizontal="left" vertical="center" wrapText="1"/>
      <protection locked="0"/>
    </xf>
    <xf numFmtId="0" fontId="25" fillId="5" borderId="29" xfId="0" applyNumberFormat="1" applyFont="1" applyFill="1" applyBorder="1" applyAlignment="1" applyProtection="1">
      <alignment horizontal="left" vertical="center" wrapText="1"/>
      <protection locked="0"/>
    </xf>
    <xf numFmtId="0" fontId="25" fillId="5" borderId="17" xfId="0" applyNumberFormat="1" applyFont="1" applyFill="1" applyBorder="1" applyAlignment="1" applyProtection="1">
      <alignment horizontal="left" vertical="center" wrapText="1"/>
      <protection locked="0"/>
    </xf>
    <xf numFmtId="0" fontId="25" fillId="5" borderId="6" xfId="0" applyNumberFormat="1" applyFont="1" applyFill="1" applyBorder="1" applyAlignment="1" applyProtection="1">
      <alignment horizontal="center" vertical="center" wrapText="1"/>
    </xf>
    <xf numFmtId="0" fontId="25" fillId="5" borderId="20" xfId="0" applyNumberFormat="1" applyFont="1" applyFill="1" applyBorder="1" applyAlignment="1" applyProtection="1">
      <alignment horizontal="center" vertical="center" wrapText="1"/>
    </xf>
    <xf numFmtId="0" fontId="25" fillId="5" borderId="29" xfId="0" applyNumberFormat="1" applyFont="1" applyFill="1" applyBorder="1" applyAlignment="1" applyProtection="1">
      <alignment horizontal="center" vertical="center" wrapText="1"/>
    </xf>
    <xf numFmtId="0" fontId="25" fillId="5" borderId="17" xfId="0" applyNumberFormat="1" applyFont="1" applyFill="1" applyBorder="1" applyAlignment="1" applyProtection="1">
      <alignment horizontal="center" vertical="center" wrapText="1"/>
    </xf>
    <xf numFmtId="0" fontId="25" fillId="5" borderId="16" xfId="0" applyNumberFormat="1" applyFont="1" applyFill="1" applyBorder="1" applyAlignment="1" applyProtection="1">
      <alignment horizontal="center" vertical="center" wrapText="1"/>
    </xf>
    <xf numFmtId="0" fontId="25" fillId="5" borderId="16" xfId="0" applyNumberFormat="1" applyFont="1" applyFill="1" applyBorder="1" applyAlignment="1" applyProtection="1">
      <alignment horizontal="left" vertical="center" wrapText="1"/>
    </xf>
    <xf numFmtId="0" fontId="25" fillId="5" borderId="0" xfId="0" applyNumberFormat="1" applyFont="1" applyFill="1" applyBorder="1" applyAlignment="1" applyProtection="1">
      <alignment horizontal="left" vertical="center" wrapText="1"/>
    </xf>
    <xf numFmtId="0" fontId="25" fillId="5" borderId="30" xfId="0" applyNumberFormat="1" applyFont="1" applyFill="1" applyBorder="1" applyAlignment="1" applyProtection="1">
      <alignment horizontal="center" vertical="center" wrapText="1"/>
    </xf>
    <xf numFmtId="0" fontId="25" fillId="5" borderId="5" xfId="0" applyNumberFormat="1" applyFont="1" applyFill="1" applyBorder="1" applyAlignment="1" applyProtection="1">
      <alignment horizontal="center" vertical="center" wrapText="1"/>
    </xf>
    <xf numFmtId="49" fontId="25" fillId="5" borderId="5" xfId="0" applyNumberFormat="1" applyFont="1" applyFill="1" applyBorder="1" applyAlignment="1" applyProtection="1">
      <alignment horizontal="center" vertical="center" wrapText="1"/>
    </xf>
    <xf numFmtId="0" fontId="25" fillId="5" borderId="5" xfId="0" applyNumberFormat="1" applyFont="1" applyFill="1" applyBorder="1" applyAlignment="1" applyProtection="1">
      <alignment horizontal="center" vertical="center" wrapText="1"/>
      <protection locked="0"/>
    </xf>
    <xf numFmtId="0" fontId="25" fillId="5" borderId="31" xfId="0" applyNumberFormat="1" applyFont="1" applyFill="1" applyBorder="1" applyAlignment="1" applyProtection="1">
      <alignment horizontal="center" vertical="center" wrapText="1"/>
    </xf>
    <xf numFmtId="0" fontId="25" fillId="5" borderId="27" xfId="0" applyNumberFormat="1" applyFont="1" applyFill="1" applyBorder="1" applyAlignment="1" applyProtection="1">
      <alignment horizontal="center" vertical="center" wrapText="1"/>
      <protection locked="0"/>
    </xf>
    <xf numFmtId="0" fontId="25" fillId="5" borderId="22" xfId="0" applyNumberFormat="1" applyFont="1" applyFill="1" applyBorder="1" applyAlignment="1" applyProtection="1">
      <alignment horizontal="center" vertical="center" wrapText="1"/>
      <protection locked="0"/>
    </xf>
    <xf numFmtId="0" fontId="25" fillId="5" borderId="28" xfId="0" applyNumberFormat="1" applyFont="1" applyFill="1" applyBorder="1" applyAlignment="1" applyProtection="1">
      <alignment horizontal="center" vertical="center" wrapText="1"/>
      <protection locked="0"/>
    </xf>
    <xf numFmtId="0" fontId="25" fillId="5" borderId="31" xfId="0" applyNumberFormat="1" applyFont="1" applyFill="1" applyBorder="1" applyAlignment="1" applyProtection="1">
      <alignment horizontal="center" vertical="center" wrapText="1"/>
      <protection locked="0"/>
    </xf>
    <xf numFmtId="0" fontId="25" fillId="5" borderId="26" xfId="0" applyNumberFormat="1" applyFont="1" applyFill="1" applyBorder="1" applyAlignment="1" applyProtection="1">
      <alignment horizontal="center" vertical="center" wrapText="1"/>
      <protection locked="0"/>
    </xf>
    <xf numFmtId="0" fontId="25" fillId="5" borderId="21" xfId="0" applyNumberFormat="1" applyFont="1" applyFill="1" applyBorder="1" applyAlignment="1" applyProtection="1">
      <alignment horizontal="center" vertical="center" wrapText="1"/>
      <protection locked="0"/>
    </xf>
    <xf numFmtId="0" fontId="25" fillId="5" borderId="23" xfId="0" applyNumberFormat="1" applyFont="1" applyFill="1" applyBorder="1" applyAlignment="1" applyProtection="1">
      <alignment horizontal="center" vertical="center" wrapText="1"/>
      <protection locked="0"/>
    </xf>
    <xf numFmtId="0" fontId="25" fillId="5" borderId="10" xfId="0" applyNumberFormat="1" applyFont="1" applyFill="1" applyBorder="1" applyAlignment="1" applyProtection="1">
      <alignment horizontal="center" vertical="center" wrapText="1"/>
    </xf>
    <xf numFmtId="0" fontId="25" fillId="5" borderId="19" xfId="0" applyNumberFormat="1" applyFont="1" applyFill="1" applyBorder="1" applyAlignment="1" applyProtection="1">
      <alignment horizontal="center" vertical="center" wrapText="1"/>
    </xf>
    <xf numFmtId="49" fontId="25" fillId="5" borderId="19" xfId="0" applyNumberFormat="1" applyFont="1" applyFill="1" applyBorder="1" applyAlignment="1" applyProtection="1">
      <alignment horizontal="center" vertical="center" wrapText="1"/>
    </xf>
    <xf numFmtId="0" fontId="25" fillId="5" borderId="19" xfId="0" applyNumberFormat="1" applyFont="1" applyFill="1" applyBorder="1" applyAlignment="1" applyProtection="1">
      <alignment horizontal="center" vertical="center" wrapText="1"/>
      <protection locked="0"/>
    </xf>
    <xf numFmtId="0" fontId="25" fillId="5" borderId="16" xfId="0" applyNumberFormat="1" applyFont="1" applyFill="1" applyBorder="1" applyAlignment="1" applyProtection="1">
      <alignment horizontal="center" vertical="center" wrapText="1"/>
    </xf>
    <xf numFmtId="0" fontId="25" fillId="5" borderId="18" xfId="0" applyNumberFormat="1" applyFont="1" applyFill="1" applyBorder="1" applyAlignment="1" applyProtection="1">
      <alignment horizontal="center" vertical="center" wrapText="1"/>
      <protection locked="0"/>
    </xf>
    <xf numFmtId="0" fontId="25" fillId="5" borderId="16" xfId="0" applyNumberFormat="1" applyFont="1" applyFill="1" applyBorder="1" applyAlignment="1" applyProtection="1">
      <alignment horizontal="center" vertical="center" wrapText="1"/>
      <protection locked="0"/>
    </xf>
    <xf numFmtId="0" fontId="25" fillId="5" borderId="11"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xf>
    <xf numFmtId="0" fontId="25" fillId="5" borderId="18" xfId="0" applyNumberFormat="1" applyFont="1" applyFill="1" applyBorder="1" applyAlignment="1" applyProtection="1">
      <alignment horizontal="center" vertical="center" wrapText="1"/>
    </xf>
    <xf numFmtId="0" fontId="25" fillId="5" borderId="25" xfId="0" applyNumberFormat="1" applyFont="1" applyFill="1" applyBorder="1" applyAlignment="1" applyProtection="1">
      <alignment horizontal="center" vertical="center" wrapText="1"/>
    </xf>
    <xf numFmtId="0" fontId="25" fillId="5" borderId="17" xfId="0" applyNumberFormat="1" applyFont="1" applyFill="1" applyBorder="1" applyAlignment="1" applyProtection="1">
      <alignment horizontal="center" vertical="center" wrapText="1"/>
    </xf>
    <xf numFmtId="0" fontId="25" fillId="5" borderId="7" xfId="0" applyNumberFormat="1" applyFont="1" applyFill="1" applyBorder="1" applyAlignment="1" applyProtection="1">
      <alignment horizontal="center" vertical="center" wrapText="1"/>
    </xf>
    <xf numFmtId="0" fontId="25" fillId="5" borderId="8" xfId="0" applyNumberFormat="1" applyFont="1" applyFill="1" applyBorder="1" applyAlignment="1" applyProtection="1">
      <alignment horizontal="center" vertical="center" wrapText="1"/>
    </xf>
    <xf numFmtId="0" fontId="25" fillId="5" borderId="9" xfId="0" applyNumberFormat="1" applyFont="1" applyFill="1" applyBorder="1" applyAlignment="1" applyProtection="1">
      <alignment horizontal="center" vertical="center" wrapText="1"/>
    </xf>
    <xf numFmtId="0" fontId="25" fillId="5" borderId="0" xfId="0" applyNumberFormat="1" applyFont="1" applyFill="1" applyBorder="1" applyAlignment="1" applyProtection="1">
      <alignment horizontal="center" vertical="center" wrapText="1"/>
      <protection locked="0"/>
    </xf>
    <xf numFmtId="0" fontId="7" fillId="5" borderId="1" xfId="0" applyFont="1" applyFill="1" applyBorder="1" applyAlignment="1">
      <alignment horizontal="center" wrapText="1"/>
    </xf>
    <xf numFmtId="0" fontId="7" fillId="5" borderId="1" xfId="0" applyNumberFormat="1" applyFont="1" applyFill="1" applyBorder="1" applyAlignment="1" applyProtection="1">
      <alignment horizontal="right" wrapText="1"/>
      <protection locked="0"/>
    </xf>
    <xf numFmtId="2" fontId="7" fillId="5" borderId="1" xfId="0" applyNumberFormat="1" applyFont="1" applyFill="1" applyBorder="1" applyAlignment="1">
      <alignment horizontal="right" wrapText="1"/>
    </xf>
    <xf numFmtId="4" fontId="7" fillId="5" borderId="1" xfId="0" applyNumberFormat="1" applyFont="1" applyFill="1" applyBorder="1" applyAlignment="1" applyProtection="1">
      <alignment horizontal="right" wrapText="1"/>
      <protection locked="0"/>
    </xf>
    <xf numFmtId="1" fontId="7" fillId="5" borderId="1" xfId="0" applyNumberFormat="1" applyFont="1" applyFill="1" applyBorder="1" applyAlignment="1" applyProtection="1">
      <alignment horizontal="right" wrapText="1"/>
      <protection locked="0"/>
    </xf>
    <xf numFmtId="49" fontId="7" fillId="5" borderId="1" xfId="0" applyNumberFormat="1" applyFont="1" applyFill="1" applyBorder="1" applyAlignment="1" applyProtection="1">
      <alignment horizontal="right" wrapText="1"/>
      <protection locked="0"/>
    </xf>
    <xf numFmtId="1" fontId="33" fillId="5" borderId="1" xfId="0" applyNumberFormat="1" applyFont="1" applyFill="1" applyBorder="1" applyAlignment="1">
      <alignment horizontal="center" vertical="top" wrapText="1"/>
    </xf>
    <xf numFmtId="1" fontId="33" fillId="5" borderId="1" xfId="0" applyNumberFormat="1" applyFont="1" applyFill="1" applyBorder="1" applyAlignment="1">
      <alignment horizontal="left" vertical="top" wrapText="1"/>
    </xf>
    <xf numFmtId="1" fontId="33" fillId="5" borderId="1" xfId="0" applyNumberFormat="1" applyFont="1" applyFill="1" applyBorder="1" applyAlignment="1">
      <alignment horizontal="center" vertical="center" wrapText="1"/>
    </xf>
    <xf numFmtId="0" fontId="7" fillId="5" borderId="1" xfId="0" applyFont="1" applyFill="1" applyBorder="1" applyAlignment="1" applyProtection="1">
      <alignment horizontal="center" wrapText="1"/>
      <protection locked="0"/>
    </xf>
    <xf numFmtId="49" fontId="7" fillId="5" borderId="1" xfId="0" applyNumberFormat="1" applyFont="1" applyFill="1" applyBorder="1" applyAlignment="1" applyProtection="1">
      <alignment horizontal="left" wrapText="1"/>
      <protection locked="0"/>
    </xf>
    <xf numFmtId="3" fontId="7" fillId="5" borderId="1" xfId="0" applyNumberFormat="1" applyFont="1" applyFill="1" applyBorder="1" applyAlignment="1" applyProtection="1">
      <alignment horizontal="right" wrapText="1"/>
      <protection locked="0"/>
    </xf>
    <xf numFmtId="0" fontId="7" fillId="5" borderId="1" xfId="0" applyFont="1" applyFill="1" applyBorder="1" applyAlignment="1">
      <alignment horizontal="right" vertical="center" wrapText="1"/>
    </xf>
    <xf numFmtId="0" fontId="7" fillId="5" borderId="1" xfId="12" applyNumberFormat="1" applyFont="1" applyFill="1" applyBorder="1" applyAlignment="1" applyProtection="1">
      <alignment horizontal="right" wrapText="1"/>
      <protection locked="0"/>
    </xf>
    <xf numFmtId="0" fontId="8" fillId="5" borderId="1" xfId="0" applyNumberFormat="1" applyFont="1" applyFill="1" applyBorder="1" applyAlignment="1" applyProtection="1">
      <alignment horizontal="right" wrapText="1"/>
      <protection locked="0"/>
    </xf>
    <xf numFmtId="0" fontId="8" fillId="5" borderId="1" xfId="12" applyNumberFormat="1" applyFont="1" applyFill="1" applyBorder="1" applyAlignment="1" applyProtection="1">
      <alignment horizontal="right" wrapText="1"/>
      <protection locked="0"/>
    </xf>
    <xf numFmtId="0" fontId="7" fillId="5" borderId="1" xfId="0" applyFont="1" applyFill="1" applyBorder="1" applyAlignment="1" applyProtection="1">
      <alignment wrapText="1"/>
      <protection locked="0"/>
    </xf>
    <xf numFmtId="0" fontId="7" fillId="5" borderId="1" xfId="0" applyNumberFormat="1" applyFont="1" applyFill="1" applyBorder="1" applyAlignment="1">
      <alignment horizontal="center" vertical="center" wrapText="1"/>
    </xf>
    <xf numFmtId="4" fontId="34" fillId="5" borderId="1" xfId="0" applyNumberFormat="1" applyFont="1" applyFill="1" applyBorder="1" applyAlignment="1" applyProtection="1">
      <alignment wrapText="1"/>
      <protection locked="0"/>
    </xf>
    <xf numFmtId="0" fontId="7" fillId="5" borderId="1" xfId="0" applyNumberFormat="1" applyFont="1" applyFill="1" applyBorder="1" applyAlignment="1" applyProtection="1">
      <alignment horizontal="left" wrapText="1"/>
      <protection locked="0"/>
    </xf>
    <xf numFmtId="0" fontId="7" fillId="5" borderId="1" xfId="24" applyFont="1" applyFill="1" applyBorder="1" applyAlignment="1" applyProtection="1">
      <alignment horizontal="right" wrapText="1"/>
      <protection locked="0"/>
    </xf>
    <xf numFmtId="0" fontId="7" fillId="5" borderId="1" xfId="24" applyFont="1" applyFill="1" applyBorder="1" applyAlignment="1" applyProtection="1">
      <alignment horizontal="left" wrapText="1"/>
      <protection locked="0"/>
    </xf>
    <xf numFmtId="0" fontId="7" fillId="5" borderId="1" xfId="24" applyFont="1" applyFill="1" applyBorder="1" applyAlignment="1">
      <alignment wrapText="1"/>
    </xf>
    <xf numFmtId="0" fontId="34" fillId="5" borderId="1" xfId="0" applyFont="1" applyFill="1" applyBorder="1" applyAlignment="1" applyProtection="1">
      <alignment horizontal="right" wrapText="1"/>
      <protection locked="0"/>
    </xf>
    <xf numFmtId="0" fontId="7" fillId="5" borderId="1" xfId="0" quotePrefix="1" applyNumberFormat="1" applyFont="1" applyFill="1" applyBorder="1" applyAlignment="1" applyProtection="1">
      <alignment horizontal="right" wrapText="1"/>
      <protection locked="0"/>
    </xf>
    <xf numFmtId="0" fontId="7" fillId="5" borderId="1" xfId="12" applyFont="1" applyFill="1" applyBorder="1" applyAlignment="1" applyProtection="1">
      <alignment horizontal="right" wrapText="1"/>
      <protection locked="0"/>
    </xf>
    <xf numFmtId="4" fontId="7" fillId="5" borderId="1" xfId="12" applyNumberFormat="1" applyFont="1" applyFill="1" applyBorder="1" applyAlignment="1" applyProtection="1">
      <alignment horizontal="right" wrapText="1"/>
      <protection locked="0"/>
    </xf>
    <xf numFmtId="9" fontId="7" fillId="5" borderId="1" xfId="0" applyNumberFormat="1" applyFont="1" applyFill="1" applyBorder="1" applyAlignment="1" applyProtection="1">
      <alignment horizontal="right" wrapText="1"/>
      <protection locked="0"/>
    </xf>
    <xf numFmtId="0" fontId="35" fillId="5" borderId="1" xfId="0" applyFont="1" applyFill="1" applyBorder="1" applyAlignment="1" applyProtection="1">
      <alignment horizontal="right" wrapText="1"/>
      <protection locked="0"/>
    </xf>
    <xf numFmtId="4" fontId="35" fillId="5" borderId="1" xfId="0" applyNumberFormat="1" applyFont="1" applyFill="1" applyBorder="1" applyAlignment="1" applyProtection="1">
      <alignment horizontal="right" wrapText="1"/>
      <protection locked="0"/>
    </xf>
    <xf numFmtId="0" fontId="35" fillId="5" borderId="1" xfId="0" applyNumberFormat="1" applyFont="1" applyFill="1" applyBorder="1" applyAlignment="1" applyProtection="1">
      <alignment horizontal="right" wrapText="1"/>
      <protection locked="0"/>
    </xf>
    <xf numFmtId="0" fontId="35" fillId="5" borderId="1" xfId="0" applyFont="1" applyFill="1" applyBorder="1" applyAlignment="1" applyProtection="1">
      <alignment horizontal="right" vertical="center" wrapText="1"/>
      <protection locked="0"/>
    </xf>
    <xf numFmtId="0" fontId="35" fillId="5" borderId="1" xfId="0" applyNumberFormat="1" applyFont="1" applyFill="1" applyBorder="1" applyAlignment="1">
      <alignment horizontal="center" vertical="center" wrapText="1"/>
    </xf>
    <xf numFmtId="49" fontId="35" fillId="5" borderId="1" xfId="0" applyNumberFormat="1" applyFont="1" applyFill="1" applyBorder="1" applyAlignment="1" applyProtection="1">
      <alignment horizontal="right" wrapText="1"/>
      <protection locked="0"/>
    </xf>
    <xf numFmtId="0" fontId="35" fillId="5" borderId="1" xfId="0" applyFont="1" applyFill="1" applyBorder="1" applyAlignment="1" applyProtection="1">
      <alignment horizontal="right" vertical="top" wrapText="1"/>
      <protection locked="0"/>
    </xf>
    <xf numFmtId="3" fontId="35" fillId="5" borderId="1" xfId="0" applyNumberFormat="1" applyFont="1" applyFill="1" applyBorder="1" applyAlignment="1" applyProtection="1">
      <alignment horizontal="right" wrapText="1"/>
      <protection locked="0"/>
    </xf>
    <xf numFmtId="3" fontId="7" fillId="5" borderId="1" xfId="0" applyNumberFormat="1" applyFont="1" applyFill="1" applyBorder="1" applyAlignment="1">
      <alignment vertical="center" wrapText="1"/>
    </xf>
    <xf numFmtId="4" fontId="36" fillId="5" borderId="1" xfId="0" applyNumberFormat="1" applyFont="1" applyFill="1" applyBorder="1" applyAlignment="1">
      <alignment vertical="center" wrapText="1"/>
    </xf>
    <xf numFmtId="4" fontId="7" fillId="5" borderId="1" xfId="0" applyNumberFormat="1" applyFont="1" applyFill="1" applyBorder="1" applyAlignment="1">
      <alignment vertical="center" wrapText="1"/>
    </xf>
    <xf numFmtId="1" fontId="7" fillId="5" borderId="1" xfId="0" applyNumberFormat="1" applyFont="1" applyFill="1" applyBorder="1" applyAlignment="1">
      <alignment vertical="center" wrapText="1"/>
    </xf>
    <xf numFmtId="3" fontId="7" fillId="5" borderId="1" xfId="0" applyNumberFormat="1" applyFont="1" applyFill="1" applyBorder="1"/>
    <xf numFmtId="0" fontId="32" fillId="5" borderId="1" xfId="14" applyFont="1" applyFill="1" applyBorder="1" applyAlignment="1" applyProtection="1">
      <alignment vertical="center" wrapText="1"/>
    </xf>
    <xf numFmtId="0" fontId="7" fillId="5" borderId="1" xfId="0" applyFont="1" applyFill="1" applyBorder="1" applyAlignment="1">
      <alignment horizontal="left" vertical="center" wrapText="1"/>
    </xf>
    <xf numFmtId="0" fontId="7" fillId="5" borderId="1" xfId="0" applyFont="1" applyFill="1" applyBorder="1" applyAlignment="1">
      <alignment vertical="center"/>
    </xf>
    <xf numFmtId="0" fontId="37" fillId="5" borderId="1" xfId="14" applyFont="1" applyFill="1" applyBorder="1" applyAlignment="1" applyProtection="1">
      <alignment vertical="center" wrapText="1"/>
    </xf>
    <xf numFmtId="0" fontId="7" fillId="5" borderId="1" xfId="0" applyNumberFormat="1" applyFont="1" applyFill="1" applyBorder="1" applyAlignment="1">
      <alignment horizontal="right" vertical="center" wrapText="1"/>
    </xf>
    <xf numFmtId="0" fontId="7" fillId="5" borderId="1" xfId="0" applyNumberFormat="1" applyFont="1" applyFill="1" applyBorder="1" applyAlignment="1">
      <alignment horizontal="left" vertical="center" wrapText="1"/>
    </xf>
    <xf numFmtId="2" fontId="7" fillId="5" borderId="1" xfId="0" applyNumberFormat="1" applyFont="1" applyFill="1" applyBorder="1" applyAlignment="1">
      <alignment horizontal="center" vertical="center" wrapText="1"/>
    </xf>
    <xf numFmtId="3" fontId="7" fillId="5" borderId="1" xfId="0" applyNumberFormat="1" applyFont="1" applyFill="1" applyBorder="1" applyAlignment="1">
      <alignment horizontal="right" vertical="center" wrapText="1"/>
    </xf>
    <xf numFmtId="0" fontId="7" fillId="5" borderId="1" xfId="0" applyNumberFormat="1" applyFont="1" applyFill="1" applyBorder="1" applyAlignment="1" applyProtection="1">
      <alignment horizontal="center" wrapText="1"/>
      <protection locked="0"/>
    </xf>
    <xf numFmtId="0" fontId="7" fillId="5" borderId="1" xfId="0" applyFont="1" applyFill="1" applyBorder="1" applyAlignment="1">
      <alignment horizontal="left" vertical="center"/>
    </xf>
    <xf numFmtId="0" fontId="7" fillId="5" borderId="1" xfId="0" applyFont="1" applyFill="1" applyBorder="1" applyAlignment="1">
      <alignment horizontal="right" vertical="top" wrapText="1"/>
    </xf>
    <xf numFmtId="0" fontId="8" fillId="5" borderId="1" xfId="0" applyFont="1" applyFill="1" applyBorder="1" applyAlignment="1">
      <alignment horizontal="left" vertical="top" wrapText="1"/>
    </xf>
    <xf numFmtId="2" fontId="7" fillId="5" borderId="1" xfId="14" applyNumberFormat="1" applyFont="1" applyFill="1" applyBorder="1" applyAlignment="1" applyProtection="1">
      <alignment vertical="top" wrapText="1"/>
    </xf>
    <xf numFmtId="0" fontId="7" fillId="5" borderId="1" xfId="12" applyFont="1" applyFill="1" applyBorder="1" applyAlignment="1">
      <alignment vertical="top" wrapText="1"/>
    </xf>
    <xf numFmtId="0" fontId="8" fillId="5" borderId="1" xfId="0" applyFont="1" applyFill="1" applyBorder="1" applyAlignment="1">
      <alignment vertical="top" wrapText="1"/>
    </xf>
    <xf numFmtId="3" fontId="7" fillId="5" borderId="1" xfId="15" applyNumberFormat="1" applyFont="1" applyFill="1" applyBorder="1" applyAlignment="1">
      <alignment vertical="top" wrapText="1"/>
    </xf>
    <xf numFmtId="3" fontId="8" fillId="5" borderId="1" xfId="15" applyNumberFormat="1" applyFont="1" applyFill="1" applyBorder="1" applyAlignment="1">
      <alignment vertical="top" wrapText="1"/>
    </xf>
    <xf numFmtId="2" fontId="8" fillId="5" borderId="1" xfId="0" applyNumberFormat="1" applyFont="1" applyFill="1" applyBorder="1" applyAlignment="1">
      <alignment horizontal="left" vertical="top"/>
    </xf>
    <xf numFmtId="4" fontId="8" fillId="5" borderId="1" xfId="0" applyNumberFormat="1" applyFont="1" applyFill="1" applyBorder="1" applyAlignment="1">
      <alignment vertical="top" wrapText="1"/>
    </xf>
    <xf numFmtId="0" fontId="8" fillId="5" borderId="1" xfId="12" applyFont="1" applyFill="1" applyBorder="1" applyAlignment="1">
      <alignment vertical="top" wrapText="1"/>
    </xf>
    <xf numFmtId="0" fontId="8" fillId="5" borderId="1" xfId="0" applyFont="1" applyFill="1" applyBorder="1" applyAlignment="1">
      <alignment horizontal="justify" vertical="top"/>
    </xf>
    <xf numFmtId="4" fontId="8" fillId="5" borderId="1" xfId="0" applyNumberFormat="1" applyFont="1" applyFill="1" applyBorder="1" applyAlignment="1">
      <alignment horizontal="justify" vertical="top"/>
    </xf>
    <xf numFmtId="0" fontId="7" fillId="5" borderId="1" xfId="0" applyNumberFormat="1" applyFont="1" applyFill="1" applyBorder="1" applyAlignment="1">
      <alignment horizontal="left" vertical="top"/>
    </xf>
    <xf numFmtId="0" fontId="8" fillId="5" borderId="1" xfId="0" applyFont="1" applyFill="1" applyBorder="1" applyAlignment="1">
      <alignment horizontal="right" vertical="top" wrapText="1"/>
    </xf>
    <xf numFmtId="4" fontId="8" fillId="5" borderId="1" xfId="0" applyNumberFormat="1" applyFont="1" applyFill="1" applyBorder="1" applyAlignment="1">
      <alignment horizontal="left" vertical="top" wrapText="1"/>
    </xf>
    <xf numFmtId="0" fontId="7" fillId="5" borderId="1" xfId="14" applyFont="1" applyFill="1" applyBorder="1" applyAlignment="1" applyProtection="1">
      <alignment vertical="top" wrapText="1"/>
    </xf>
    <xf numFmtId="0" fontId="7" fillId="5" borderId="1" xfId="0" applyFont="1" applyFill="1" applyBorder="1" applyAlignment="1">
      <alignment horizontal="center" vertical="top" wrapText="1"/>
    </xf>
    <xf numFmtId="0" fontId="8" fillId="5" borderId="1" xfId="0" applyFont="1" applyFill="1" applyBorder="1" applyAlignment="1" applyProtection="1">
      <alignment horizontal="left" vertical="top" wrapText="1"/>
      <protection locked="0"/>
    </xf>
    <xf numFmtId="0" fontId="8" fillId="5" borderId="1" xfId="0" applyFont="1" applyFill="1" applyBorder="1" applyAlignment="1" applyProtection="1">
      <alignment horizontal="right" vertical="top" wrapText="1"/>
      <protection locked="0"/>
    </xf>
    <xf numFmtId="0" fontId="7" fillId="5" borderId="1" xfId="0" applyFont="1" applyFill="1" applyBorder="1" applyAlignment="1" applyProtection="1">
      <alignment horizontal="right" vertical="top" wrapText="1"/>
      <protection locked="0"/>
    </xf>
    <xf numFmtId="4" fontId="7" fillId="5" borderId="1" xfId="0" applyNumberFormat="1" applyFont="1" applyFill="1" applyBorder="1" applyAlignment="1" applyProtection="1">
      <alignment horizontal="right" vertical="top" wrapText="1"/>
      <protection locked="0"/>
    </xf>
    <xf numFmtId="2" fontId="7" fillId="5" borderId="1" xfId="0" applyNumberFormat="1" applyFont="1" applyFill="1" applyBorder="1" applyAlignment="1" applyProtection="1">
      <alignment horizontal="right" vertical="top" wrapText="1"/>
      <protection locked="0"/>
    </xf>
    <xf numFmtId="0" fontId="8" fillId="5" borderId="1" xfId="15" applyFont="1" applyFill="1" applyBorder="1" applyAlignment="1">
      <alignment vertical="top" wrapText="1"/>
    </xf>
    <xf numFmtId="0" fontId="8" fillId="5" borderId="1" xfId="15" applyFont="1" applyFill="1" applyBorder="1" applyAlignment="1">
      <alignment horizontal="left" vertical="top" wrapText="1"/>
    </xf>
    <xf numFmtId="4" fontId="7" fillId="5" borderId="1" xfId="0" applyNumberFormat="1" applyFont="1" applyFill="1" applyBorder="1" applyAlignment="1">
      <alignment vertical="top" wrapText="1"/>
    </xf>
    <xf numFmtId="0" fontId="8" fillId="5" borderId="1" xfId="0" applyNumberFormat="1" applyFont="1" applyFill="1" applyBorder="1" applyAlignment="1">
      <alignment horizontal="left" vertical="top"/>
    </xf>
    <xf numFmtId="0" fontId="7" fillId="5" borderId="1" xfId="15" applyFont="1" applyFill="1" applyBorder="1" applyAlignment="1">
      <alignment vertical="top" wrapText="1"/>
    </xf>
    <xf numFmtId="0" fontId="7" fillId="5" borderId="1" xfId="0" applyFont="1" applyFill="1" applyBorder="1" applyAlignment="1">
      <alignment horizontal="left" vertical="top"/>
    </xf>
    <xf numFmtId="0" fontId="7" fillId="5" borderId="1" xfId="0" applyFont="1" applyFill="1" applyBorder="1" applyAlignment="1" applyProtection="1">
      <alignment horizontal="left" vertical="top"/>
      <protection locked="0"/>
    </xf>
    <xf numFmtId="0" fontId="8" fillId="5" borderId="1" xfId="0" applyFont="1" applyFill="1" applyBorder="1" applyAlignment="1" applyProtection="1">
      <alignment horizontal="right" vertical="top"/>
      <protection locked="0"/>
    </xf>
    <xf numFmtId="4" fontId="8" fillId="5" borderId="1" xfId="0" applyNumberFormat="1" applyFont="1" applyFill="1" applyBorder="1" applyAlignment="1" applyProtection="1">
      <alignment horizontal="right" vertical="top"/>
      <protection locked="0"/>
    </xf>
    <xf numFmtId="0" fontId="8" fillId="5" borderId="1" xfId="0" applyFont="1" applyFill="1" applyBorder="1" applyAlignment="1" applyProtection="1">
      <alignment horizontal="left" vertical="top"/>
      <protection locked="0"/>
    </xf>
    <xf numFmtId="0" fontId="7" fillId="5" borderId="1" xfId="15" applyFont="1" applyFill="1" applyBorder="1" applyAlignment="1">
      <alignment horizontal="right" vertical="top" wrapText="1"/>
    </xf>
    <xf numFmtId="0" fontId="8" fillId="5" borderId="1" xfId="0" applyNumberFormat="1" applyFont="1" applyFill="1" applyBorder="1" applyAlignment="1">
      <alignment horizontal="center" vertical="top" wrapText="1"/>
    </xf>
    <xf numFmtId="0" fontId="39" fillId="5" borderId="1" xfId="15" applyFont="1" applyFill="1" applyBorder="1" applyAlignment="1">
      <alignment horizontal="right" vertical="top" wrapText="1"/>
    </xf>
    <xf numFmtId="4" fontId="8" fillId="5" borderId="1" xfId="15" applyNumberFormat="1" applyFont="1" applyFill="1" applyBorder="1" applyAlignment="1">
      <alignment vertical="top" wrapText="1"/>
    </xf>
    <xf numFmtId="0" fontId="7" fillId="5" borderId="1" xfId="0" applyFont="1" applyFill="1" applyBorder="1" applyAlignment="1">
      <alignment horizontal="left" vertical="top" wrapText="1"/>
    </xf>
    <xf numFmtId="0" fontId="39" fillId="5" borderId="1" xfId="15" applyFont="1" applyFill="1" applyBorder="1" applyAlignment="1">
      <alignment vertical="top" wrapText="1"/>
    </xf>
    <xf numFmtId="10" fontId="7" fillId="5" borderId="1" xfId="0" applyNumberFormat="1" applyFont="1" applyFill="1" applyBorder="1" applyAlignment="1">
      <alignment vertical="top" wrapText="1"/>
    </xf>
    <xf numFmtId="4" fontId="8" fillId="5" borderId="1" xfId="0" applyNumberFormat="1" applyFont="1" applyFill="1" applyBorder="1" applyAlignment="1" applyProtection="1">
      <alignment horizontal="right" vertical="top" wrapText="1"/>
      <protection locked="0"/>
    </xf>
    <xf numFmtId="14" fontId="8" fillId="5" borderId="1" xfId="0" applyNumberFormat="1" applyFont="1" applyFill="1" applyBorder="1" applyAlignment="1" applyProtection="1">
      <alignment horizontal="left" vertical="top" wrapText="1"/>
      <protection locked="0"/>
    </xf>
    <xf numFmtId="0" fontId="8" fillId="5" borderId="1" xfId="0" applyNumberFormat="1" applyFont="1" applyFill="1" applyBorder="1" applyAlignment="1">
      <alignment horizontal="left" vertical="top" wrapText="1"/>
    </xf>
    <xf numFmtId="0" fontId="8" fillId="5" borderId="1" xfId="0" applyNumberFormat="1" applyFont="1" applyFill="1" applyBorder="1" applyAlignment="1" applyProtection="1">
      <alignment horizontal="center" vertical="top" wrapText="1"/>
      <protection locked="0"/>
    </xf>
    <xf numFmtId="4" fontId="8" fillId="5" borderId="1" xfId="0" applyNumberFormat="1" applyFont="1" applyFill="1" applyBorder="1" applyAlignment="1" applyProtection="1">
      <alignment horizontal="right" wrapText="1"/>
      <protection locked="0"/>
    </xf>
    <xf numFmtId="2" fontId="8" fillId="5" borderId="1" xfId="0" applyNumberFormat="1" applyFont="1" applyFill="1" applyBorder="1" applyAlignment="1" applyProtection="1">
      <alignment horizontal="right" wrapText="1"/>
      <protection locked="0"/>
    </xf>
    <xf numFmtId="0" fontId="7" fillId="5" borderId="1" xfId="0" applyNumberFormat="1" applyFont="1" applyFill="1" applyBorder="1" applyAlignment="1" applyProtection="1">
      <alignment horizontal="center" vertical="center" wrapText="1"/>
      <protection locked="0"/>
    </xf>
    <xf numFmtId="2" fontId="7" fillId="5" borderId="1" xfId="0" applyNumberFormat="1" applyFont="1" applyFill="1" applyBorder="1" applyAlignment="1" applyProtection="1">
      <alignment horizontal="center" vertical="center" wrapText="1"/>
      <protection locked="0"/>
    </xf>
    <xf numFmtId="9" fontId="7" fillId="5" borderId="1" xfId="0" applyNumberFormat="1" applyFont="1" applyFill="1" applyBorder="1" applyAlignment="1" applyProtection="1">
      <alignment horizontal="center" vertical="center" wrapText="1"/>
      <protection locked="0"/>
    </xf>
    <xf numFmtId="0" fontId="8" fillId="5" borderId="1" xfId="0" applyNumberFormat="1" applyFont="1" applyFill="1" applyBorder="1" applyAlignment="1" applyProtection="1">
      <alignment horizontal="center" vertical="center" wrapText="1"/>
      <protection locked="0"/>
    </xf>
    <xf numFmtId="0" fontId="39" fillId="5" borderId="1" xfId="0" applyFont="1" applyFill="1" applyBorder="1" applyAlignment="1" applyProtection="1">
      <alignment horizontal="right" wrapText="1"/>
      <protection locked="0"/>
    </xf>
    <xf numFmtId="2" fontId="39" fillId="5" borderId="1" xfId="0" applyNumberFormat="1" applyFont="1" applyFill="1" applyBorder="1" applyAlignment="1" applyProtection="1">
      <alignment horizontal="right" wrapText="1"/>
      <protection locked="0"/>
    </xf>
    <xf numFmtId="9" fontId="39" fillId="5" borderId="1" xfId="0" applyNumberFormat="1" applyFont="1" applyFill="1" applyBorder="1" applyAlignment="1" applyProtection="1">
      <alignment horizontal="right" wrapText="1"/>
      <protection locked="0"/>
    </xf>
    <xf numFmtId="0" fontId="39" fillId="5" borderId="1" xfId="0" applyNumberFormat="1" applyFont="1" applyFill="1" applyBorder="1" applyAlignment="1" applyProtection="1">
      <alignment horizontal="right" wrapText="1"/>
      <protection locked="0"/>
    </xf>
    <xf numFmtId="0" fontId="39" fillId="5" borderId="1" xfId="0" applyFont="1" applyFill="1" applyBorder="1" applyAlignment="1">
      <alignment horizontal="right" wrapText="1"/>
    </xf>
    <xf numFmtId="0" fontId="39" fillId="5" borderId="1" xfId="0" applyFont="1" applyFill="1" applyBorder="1" applyAlignment="1">
      <alignment horizontal="center" vertical="center" wrapText="1"/>
    </xf>
    <xf numFmtId="0" fontId="32" fillId="5" borderId="1" xfId="14" applyNumberFormat="1" applyFont="1" applyFill="1" applyBorder="1" applyAlignment="1" applyProtection="1">
      <alignment horizontal="right" wrapText="1"/>
      <protection locked="0"/>
    </xf>
    <xf numFmtId="1" fontId="7" fillId="5" borderId="1" xfId="12" applyNumberFormat="1" applyFont="1" applyFill="1" applyBorder="1" applyAlignment="1" applyProtection="1">
      <alignment horizontal="right" wrapText="1"/>
      <protection locked="0"/>
    </xf>
    <xf numFmtId="0" fontId="39" fillId="5" borderId="1" xfId="0" applyNumberFormat="1" applyFont="1" applyFill="1" applyBorder="1" applyAlignment="1" applyProtection="1">
      <alignment horizontal="left" wrapText="1"/>
      <protection locked="0"/>
    </xf>
    <xf numFmtId="4" fontId="39" fillId="5" borderId="1" xfId="0" applyNumberFormat="1" applyFont="1" applyFill="1" applyBorder="1" applyAlignment="1" applyProtection="1">
      <alignment horizontal="right" wrapText="1"/>
      <protection locked="0"/>
    </xf>
    <xf numFmtId="0" fontId="7" fillId="5" borderId="1" xfId="24" applyNumberFormat="1" applyFont="1" applyFill="1" applyBorder="1" applyAlignment="1" applyProtection="1">
      <alignment horizontal="right" wrapText="1"/>
      <protection locked="0"/>
    </xf>
    <xf numFmtId="4" fontId="7" fillId="5" borderId="1" xfId="24" applyNumberFormat="1" applyFont="1" applyFill="1" applyBorder="1" applyAlignment="1" applyProtection="1">
      <alignment horizontal="right" wrapText="1"/>
      <protection locked="0"/>
    </xf>
    <xf numFmtId="0" fontId="39" fillId="5" borderId="1" xfId="0" applyNumberFormat="1" applyFont="1" applyFill="1" applyBorder="1" applyAlignment="1">
      <alignment horizontal="center" vertical="center" wrapText="1"/>
    </xf>
    <xf numFmtId="0" fontId="39" fillId="5" borderId="1" xfId="0" applyFont="1" applyFill="1" applyBorder="1" applyAlignment="1" applyProtection="1">
      <alignment horizontal="left" wrapText="1"/>
      <protection locked="0"/>
    </xf>
    <xf numFmtId="0" fontId="39" fillId="5" borderId="1" xfId="0" quotePrefix="1" applyNumberFormat="1" applyFont="1" applyFill="1" applyBorder="1" applyAlignment="1" applyProtection="1">
      <alignment horizontal="right" wrapText="1"/>
      <protection locked="0"/>
    </xf>
    <xf numFmtId="0" fontId="44" fillId="5" borderId="1" xfId="14" applyFont="1" applyFill="1" applyBorder="1" applyAlignment="1" applyProtection="1">
      <alignment horizontal="right" wrapText="1"/>
      <protection locked="0"/>
    </xf>
    <xf numFmtId="0" fontId="32" fillId="5" borderId="1" xfId="14" applyFont="1" applyFill="1" applyBorder="1" applyAlignment="1" applyProtection="1">
      <alignment horizontal="right" wrapText="1"/>
      <protection locked="0"/>
    </xf>
    <xf numFmtId="0" fontId="39" fillId="5" borderId="1" xfId="0" applyFont="1" applyFill="1" applyBorder="1" applyAlignment="1">
      <alignment horizontal="right" vertical="top" wrapText="1"/>
    </xf>
    <xf numFmtId="0" fontId="39" fillId="5" borderId="1" xfId="0" applyFont="1" applyFill="1" applyBorder="1" applyAlignment="1">
      <alignment vertical="top" wrapText="1"/>
    </xf>
    <xf numFmtId="4" fontId="39" fillId="5" borderId="1" xfId="0" applyNumberFormat="1" applyFont="1" applyFill="1" applyBorder="1" applyAlignment="1">
      <alignment vertical="top" wrapText="1"/>
    </xf>
    <xf numFmtId="2" fontId="39" fillId="5" borderId="1" xfId="0" applyNumberFormat="1" applyFont="1" applyFill="1" applyBorder="1" applyAlignment="1">
      <alignment vertical="top" wrapText="1"/>
    </xf>
    <xf numFmtId="0" fontId="32" fillId="5" borderId="1" xfId="14" applyFont="1" applyFill="1" applyBorder="1" applyAlignment="1" applyProtection="1">
      <alignment wrapText="1"/>
    </xf>
    <xf numFmtId="0" fontId="39" fillId="5" borderId="1" xfId="0" applyNumberFormat="1" applyFont="1" applyFill="1" applyBorder="1" applyAlignment="1">
      <alignment horizontal="center" vertical="top" wrapText="1"/>
    </xf>
    <xf numFmtId="0" fontId="39" fillId="5" borderId="1" xfId="0" applyFont="1" applyFill="1" applyBorder="1" applyAlignment="1">
      <alignment horizontal="center" vertical="top" wrapText="1"/>
    </xf>
    <xf numFmtId="0" fontId="31" fillId="5" borderId="1" xfId="15" applyFont="1" applyFill="1" applyBorder="1" applyAlignment="1">
      <alignment vertical="top" wrapText="1"/>
    </xf>
    <xf numFmtId="0" fontId="39" fillId="5" borderId="1" xfId="0" applyNumberFormat="1" applyFont="1" applyFill="1" applyBorder="1" applyAlignment="1">
      <alignment vertical="top" wrapText="1"/>
    </xf>
    <xf numFmtId="0" fontId="39" fillId="5" borderId="1" xfId="0" applyFont="1" applyFill="1" applyBorder="1" applyAlignment="1">
      <alignment vertical="top"/>
    </xf>
    <xf numFmtId="2" fontId="39" fillId="5" borderId="1" xfId="0" applyNumberFormat="1" applyFont="1" applyFill="1" applyBorder="1" applyAlignment="1">
      <alignment vertical="top"/>
    </xf>
    <xf numFmtId="4" fontId="39" fillId="5" borderId="1" xfId="0" applyNumberFormat="1" applyFont="1" applyFill="1" applyBorder="1" applyAlignment="1">
      <alignment vertical="top"/>
    </xf>
    <xf numFmtId="0" fontId="39" fillId="5" borderId="1" xfId="0" applyFont="1" applyFill="1" applyBorder="1" applyAlignment="1" applyProtection="1">
      <alignment horizontal="right" vertical="top"/>
      <protection locked="0"/>
    </xf>
    <xf numFmtId="4" fontId="39" fillId="5" borderId="1" xfId="0" applyNumberFormat="1" applyFont="1" applyFill="1" applyBorder="1" applyAlignment="1" applyProtection="1">
      <alignment horizontal="right" vertical="top"/>
      <protection locked="0"/>
    </xf>
    <xf numFmtId="0" fontId="39" fillId="5" borderId="1" xfId="0" applyFont="1" applyFill="1" applyBorder="1" applyAlignment="1" applyProtection="1">
      <alignment horizontal="right"/>
      <protection locked="0"/>
    </xf>
    <xf numFmtId="2" fontId="39" fillId="5" borderId="1" xfId="0" applyNumberFormat="1" applyFont="1" applyFill="1" applyBorder="1" applyAlignment="1" applyProtection="1">
      <alignment horizontal="right"/>
      <protection locked="0"/>
    </xf>
    <xf numFmtId="0" fontId="39" fillId="5" borderId="1" xfId="0" applyFont="1" applyFill="1" applyBorder="1" applyAlignment="1">
      <alignment wrapText="1"/>
    </xf>
    <xf numFmtId="0" fontId="39" fillId="5" borderId="1" xfId="0" applyNumberFormat="1" applyFont="1" applyFill="1" applyBorder="1" applyAlignment="1" applyProtection="1">
      <alignment horizontal="left" vertical="top" wrapText="1"/>
      <protection locked="0"/>
    </xf>
    <xf numFmtId="0" fontId="39" fillId="5" borderId="1" xfId="0" applyNumberFormat="1" applyFont="1" applyFill="1" applyBorder="1" applyAlignment="1" applyProtection="1">
      <alignment horizontal="right" vertical="top" wrapText="1"/>
      <protection locked="0"/>
    </xf>
    <xf numFmtId="4" fontId="39" fillId="5" borderId="1" xfId="0" applyNumberFormat="1" applyFont="1" applyFill="1" applyBorder="1" applyAlignment="1" applyProtection="1">
      <alignment horizontal="right" vertical="top" wrapText="1"/>
      <protection locked="0"/>
    </xf>
    <xf numFmtId="4" fontId="8" fillId="5" borderId="1" xfId="9" applyNumberFormat="1" applyFont="1" applyFill="1" applyBorder="1" applyAlignment="1" applyProtection="1">
      <alignment horizontal="right" vertical="top" wrapText="1"/>
      <protection locked="0"/>
    </xf>
    <xf numFmtId="0" fontId="31" fillId="5" borderId="1" xfId="15" applyFont="1" applyFill="1" applyBorder="1" applyAlignment="1">
      <alignment vertical="top"/>
    </xf>
    <xf numFmtId="0" fontId="39" fillId="5" borderId="1" xfId="0" applyNumberFormat="1" applyFont="1" applyFill="1" applyBorder="1" applyAlignment="1" applyProtection="1">
      <alignment vertical="top" wrapText="1"/>
      <protection locked="0"/>
    </xf>
    <xf numFmtId="0" fontId="7" fillId="5" borderId="1" xfId="12" applyFont="1" applyFill="1" applyBorder="1" applyAlignment="1">
      <alignment vertical="top"/>
    </xf>
    <xf numFmtId="4" fontId="39" fillId="5" borderId="1" xfId="0" applyNumberFormat="1" applyFont="1" applyFill="1" applyBorder="1" applyAlignment="1">
      <alignment horizontal="right" vertical="top" wrapText="1"/>
    </xf>
    <xf numFmtId="0" fontId="32" fillId="5" borderId="1" xfId="14" applyNumberFormat="1" applyFont="1" applyFill="1" applyBorder="1" applyAlignment="1" applyProtection="1">
      <alignment horizontal="center" vertical="center" wrapText="1"/>
      <protection locked="0"/>
    </xf>
    <xf numFmtId="0" fontId="39" fillId="5" borderId="1" xfId="0" applyNumberFormat="1" applyFont="1" applyFill="1" applyBorder="1" applyAlignment="1" applyProtection="1">
      <alignment horizontal="center" vertical="center" wrapText="1"/>
      <protection locked="0"/>
    </xf>
    <xf numFmtId="4" fontId="39" fillId="5" borderId="1" xfId="0" applyNumberFormat="1" applyFont="1" applyFill="1" applyBorder="1" applyAlignment="1" applyProtection="1">
      <alignment horizontal="center" vertical="center" wrapText="1"/>
      <protection locked="0"/>
    </xf>
    <xf numFmtId="2" fontId="39" fillId="5" borderId="1" xfId="0" applyNumberFormat="1" applyFont="1" applyFill="1" applyBorder="1" applyAlignment="1" applyProtection="1">
      <alignment horizontal="center" vertical="center" wrapText="1"/>
      <protection locked="0"/>
    </xf>
    <xf numFmtId="172" fontId="39" fillId="5" borderId="1" xfId="0" applyNumberFormat="1" applyFont="1" applyFill="1" applyBorder="1" applyAlignment="1" applyProtection="1">
      <alignment horizontal="center" vertical="center" wrapText="1"/>
      <protection locked="0"/>
    </xf>
    <xf numFmtId="0" fontId="39" fillId="5" borderId="1" xfId="0" applyNumberFormat="1" applyFont="1" applyFill="1" applyBorder="1" applyAlignment="1" applyProtection="1">
      <alignment horizontal="right" vertical="center" wrapText="1"/>
      <protection locked="0"/>
    </xf>
    <xf numFmtId="0" fontId="25" fillId="5" borderId="24" xfId="0" applyNumberFormat="1" applyFont="1" applyFill="1" applyBorder="1" applyAlignment="1" applyProtection="1">
      <alignment horizontal="center" vertical="center" wrapText="1"/>
      <protection locked="0"/>
    </xf>
    <xf numFmtId="49" fontId="25" fillId="5" borderId="18" xfId="0" applyNumberFormat="1" applyFont="1" applyFill="1" applyBorder="1" applyAlignment="1" applyProtection="1">
      <alignment horizontal="center" vertical="center" wrapText="1"/>
      <protection locked="0"/>
    </xf>
    <xf numFmtId="0" fontId="25" fillId="5" borderId="20" xfId="0" applyNumberFormat="1" applyFont="1" applyFill="1" applyBorder="1" applyAlignment="1" applyProtection="1">
      <alignment horizontal="center" vertical="center" wrapText="1"/>
      <protection locked="0"/>
    </xf>
    <xf numFmtId="0" fontId="25" fillId="5" borderId="35" xfId="0" applyNumberFormat="1" applyFont="1" applyFill="1" applyBorder="1" applyAlignment="1" applyProtection="1">
      <alignment horizontal="center" vertical="center" wrapText="1"/>
      <protection locked="0"/>
    </xf>
    <xf numFmtId="0" fontId="25" fillId="5" borderId="25" xfId="0" applyNumberFormat="1" applyFont="1" applyFill="1" applyBorder="1" applyAlignment="1" applyProtection="1">
      <alignment horizontal="center" vertical="center" wrapText="1"/>
      <protection locked="0"/>
    </xf>
    <xf numFmtId="0" fontId="25" fillId="5" borderId="17" xfId="0" applyNumberFormat="1" applyFont="1" applyFill="1" applyBorder="1" applyAlignment="1" applyProtection="1">
      <alignment horizontal="center" vertical="center" wrapText="1"/>
      <protection locked="0"/>
    </xf>
    <xf numFmtId="0" fontId="25" fillId="5" borderId="6" xfId="0" applyNumberFormat="1" applyFont="1" applyFill="1" applyBorder="1" applyAlignment="1" applyProtection="1">
      <alignment horizontal="center" vertical="center" wrapText="1"/>
      <protection locked="0"/>
    </xf>
    <xf numFmtId="0" fontId="25" fillId="5" borderId="19" xfId="0" applyNumberFormat="1" applyFont="1" applyFill="1" applyBorder="1" applyAlignment="1" applyProtection="1">
      <alignment horizontal="center" vertical="center" wrapText="1"/>
      <protection locked="0"/>
    </xf>
    <xf numFmtId="0" fontId="25" fillId="5" borderId="36" xfId="0" applyNumberFormat="1" applyFont="1" applyFill="1" applyBorder="1" applyAlignment="1" applyProtection="1">
      <alignment horizontal="center" vertical="center" wrapText="1"/>
    </xf>
    <xf numFmtId="0" fontId="26" fillId="5" borderId="33" xfId="0" applyNumberFormat="1" applyFont="1" applyFill="1" applyBorder="1" applyAlignment="1" applyProtection="1">
      <alignment horizontal="center" vertical="center" wrapText="1"/>
      <protection locked="0"/>
    </xf>
    <xf numFmtId="0" fontId="26" fillId="5" borderId="2" xfId="0" applyNumberFormat="1" applyFont="1" applyFill="1" applyBorder="1" applyAlignment="1">
      <alignment horizontal="center" vertical="center" wrapText="1"/>
    </xf>
    <xf numFmtId="0" fontId="26" fillId="5" borderId="2" xfId="0" quotePrefix="1" applyNumberFormat="1" applyFont="1" applyFill="1" applyBorder="1" applyAlignment="1" applyProtection="1">
      <alignment horizontal="center" vertical="center" wrapText="1"/>
      <protection locked="0"/>
    </xf>
    <xf numFmtId="4" fontId="26" fillId="5" borderId="2" xfId="0" applyNumberFormat="1" applyFont="1" applyFill="1" applyBorder="1" applyAlignment="1" applyProtection="1">
      <alignment horizontal="center" vertical="center" wrapText="1"/>
      <protection locked="0"/>
    </xf>
    <xf numFmtId="0" fontId="26" fillId="5" borderId="2" xfId="8" applyNumberFormat="1" applyFont="1" applyFill="1" applyBorder="1" applyAlignment="1" applyProtection="1">
      <alignment horizontal="center" vertical="center" wrapText="1"/>
    </xf>
    <xf numFmtId="1" fontId="26" fillId="5" borderId="2" xfId="0" applyNumberFormat="1" applyFont="1" applyFill="1" applyBorder="1" applyAlignment="1" applyProtection="1">
      <alignment horizontal="center" vertical="center" wrapText="1"/>
      <protection locked="0"/>
    </xf>
    <xf numFmtId="0" fontId="26" fillId="5" borderId="37" xfId="0" applyNumberFormat="1" applyFont="1" applyFill="1" applyBorder="1" applyAlignment="1" applyProtection="1">
      <alignment horizontal="center" vertical="center" wrapText="1"/>
      <protection locked="0"/>
    </xf>
    <xf numFmtId="164" fontId="26" fillId="5" borderId="1" xfId="0" applyNumberFormat="1" applyFont="1" applyFill="1" applyBorder="1" applyAlignment="1" applyProtection="1">
      <alignment horizontal="center" vertical="center" wrapText="1"/>
      <protection locked="0"/>
    </xf>
    <xf numFmtId="2" fontId="26" fillId="5" borderId="1" xfId="15" quotePrefix="1" applyNumberFormat="1" applyFont="1" applyFill="1" applyBorder="1" applyAlignment="1">
      <alignment horizontal="center" vertical="center" wrapText="1"/>
    </xf>
    <xf numFmtId="0" fontId="39" fillId="5" borderId="1" xfId="0" applyFont="1" applyFill="1" applyBorder="1" applyAlignment="1" applyProtection="1">
      <alignment wrapText="1"/>
      <protection locked="0"/>
    </xf>
    <xf numFmtId="0" fontId="35" fillId="5" borderId="1" xfId="0" applyFont="1" applyFill="1" applyBorder="1" applyAlignment="1">
      <alignment horizontal="right"/>
    </xf>
    <xf numFmtId="0" fontId="39" fillId="5" borderId="1" xfId="0" applyNumberFormat="1" applyFont="1" applyFill="1" applyBorder="1" applyAlignment="1" applyProtection="1">
      <alignment wrapText="1"/>
      <protection locked="0"/>
    </xf>
    <xf numFmtId="0" fontId="33" fillId="5" borderId="1" xfId="0" applyFont="1" applyFill="1" applyBorder="1" applyAlignment="1">
      <alignment horizontal="center" vertical="center"/>
    </xf>
    <xf numFmtId="2" fontId="33" fillId="5" borderId="1" xfId="0" applyNumberFormat="1" applyFont="1" applyFill="1" applyBorder="1" applyAlignment="1">
      <alignment horizontal="center" vertical="center" wrapText="1"/>
    </xf>
    <xf numFmtId="0" fontId="7" fillId="5" borderId="1" xfId="0" applyFont="1" applyFill="1" applyBorder="1"/>
    <xf numFmtId="4" fontId="31" fillId="5" borderId="1" xfId="0" applyNumberFormat="1" applyFont="1" applyFill="1" applyBorder="1"/>
    <xf numFmtId="0" fontId="31" fillId="5" borderId="1" xfId="0" applyFont="1" applyFill="1" applyBorder="1" applyAlignment="1">
      <alignment wrapText="1"/>
    </xf>
    <xf numFmtId="0" fontId="35" fillId="5" borderId="1" xfId="0" applyFont="1" applyFill="1" applyBorder="1" applyAlignment="1" applyProtection="1">
      <alignment horizontal="right" vertical="center" wrapText="1"/>
      <protection locked="0"/>
    </xf>
    <xf numFmtId="0" fontId="35" fillId="5" borderId="1" xfId="0" applyNumberFormat="1" applyFont="1" applyFill="1" applyBorder="1" applyAlignment="1">
      <alignment horizontal="center" vertical="top" wrapText="1"/>
    </xf>
    <xf numFmtId="49" fontId="35" fillId="5" borderId="1" xfId="0" applyNumberFormat="1" applyFont="1" applyFill="1" applyBorder="1" applyAlignment="1" applyProtection="1">
      <alignment horizontal="right" vertical="center" wrapText="1"/>
      <protection locked="0"/>
    </xf>
    <xf numFmtId="3" fontId="35" fillId="5" borderId="1" xfId="0" applyNumberFormat="1" applyFont="1" applyFill="1" applyBorder="1" applyAlignment="1" applyProtection="1">
      <alignment horizontal="right" vertical="center" wrapText="1"/>
      <protection locked="0"/>
    </xf>
    <xf numFmtId="0" fontId="35" fillId="5" borderId="1" xfId="0" applyNumberFormat="1" applyFont="1" applyFill="1" applyBorder="1" applyAlignment="1" applyProtection="1">
      <alignment wrapText="1"/>
      <protection locked="0"/>
    </xf>
    <xf numFmtId="0" fontId="35" fillId="5" borderId="1" xfId="0" applyFont="1" applyFill="1" applyBorder="1" applyAlignment="1">
      <alignment vertical="center" wrapText="1"/>
    </xf>
    <xf numFmtId="0" fontId="35" fillId="5" borderId="1" xfId="0" applyFont="1" applyFill="1" applyBorder="1" applyAlignment="1">
      <alignment horizontal="center" wrapText="1"/>
    </xf>
    <xf numFmtId="9" fontId="39" fillId="5" borderId="1" xfId="0" applyNumberFormat="1" applyFont="1" applyFill="1" applyBorder="1" applyAlignment="1">
      <alignment vertical="top" wrapText="1"/>
    </xf>
    <xf numFmtId="2" fontId="39" fillId="5" borderId="1" xfId="0" applyNumberFormat="1" applyFont="1" applyFill="1" applyBorder="1" applyAlignment="1">
      <alignment wrapText="1"/>
    </xf>
    <xf numFmtId="0" fontId="38" fillId="5" borderId="1" xfId="0" applyFont="1" applyFill="1" applyBorder="1" applyAlignment="1">
      <alignment vertical="top" wrapText="1"/>
    </xf>
    <xf numFmtId="0" fontId="7" fillId="5" borderId="1" xfId="0" applyFont="1" applyFill="1" applyBorder="1" applyAlignment="1">
      <alignment vertical="top"/>
    </xf>
    <xf numFmtId="0" fontId="7" fillId="5" borderId="1" xfId="0" applyNumberFormat="1" applyFont="1" applyFill="1" applyBorder="1" applyAlignment="1">
      <alignment vertical="top"/>
    </xf>
    <xf numFmtId="169" fontId="7" fillId="5" borderId="1" xfId="0" applyNumberFormat="1" applyFont="1" applyFill="1" applyBorder="1" applyAlignment="1">
      <alignment vertical="top"/>
    </xf>
    <xf numFmtId="172" fontId="7" fillId="5" borderId="1" xfId="0" applyNumberFormat="1" applyFont="1" applyFill="1" applyBorder="1" applyAlignment="1">
      <alignment vertical="top"/>
    </xf>
    <xf numFmtId="4" fontId="7" fillId="5" borderId="1" xfId="0" applyNumberFormat="1" applyFont="1" applyFill="1" applyBorder="1" applyAlignment="1">
      <alignment vertical="top"/>
    </xf>
    <xf numFmtId="4" fontId="7" fillId="5" borderId="1" xfId="3" applyNumberFormat="1" applyFont="1" applyFill="1" applyBorder="1" applyAlignment="1">
      <alignment horizontal="center" vertical="center"/>
    </xf>
    <xf numFmtId="2" fontId="7" fillId="5" borderId="1" xfId="3" applyNumberFormat="1" applyFont="1" applyFill="1" applyBorder="1" applyAlignment="1">
      <alignment horizontal="center" vertical="center"/>
    </xf>
    <xf numFmtId="4" fontId="39" fillId="5" borderId="1" xfId="0" applyNumberFormat="1" applyFont="1" applyFill="1" applyBorder="1" applyAlignment="1">
      <alignment horizontal="center" vertical="center" wrapText="1"/>
    </xf>
    <xf numFmtId="0" fontId="7" fillId="5" borderId="1" xfId="0" applyNumberFormat="1" applyFont="1" applyFill="1" applyBorder="1" applyAlignment="1">
      <alignment vertical="top" wrapText="1"/>
    </xf>
    <xf numFmtId="172" fontId="7" fillId="5" borderId="1" xfId="0" applyNumberFormat="1" applyFont="1" applyFill="1" applyBorder="1" applyAlignment="1">
      <alignment horizontal="right" vertical="top"/>
    </xf>
    <xf numFmtId="0" fontId="8" fillId="5" borderId="1" xfId="0" applyNumberFormat="1" applyFont="1" applyFill="1" applyBorder="1" applyAlignment="1">
      <alignment vertical="top" wrapText="1"/>
    </xf>
    <xf numFmtId="2" fontId="8" fillId="5" borderId="1" xfId="0" applyNumberFormat="1" applyFont="1" applyFill="1" applyBorder="1" applyAlignment="1">
      <alignment vertical="top" wrapText="1"/>
    </xf>
    <xf numFmtId="0" fontId="32" fillId="5" borderId="1" xfId="14" applyNumberFormat="1" applyFont="1" applyFill="1" applyBorder="1" applyAlignment="1" applyProtection="1">
      <alignment horizontal="left" wrapText="1"/>
      <protection locked="0"/>
    </xf>
    <xf numFmtId="0" fontId="7" fillId="5" borderId="1" xfId="9" applyNumberFormat="1" applyFont="1" applyFill="1" applyBorder="1" applyAlignment="1" applyProtection="1">
      <alignment horizontal="left" vertical="top" wrapText="1"/>
      <protection locked="0"/>
    </xf>
    <xf numFmtId="0" fontId="7" fillId="5" borderId="1" xfId="9" applyNumberFormat="1" applyFont="1" applyFill="1" applyBorder="1" applyAlignment="1" applyProtection="1">
      <alignment horizontal="right" vertical="top" wrapText="1"/>
      <protection locked="0"/>
    </xf>
    <xf numFmtId="169" fontId="7" fillId="5" borderId="1" xfId="0" applyNumberFormat="1" applyFont="1" applyFill="1" applyBorder="1" applyAlignment="1">
      <alignment horizontal="right" vertical="top"/>
    </xf>
    <xf numFmtId="4" fontId="7" fillId="5" borderId="1" xfId="0" applyNumberFormat="1" applyFont="1" applyFill="1" applyBorder="1" applyAlignment="1">
      <alignment horizontal="right" vertical="top"/>
    </xf>
    <xf numFmtId="169" fontId="8" fillId="5" borderId="1" xfId="0" applyNumberFormat="1" applyFont="1" applyFill="1" applyBorder="1" applyAlignment="1">
      <alignment vertical="top"/>
    </xf>
    <xf numFmtId="172" fontId="8" fillId="5" borderId="1" xfId="0" applyNumberFormat="1" applyFont="1" applyFill="1" applyBorder="1" applyAlignment="1">
      <alignment vertical="top"/>
    </xf>
    <xf numFmtId="4" fontId="8" fillId="5" borderId="1" xfId="0" applyNumberFormat="1" applyFont="1" applyFill="1" applyBorder="1" applyAlignment="1">
      <alignment vertical="top"/>
    </xf>
    <xf numFmtId="0" fontId="8" fillId="5" borderId="1" xfId="0" applyNumberFormat="1" applyFont="1" applyFill="1" applyBorder="1" applyAlignment="1" applyProtection="1">
      <alignment wrapText="1"/>
      <protection locked="0"/>
    </xf>
    <xf numFmtId="10" fontId="26" fillId="5" borderId="1" xfId="0" applyNumberFormat="1" applyFont="1" applyFill="1" applyBorder="1" applyAlignment="1" applyProtection="1">
      <alignment horizontal="center" vertical="center" wrapText="1"/>
      <protection locked="0"/>
    </xf>
    <xf numFmtId="0" fontId="26" fillId="5" borderId="1" xfId="3" applyNumberFormat="1" applyFont="1" applyFill="1" applyBorder="1" applyAlignment="1" applyProtection="1">
      <alignment horizontal="center" vertical="center" wrapText="1"/>
      <protection locked="0"/>
    </xf>
    <xf numFmtId="0" fontId="26" fillId="12" borderId="1" xfId="9" applyFont="1" applyFill="1" applyBorder="1" applyAlignment="1">
      <alignment horizontal="center" vertical="center" wrapText="1"/>
    </xf>
    <xf numFmtId="0" fontId="39" fillId="5" borderId="1" xfId="0" applyNumberFormat="1" applyFont="1" applyFill="1" applyBorder="1" applyAlignment="1" applyProtection="1">
      <alignment vertical="center" wrapText="1"/>
      <protection locked="0"/>
    </xf>
    <xf numFmtId="0" fontId="32" fillId="5" borderId="1" xfId="14" applyFont="1" applyFill="1" applyBorder="1" applyAlignment="1" applyProtection="1">
      <alignment horizontal="right" vertical="center" wrapText="1"/>
      <protection locked="0"/>
    </xf>
    <xf numFmtId="1" fontId="35" fillId="5" borderId="1" xfId="0" applyNumberFormat="1" applyFont="1" applyFill="1" applyBorder="1" applyAlignment="1" applyProtection="1">
      <alignment horizontal="center" vertical="center" wrapText="1"/>
      <protection locked="0"/>
    </xf>
    <xf numFmtId="1" fontId="35" fillId="5" borderId="1" xfId="0" applyNumberFormat="1" applyFont="1" applyFill="1" applyBorder="1" applyAlignment="1">
      <alignment horizontal="center" vertical="center" wrapText="1"/>
    </xf>
    <xf numFmtId="0" fontId="7" fillId="5" borderId="1" xfId="0" applyFont="1" applyFill="1" applyBorder="1" applyAlignment="1" applyProtection="1">
      <alignment vertical="center" wrapText="1"/>
      <protection locked="0"/>
    </xf>
    <xf numFmtId="0" fontId="41" fillId="5" borderId="1" xfId="0" applyFont="1" applyFill="1" applyBorder="1" applyAlignment="1">
      <alignment vertical="center" wrapText="1"/>
    </xf>
    <xf numFmtId="4" fontId="7" fillId="5" borderId="1" xfId="0" applyNumberFormat="1" applyFont="1" applyFill="1" applyBorder="1" applyAlignment="1">
      <alignment horizontal="center" vertical="center"/>
    </xf>
    <xf numFmtId="0" fontId="26" fillId="5" borderId="1" xfId="3" applyNumberFormat="1" applyFont="1" applyFill="1" applyBorder="1" applyAlignment="1">
      <alignment horizontal="center" vertical="center" wrapText="1"/>
    </xf>
  </cellXfs>
  <cellStyles count="31">
    <cellStyle name="Dobro" xfId="4" builtinId="26"/>
    <cellStyle name="Excel Built-in Explanatory Text" xfId="10" xr:uid="{58403285-3F27-4D88-AF5E-F10B99E0A2A6}"/>
    <cellStyle name="Excel Built-in Neutral" xfId="21" xr:uid="{D0731313-8420-4BB9-B652-08A6D210D00A}"/>
    <cellStyle name="Hiperpovezava" xfId="7" builtinId="8"/>
    <cellStyle name="Hiperpovezava 2" xfId="14" xr:uid="{2CE0B862-F8C3-42BC-B09F-9743C6C2D340}"/>
    <cellStyle name="Hyperlink 2" xfId="23" xr:uid="{33714031-38BE-4535-BA12-C8386B3BB591}"/>
    <cellStyle name="Navadno" xfId="0" builtinId="0"/>
    <cellStyle name="Navadno 2" xfId="12" xr:uid="{48B04199-1A5B-4E82-886E-4013202F6EC4}"/>
    <cellStyle name="Navadno 2 2" xfId="28" xr:uid="{8C7388EE-492F-46B1-97EF-E203848D2962}"/>
    <cellStyle name="Navadno 3" xfId="24" xr:uid="{D5D39615-21BE-4EE9-887E-30AC6CE96BFC}"/>
    <cellStyle name="Navadno 4" xfId="29" xr:uid="{DD03B2A6-0924-4296-BAFD-BB31F7EF326E}"/>
    <cellStyle name="Navadno_List1" xfId="30" xr:uid="{F29B6221-3471-4A62-AA42-4458E957333B}"/>
    <cellStyle name="Nevtralno" xfId="6" builtinId="28"/>
    <cellStyle name="Normal 10" xfId="27" xr:uid="{93512A13-E065-4BEB-91D3-193C578C25F1}"/>
    <cellStyle name="Normal 2" xfId="8" xr:uid="{1FF5196A-30FC-4DCA-8437-16A24E68D37B}"/>
    <cellStyle name="Normal 2 2" xfId="15" xr:uid="{26D88F89-DAB7-48F3-A893-6E7B761C9CF1}"/>
    <cellStyle name="Normal 2 2 2" xfId="26" xr:uid="{5E04A827-9E03-47E2-8859-CBA73B474424}"/>
    <cellStyle name="Normal 2 2 4" xfId="11" xr:uid="{449F1961-3ED6-4841-96E9-EC6696910851}"/>
    <cellStyle name="Normal 3" xfId="22" xr:uid="{9F630780-E9F6-4B89-BBC8-5E92EAEDD815}"/>
    <cellStyle name="Normal 3 2" xfId="9" xr:uid="{CB4C57CF-FB2C-431D-B040-8BF206210A90}"/>
    <cellStyle name="Normal 3 2 2" xfId="20" xr:uid="{7BE3C09B-DF63-472E-8F58-2A8788817D61}"/>
    <cellStyle name="Normal 4" xfId="17" xr:uid="{419C7C0E-032C-4F7C-BE70-BF5897510BB3}"/>
    <cellStyle name="Normal 4 2" xfId="18" xr:uid="{783286D1-EEA7-40B3-B666-71A71AC4D033}"/>
    <cellStyle name="Normal 5" xfId="13" xr:uid="{590924DA-578C-4223-AD11-F20C3E5E4CFB}"/>
    <cellStyle name="Normal 7" xfId="19" xr:uid="{50087DED-B397-47DA-BC0F-736F51FAD71C}"/>
    <cellStyle name="Normal_centri-plani-2000-IC Planta" xfId="16" xr:uid="{310F5D4A-92C8-4C84-BA1F-1D057F349A08}"/>
    <cellStyle name="Normal_List1" xfId="25" xr:uid="{83FF4523-BE80-410A-BE22-D1ED0872795D}"/>
    <cellStyle name="Odstotek" xfId="3" builtinId="5"/>
    <cellStyle name="Slabo" xfId="5" builtinId="27"/>
    <cellStyle name="Valuta" xfId="2" builtinId="4"/>
    <cellStyle name="Vejic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7</xdr:col>
      <xdr:colOff>0</xdr:colOff>
      <xdr:row>1069</xdr:row>
      <xdr:rowOff>0</xdr:rowOff>
    </xdr:from>
    <xdr:ext cx="195927" cy="264560"/>
    <xdr:sp macro="" textlink="">
      <xdr:nvSpPr>
        <xdr:cNvPr id="2" name="PoljeZBesedilom 2">
          <a:extLst>
            <a:ext uri="{FF2B5EF4-FFF2-40B4-BE49-F238E27FC236}">
              <a16:creationId xmlns:a16="http://schemas.microsoft.com/office/drawing/2014/main" id="{5A280003-EBF8-411A-A504-45D95035C798}"/>
            </a:ext>
          </a:extLst>
        </xdr:cNvPr>
        <xdr:cNvSpPr txBox="1"/>
      </xdr:nvSpPr>
      <xdr:spPr>
        <a:xfrm>
          <a:off x="6226629" y="1801954565"/>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95927" cy="264560"/>
    <xdr:sp macro="" textlink="">
      <xdr:nvSpPr>
        <xdr:cNvPr id="3" name="PoljeZBesedilom 2">
          <a:extLst>
            <a:ext uri="{FF2B5EF4-FFF2-40B4-BE49-F238E27FC236}">
              <a16:creationId xmlns:a16="http://schemas.microsoft.com/office/drawing/2014/main" id="{A1AC7C16-D904-4182-A4A7-ED1F56EB55A8}"/>
            </a:ext>
          </a:extLst>
        </xdr:cNvPr>
        <xdr:cNvSpPr txBox="1"/>
      </xdr:nvSpPr>
      <xdr:spPr>
        <a:xfrm>
          <a:off x="6226629" y="1801954565"/>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95927" cy="264560"/>
    <xdr:sp macro="" textlink="">
      <xdr:nvSpPr>
        <xdr:cNvPr id="4" name="PoljeZBesedilom 2">
          <a:extLst>
            <a:ext uri="{FF2B5EF4-FFF2-40B4-BE49-F238E27FC236}">
              <a16:creationId xmlns:a16="http://schemas.microsoft.com/office/drawing/2014/main" id="{04CC5F15-CDDD-4FD1-8CA9-CEF2749B088D}"/>
            </a:ext>
          </a:extLst>
        </xdr:cNvPr>
        <xdr:cNvSpPr txBox="1"/>
      </xdr:nvSpPr>
      <xdr:spPr>
        <a:xfrm>
          <a:off x="6226629" y="1801954565"/>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95927" cy="264560"/>
    <xdr:sp macro="" textlink="">
      <xdr:nvSpPr>
        <xdr:cNvPr id="5" name="PoljeZBesedilom 4">
          <a:extLst>
            <a:ext uri="{FF2B5EF4-FFF2-40B4-BE49-F238E27FC236}">
              <a16:creationId xmlns:a16="http://schemas.microsoft.com/office/drawing/2014/main" id="{174E1A13-4E4D-42F3-84B7-9A98EE7EE468}"/>
            </a:ext>
          </a:extLst>
        </xdr:cNvPr>
        <xdr:cNvSpPr txBox="1"/>
      </xdr:nvSpPr>
      <xdr:spPr>
        <a:xfrm>
          <a:off x="6226629" y="1801954565"/>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6" name="PoljeZBesedilom 2">
          <a:extLst>
            <a:ext uri="{FF2B5EF4-FFF2-40B4-BE49-F238E27FC236}">
              <a16:creationId xmlns:a16="http://schemas.microsoft.com/office/drawing/2014/main" id="{801D7900-0C74-4897-8352-261ADAEE058F}"/>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7" name="PoljeZBesedilom 566">
          <a:extLst>
            <a:ext uri="{FF2B5EF4-FFF2-40B4-BE49-F238E27FC236}">
              <a16:creationId xmlns:a16="http://schemas.microsoft.com/office/drawing/2014/main" id="{D87EF021-9342-4E7C-8A2C-38D09AEBB350}"/>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8" name="PoljeZBesedilom 2">
          <a:extLst>
            <a:ext uri="{FF2B5EF4-FFF2-40B4-BE49-F238E27FC236}">
              <a16:creationId xmlns:a16="http://schemas.microsoft.com/office/drawing/2014/main" id="{31860F1B-827B-4442-8278-AE1DD4564B0D}"/>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9" name="PoljeZBesedilom 2">
          <a:extLst>
            <a:ext uri="{FF2B5EF4-FFF2-40B4-BE49-F238E27FC236}">
              <a16:creationId xmlns:a16="http://schemas.microsoft.com/office/drawing/2014/main" id="{041FB062-9D5E-430B-A0B0-049F696C5C6E}"/>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0" name="PoljeZBesedilom 2">
          <a:extLst>
            <a:ext uri="{FF2B5EF4-FFF2-40B4-BE49-F238E27FC236}">
              <a16:creationId xmlns:a16="http://schemas.microsoft.com/office/drawing/2014/main" id="{0F92AA83-4BF9-4605-9674-F1766FB6AF5D}"/>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1" name="PoljeZBesedilom 2">
          <a:extLst>
            <a:ext uri="{FF2B5EF4-FFF2-40B4-BE49-F238E27FC236}">
              <a16:creationId xmlns:a16="http://schemas.microsoft.com/office/drawing/2014/main" id="{81DE2A7F-F121-4B02-B0C5-C6CAC059DBDA}"/>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2" name="PoljeZBesedilom 2">
          <a:extLst>
            <a:ext uri="{FF2B5EF4-FFF2-40B4-BE49-F238E27FC236}">
              <a16:creationId xmlns:a16="http://schemas.microsoft.com/office/drawing/2014/main" id="{008007E6-080A-4B72-9035-98DB93FC7984}"/>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3" name="PoljeZBesedilom 572">
          <a:extLst>
            <a:ext uri="{FF2B5EF4-FFF2-40B4-BE49-F238E27FC236}">
              <a16:creationId xmlns:a16="http://schemas.microsoft.com/office/drawing/2014/main" id="{5ED324E6-70EB-448C-82F5-8F9A9EEF5E84}"/>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4" name="PoljeZBesedilom 2">
          <a:extLst>
            <a:ext uri="{FF2B5EF4-FFF2-40B4-BE49-F238E27FC236}">
              <a16:creationId xmlns:a16="http://schemas.microsoft.com/office/drawing/2014/main" id="{609B9E39-3A59-4275-80B1-B33F1608357E}"/>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5" name="PoljeZBesedilom 2">
          <a:extLst>
            <a:ext uri="{FF2B5EF4-FFF2-40B4-BE49-F238E27FC236}">
              <a16:creationId xmlns:a16="http://schemas.microsoft.com/office/drawing/2014/main" id="{70866400-83B0-4623-BE13-5AEAEE4DB0BB}"/>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6" name="PoljeZBesedilom 2">
          <a:extLst>
            <a:ext uri="{FF2B5EF4-FFF2-40B4-BE49-F238E27FC236}">
              <a16:creationId xmlns:a16="http://schemas.microsoft.com/office/drawing/2014/main" id="{74C20BE3-186B-46A8-9539-EFC4A5D3A027}"/>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7" name="PoljeZBesedilom 2">
          <a:extLst>
            <a:ext uri="{FF2B5EF4-FFF2-40B4-BE49-F238E27FC236}">
              <a16:creationId xmlns:a16="http://schemas.microsoft.com/office/drawing/2014/main" id="{413064A9-1AAE-4DFF-B911-A27C985E7D59}"/>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8" name="PoljeZBesedilom 2">
          <a:extLst>
            <a:ext uri="{FF2B5EF4-FFF2-40B4-BE49-F238E27FC236}">
              <a16:creationId xmlns:a16="http://schemas.microsoft.com/office/drawing/2014/main" id="{1E8004EF-3343-485A-94D0-87CB96A754DC}"/>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9" name="PoljeZBesedilom 578">
          <a:extLst>
            <a:ext uri="{FF2B5EF4-FFF2-40B4-BE49-F238E27FC236}">
              <a16:creationId xmlns:a16="http://schemas.microsoft.com/office/drawing/2014/main" id="{360AC4A5-9F73-45CB-B632-924190F2216D}"/>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20" name="PoljeZBesedilom 2">
          <a:extLst>
            <a:ext uri="{FF2B5EF4-FFF2-40B4-BE49-F238E27FC236}">
              <a16:creationId xmlns:a16="http://schemas.microsoft.com/office/drawing/2014/main" id="{87772240-AC92-41D2-8581-E3B47ACE862A}"/>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21" name="PoljeZBesedilom 2">
          <a:extLst>
            <a:ext uri="{FF2B5EF4-FFF2-40B4-BE49-F238E27FC236}">
              <a16:creationId xmlns:a16="http://schemas.microsoft.com/office/drawing/2014/main" id="{F4A3F977-4B92-42F8-B91F-0B4952D7FFC2}"/>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22" name="PoljeZBesedilom 2">
          <a:extLst>
            <a:ext uri="{FF2B5EF4-FFF2-40B4-BE49-F238E27FC236}">
              <a16:creationId xmlns:a16="http://schemas.microsoft.com/office/drawing/2014/main" id="{BAE9483B-EDAD-409F-8ED0-F6C7410DA5C1}"/>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23" name="PoljeZBesedilom 2">
          <a:extLst>
            <a:ext uri="{FF2B5EF4-FFF2-40B4-BE49-F238E27FC236}">
              <a16:creationId xmlns:a16="http://schemas.microsoft.com/office/drawing/2014/main" id="{A2BBD11E-C25F-43AC-A717-DFFFA990B39A}"/>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24" name="PoljeZBesedilom 2">
          <a:extLst>
            <a:ext uri="{FF2B5EF4-FFF2-40B4-BE49-F238E27FC236}">
              <a16:creationId xmlns:a16="http://schemas.microsoft.com/office/drawing/2014/main" id="{47048462-686F-4286-890D-7E9D50A3BE88}"/>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25" name="PoljeZBesedilom 584">
          <a:extLst>
            <a:ext uri="{FF2B5EF4-FFF2-40B4-BE49-F238E27FC236}">
              <a16:creationId xmlns:a16="http://schemas.microsoft.com/office/drawing/2014/main" id="{DFC5821D-C71B-4FBF-8CB6-38FB6E355256}"/>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26" name="PoljeZBesedilom 2">
          <a:extLst>
            <a:ext uri="{FF2B5EF4-FFF2-40B4-BE49-F238E27FC236}">
              <a16:creationId xmlns:a16="http://schemas.microsoft.com/office/drawing/2014/main" id="{EC1F4D84-A582-404D-8D32-74B696055B44}"/>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27" name="PoljeZBesedilom 2">
          <a:extLst>
            <a:ext uri="{FF2B5EF4-FFF2-40B4-BE49-F238E27FC236}">
              <a16:creationId xmlns:a16="http://schemas.microsoft.com/office/drawing/2014/main" id="{B4BE73F8-330C-4ED9-9B28-C76C7A541484}"/>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28" name="PoljeZBesedilom 2">
          <a:extLst>
            <a:ext uri="{FF2B5EF4-FFF2-40B4-BE49-F238E27FC236}">
              <a16:creationId xmlns:a16="http://schemas.microsoft.com/office/drawing/2014/main" id="{6DB94294-A0EA-47F2-8BF6-3F2CBF4AA215}"/>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29" name="PoljeZBesedilom 2">
          <a:extLst>
            <a:ext uri="{FF2B5EF4-FFF2-40B4-BE49-F238E27FC236}">
              <a16:creationId xmlns:a16="http://schemas.microsoft.com/office/drawing/2014/main" id="{C1BF968E-97D3-464C-8B77-00DA84B34DA7}"/>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30" name="PoljeZBesedilom 2">
          <a:extLst>
            <a:ext uri="{FF2B5EF4-FFF2-40B4-BE49-F238E27FC236}">
              <a16:creationId xmlns:a16="http://schemas.microsoft.com/office/drawing/2014/main" id="{88A588EB-56E2-43F4-9C45-AD1A1A14505B}"/>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31" name="PoljeZBesedilom 590">
          <a:extLst>
            <a:ext uri="{FF2B5EF4-FFF2-40B4-BE49-F238E27FC236}">
              <a16:creationId xmlns:a16="http://schemas.microsoft.com/office/drawing/2014/main" id="{7AF3E857-BAE5-45F4-AA26-B58D6D887AFF}"/>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32" name="PoljeZBesedilom 2">
          <a:extLst>
            <a:ext uri="{FF2B5EF4-FFF2-40B4-BE49-F238E27FC236}">
              <a16:creationId xmlns:a16="http://schemas.microsoft.com/office/drawing/2014/main" id="{A519D5F6-B3EF-4D70-AA43-637BC0787B12}"/>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33" name="PoljeZBesedilom 2">
          <a:extLst>
            <a:ext uri="{FF2B5EF4-FFF2-40B4-BE49-F238E27FC236}">
              <a16:creationId xmlns:a16="http://schemas.microsoft.com/office/drawing/2014/main" id="{57CA268B-B7CC-4E47-A86E-EE10578290FD}"/>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34" name="PoljeZBesedilom 2">
          <a:extLst>
            <a:ext uri="{FF2B5EF4-FFF2-40B4-BE49-F238E27FC236}">
              <a16:creationId xmlns:a16="http://schemas.microsoft.com/office/drawing/2014/main" id="{1ADA5ACE-D183-451A-97F8-D416CF1704B6}"/>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35" name="PoljeZBesedilom 2">
          <a:extLst>
            <a:ext uri="{FF2B5EF4-FFF2-40B4-BE49-F238E27FC236}">
              <a16:creationId xmlns:a16="http://schemas.microsoft.com/office/drawing/2014/main" id="{45790FA3-BFEE-4440-8E0D-BC4E75440976}"/>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36" name="PoljeZBesedilom 2">
          <a:extLst>
            <a:ext uri="{FF2B5EF4-FFF2-40B4-BE49-F238E27FC236}">
              <a16:creationId xmlns:a16="http://schemas.microsoft.com/office/drawing/2014/main" id="{CA1F3D11-1E97-4EB2-9B0C-73C395E55900}"/>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37" name="PoljeZBesedilom 596">
          <a:extLst>
            <a:ext uri="{FF2B5EF4-FFF2-40B4-BE49-F238E27FC236}">
              <a16:creationId xmlns:a16="http://schemas.microsoft.com/office/drawing/2014/main" id="{F9F43F4E-5713-42CC-9BB5-4D19F206EC5A}"/>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38" name="PoljeZBesedilom 2">
          <a:extLst>
            <a:ext uri="{FF2B5EF4-FFF2-40B4-BE49-F238E27FC236}">
              <a16:creationId xmlns:a16="http://schemas.microsoft.com/office/drawing/2014/main" id="{51CEE42B-3FCD-4714-AC7D-2CAA60BEF648}"/>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39" name="PoljeZBesedilom 2">
          <a:extLst>
            <a:ext uri="{FF2B5EF4-FFF2-40B4-BE49-F238E27FC236}">
              <a16:creationId xmlns:a16="http://schemas.microsoft.com/office/drawing/2014/main" id="{D32FFAC9-D1DE-423F-A302-DC14F493C40B}"/>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40" name="PoljeZBesedilom 2">
          <a:extLst>
            <a:ext uri="{FF2B5EF4-FFF2-40B4-BE49-F238E27FC236}">
              <a16:creationId xmlns:a16="http://schemas.microsoft.com/office/drawing/2014/main" id="{BCE11CF5-0CAE-4076-B3A9-8149689005AB}"/>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41" name="PoljeZBesedilom 2">
          <a:extLst>
            <a:ext uri="{FF2B5EF4-FFF2-40B4-BE49-F238E27FC236}">
              <a16:creationId xmlns:a16="http://schemas.microsoft.com/office/drawing/2014/main" id="{3C34117F-0698-4328-AE60-91291B18EBAC}"/>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42" name="PoljeZBesedilom 2">
          <a:extLst>
            <a:ext uri="{FF2B5EF4-FFF2-40B4-BE49-F238E27FC236}">
              <a16:creationId xmlns:a16="http://schemas.microsoft.com/office/drawing/2014/main" id="{613EDD87-2B9B-41F3-BBC5-CA41D3562626}"/>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43" name="PoljeZBesedilom 602">
          <a:extLst>
            <a:ext uri="{FF2B5EF4-FFF2-40B4-BE49-F238E27FC236}">
              <a16:creationId xmlns:a16="http://schemas.microsoft.com/office/drawing/2014/main" id="{A2F30A9B-5C90-4367-A7DB-88F1399E3216}"/>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44" name="PoljeZBesedilom 2">
          <a:extLst>
            <a:ext uri="{FF2B5EF4-FFF2-40B4-BE49-F238E27FC236}">
              <a16:creationId xmlns:a16="http://schemas.microsoft.com/office/drawing/2014/main" id="{BD6182BC-E540-4193-AED4-30412BEFE666}"/>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45" name="PoljeZBesedilom 2">
          <a:extLst>
            <a:ext uri="{FF2B5EF4-FFF2-40B4-BE49-F238E27FC236}">
              <a16:creationId xmlns:a16="http://schemas.microsoft.com/office/drawing/2014/main" id="{4A031318-510F-4109-A844-C1BBC4486BB9}"/>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46" name="PoljeZBesedilom 2">
          <a:extLst>
            <a:ext uri="{FF2B5EF4-FFF2-40B4-BE49-F238E27FC236}">
              <a16:creationId xmlns:a16="http://schemas.microsoft.com/office/drawing/2014/main" id="{80C65876-A543-4FE7-8B2A-375463108E72}"/>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47" name="PoljeZBesedilom 2">
          <a:extLst>
            <a:ext uri="{FF2B5EF4-FFF2-40B4-BE49-F238E27FC236}">
              <a16:creationId xmlns:a16="http://schemas.microsoft.com/office/drawing/2014/main" id="{A11B75D2-1299-4EF7-9C30-B66B83FE2C65}"/>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48" name="PoljeZBesedilom 2">
          <a:extLst>
            <a:ext uri="{FF2B5EF4-FFF2-40B4-BE49-F238E27FC236}">
              <a16:creationId xmlns:a16="http://schemas.microsoft.com/office/drawing/2014/main" id="{EC8E90E8-B52C-487A-8E5C-6EFD61C48047}"/>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49" name="PoljeZBesedilom 608">
          <a:extLst>
            <a:ext uri="{FF2B5EF4-FFF2-40B4-BE49-F238E27FC236}">
              <a16:creationId xmlns:a16="http://schemas.microsoft.com/office/drawing/2014/main" id="{2C247409-9FC3-4781-9D7D-B263B145D0ED}"/>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50" name="PoljeZBesedilom 2">
          <a:extLst>
            <a:ext uri="{FF2B5EF4-FFF2-40B4-BE49-F238E27FC236}">
              <a16:creationId xmlns:a16="http://schemas.microsoft.com/office/drawing/2014/main" id="{6EE24229-8C0E-438D-B1CF-84387BC9EE44}"/>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51" name="PoljeZBesedilom 2">
          <a:extLst>
            <a:ext uri="{FF2B5EF4-FFF2-40B4-BE49-F238E27FC236}">
              <a16:creationId xmlns:a16="http://schemas.microsoft.com/office/drawing/2014/main" id="{8191D588-9318-4535-A977-C4FD0E83B7BF}"/>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52" name="PoljeZBesedilom 2">
          <a:extLst>
            <a:ext uri="{FF2B5EF4-FFF2-40B4-BE49-F238E27FC236}">
              <a16:creationId xmlns:a16="http://schemas.microsoft.com/office/drawing/2014/main" id="{D11B670B-48D6-45F7-907C-71C472246573}"/>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53" name="PoljeZBesedilom 2">
          <a:extLst>
            <a:ext uri="{FF2B5EF4-FFF2-40B4-BE49-F238E27FC236}">
              <a16:creationId xmlns:a16="http://schemas.microsoft.com/office/drawing/2014/main" id="{BB2EE101-EDCC-47A7-A370-9F6C25D2DFB5}"/>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54" name="PoljeZBesedilom 613">
          <a:extLst>
            <a:ext uri="{FF2B5EF4-FFF2-40B4-BE49-F238E27FC236}">
              <a16:creationId xmlns:a16="http://schemas.microsoft.com/office/drawing/2014/main" id="{5A4A5A01-0278-4ACF-A692-6FD00E470A05}"/>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55" name="PoljeZBesedilom 2">
          <a:extLst>
            <a:ext uri="{FF2B5EF4-FFF2-40B4-BE49-F238E27FC236}">
              <a16:creationId xmlns:a16="http://schemas.microsoft.com/office/drawing/2014/main" id="{F5B614DB-9F45-4DC2-8317-433CFB78E380}"/>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56" name="PoljeZBesedilom 2">
          <a:extLst>
            <a:ext uri="{FF2B5EF4-FFF2-40B4-BE49-F238E27FC236}">
              <a16:creationId xmlns:a16="http://schemas.microsoft.com/office/drawing/2014/main" id="{FDEF58AA-4ADA-4556-A1FF-F2D8E77AA365}"/>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57" name="PoljeZBesedilom 2">
          <a:extLst>
            <a:ext uri="{FF2B5EF4-FFF2-40B4-BE49-F238E27FC236}">
              <a16:creationId xmlns:a16="http://schemas.microsoft.com/office/drawing/2014/main" id="{88D37A2B-6C26-4EDE-9846-80F32060BEEF}"/>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58" name="PoljeZBesedilom 2">
          <a:extLst>
            <a:ext uri="{FF2B5EF4-FFF2-40B4-BE49-F238E27FC236}">
              <a16:creationId xmlns:a16="http://schemas.microsoft.com/office/drawing/2014/main" id="{8CD49E77-1E3C-4540-9E06-19C4942D1476}"/>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59" name="PoljeZBesedilom 2">
          <a:extLst>
            <a:ext uri="{FF2B5EF4-FFF2-40B4-BE49-F238E27FC236}">
              <a16:creationId xmlns:a16="http://schemas.microsoft.com/office/drawing/2014/main" id="{139FFF43-32E7-4124-9ECA-8F0E80AC33AF}"/>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60" name="PoljeZBesedilom 619">
          <a:extLst>
            <a:ext uri="{FF2B5EF4-FFF2-40B4-BE49-F238E27FC236}">
              <a16:creationId xmlns:a16="http://schemas.microsoft.com/office/drawing/2014/main" id="{CBF56DE0-F241-40D1-AB3F-1D1E65618F2F}"/>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61" name="PoljeZBesedilom 2">
          <a:extLst>
            <a:ext uri="{FF2B5EF4-FFF2-40B4-BE49-F238E27FC236}">
              <a16:creationId xmlns:a16="http://schemas.microsoft.com/office/drawing/2014/main" id="{836C54C7-C6C1-4FBB-8187-3D9380E2C182}"/>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62" name="PoljeZBesedilom 2">
          <a:extLst>
            <a:ext uri="{FF2B5EF4-FFF2-40B4-BE49-F238E27FC236}">
              <a16:creationId xmlns:a16="http://schemas.microsoft.com/office/drawing/2014/main" id="{999C63AB-68A7-417C-9112-B76DB885C0FA}"/>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63" name="PoljeZBesedilom 2">
          <a:extLst>
            <a:ext uri="{FF2B5EF4-FFF2-40B4-BE49-F238E27FC236}">
              <a16:creationId xmlns:a16="http://schemas.microsoft.com/office/drawing/2014/main" id="{1089330F-7F5D-4DE5-BB7A-9C4902FC2812}"/>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64" name="PoljeZBesedilom 2">
          <a:extLst>
            <a:ext uri="{FF2B5EF4-FFF2-40B4-BE49-F238E27FC236}">
              <a16:creationId xmlns:a16="http://schemas.microsoft.com/office/drawing/2014/main" id="{4FB74ED7-A81B-41AE-9054-C01C0153DBFA}"/>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65" name="PoljeZBesedilom 2">
          <a:extLst>
            <a:ext uri="{FF2B5EF4-FFF2-40B4-BE49-F238E27FC236}">
              <a16:creationId xmlns:a16="http://schemas.microsoft.com/office/drawing/2014/main" id="{5A7389A5-7AF0-4375-9001-2A0707DA735D}"/>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66" name="PoljeZBesedilom 625">
          <a:extLst>
            <a:ext uri="{FF2B5EF4-FFF2-40B4-BE49-F238E27FC236}">
              <a16:creationId xmlns:a16="http://schemas.microsoft.com/office/drawing/2014/main" id="{730728ED-5A1E-4702-98A7-B4FFEA100A2B}"/>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67" name="PoljeZBesedilom 2">
          <a:extLst>
            <a:ext uri="{FF2B5EF4-FFF2-40B4-BE49-F238E27FC236}">
              <a16:creationId xmlns:a16="http://schemas.microsoft.com/office/drawing/2014/main" id="{48E85708-C8D1-4D8D-B9B8-4865DC71827B}"/>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68" name="PoljeZBesedilom 2">
          <a:extLst>
            <a:ext uri="{FF2B5EF4-FFF2-40B4-BE49-F238E27FC236}">
              <a16:creationId xmlns:a16="http://schemas.microsoft.com/office/drawing/2014/main" id="{6E23F7A1-CE21-44F8-9460-856855B7D7E0}"/>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69" name="PoljeZBesedilom 2">
          <a:extLst>
            <a:ext uri="{FF2B5EF4-FFF2-40B4-BE49-F238E27FC236}">
              <a16:creationId xmlns:a16="http://schemas.microsoft.com/office/drawing/2014/main" id="{52B6DAF9-E5F1-4824-8A94-C2FC259849B8}"/>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70" name="PoljeZBesedilom 2">
          <a:extLst>
            <a:ext uri="{FF2B5EF4-FFF2-40B4-BE49-F238E27FC236}">
              <a16:creationId xmlns:a16="http://schemas.microsoft.com/office/drawing/2014/main" id="{EECE88C4-B380-4BF8-905D-8873C6B9F532}"/>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71" name="PoljeZBesedilom 2">
          <a:extLst>
            <a:ext uri="{FF2B5EF4-FFF2-40B4-BE49-F238E27FC236}">
              <a16:creationId xmlns:a16="http://schemas.microsoft.com/office/drawing/2014/main" id="{8309AD40-9B20-40D5-93D9-CAD2DB35D207}"/>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72" name="PoljeZBesedilom 631">
          <a:extLst>
            <a:ext uri="{FF2B5EF4-FFF2-40B4-BE49-F238E27FC236}">
              <a16:creationId xmlns:a16="http://schemas.microsoft.com/office/drawing/2014/main" id="{597A1956-BEED-43B0-B33B-DDF32A9991FB}"/>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73" name="PoljeZBesedilom 2">
          <a:extLst>
            <a:ext uri="{FF2B5EF4-FFF2-40B4-BE49-F238E27FC236}">
              <a16:creationId xmlns:a16="http://schemas.microsoft.com/office/drawing/2014/main" id="{DEA46378-6BD7-414E-9AC8-EE7F674DB68D}"/>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74" name="PoljeZBesedilom 2">
          <a:extLst>
            <a:ext uri="{FF2B5EF4-FFF2-40B4-BE49-F238E27FC236}">
              <a16:creationId xmlns:a16="http://schemas.microsoft.com/office/drawing/2014/main" id="{B9B21B3F-C64E-4629-9F9D-7324DD3522B4}"/>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75" name="PoljeZBesedilom 2">
          <a:extLst>
            <a:ext uri="{FF2B5EF4-FFF2-40B4-BE49-F238E27FC236}">
              <a16:creationId xmlns:a16="http://schemas.microsoft.com/office/drawing/2014/main" id="{044C85BB-DBB9-46D1-9E5F-19178A5C8A4B}"/>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76" name="PoljeZBesedilom 2">
          <a:extLst>
            <a:ext uri="{FF2B5EF4-FFF2-40B4-BE49-F238E27FC236}">
              <a16:creationId xmlns:a16="http://schemas.microsoft.com/office/drawing/2014/main" id="{D0AE5367-4E45-4E9C-89FF-87B97DFE43F6}"/>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77" name="PoljeZBesedilom 2">
          <a:extLst>
            <a:ext uri="{FF2B5EF4-FFF2-40B4-BE49-F238E27FC236}">
              <a16:creationId xmlns:a16="http://schemas.microsoft.com/office/drawing/2014/main" id="{E7D941E8-2E03-4251-BCA4-2A2F8B31A09F}"/>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78" name="PoljeZBesedilom 637">
          <a:extLst>
            <a:ext uri="{FF2B5EF4-FFF2-40B4-BE49-F238E27FC236}">
              <a16:creationId xmlns:a16="http://schemas.microsoft.com/office/drawing/2014/main" id="{CC831645-7F9D-4932-8007-BF4D39406032}"/>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79" name="PoljeZBesedilom 2">
          <a:extLst>
            <a:ext uri="{FF2B5EF4-FFF2-40B4-BE49-F238E27FC236}">
              <a16:creationId xmlns:a16="http://schemas.microsoft.com/office/drawing/2014/main" id="{3A5F5FF3-6ED2-4715-B613-C2839094263B}"/>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80" name="PoljeZBesedilom 2">
          <a:extLst>
            <a:ext uri="{FF2B5EF4-FFF2-40B4-BE49-F238E27FC236}">
              <a16:creationId xmlns:a16="http://schemas.microsoft.com/office/drawing/2014/main" id="{E446CE8E-2BAA-4C3D-AB37-C5C8D468CD1E}"/>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81" name="PoljeZBesedilom 2">
          <a:extLst>
            <a:ext uri="{FF2B5EF4-FFF2-40B4-BE49-F238E27FC236}">
              <a16:creationId xmlns:a16="http://schemas.microsoft.com/office/drawing/2014/main" id="{C05CD83D-1E82-416F-AC77-93078CCF6C97}"/>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82" name="PoljeZBesedilom 2">
          <a:extLst>
            <a:ext uri="{FF2B5EF4-FFF2-40B4-BE49-F238E27FC236}">
              <a16:creationId xmlns:a16="http://schemas.microsoft.com/office/drawing/2014/main" id="{F8E2EC8D-CD29-4F88-AAAA-AAD8BF888498}"/>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83" name="PoljeZBesedilom 2">
          <a:extLst>
            <a:ext uri="{FF2B5EF4-FFF2-40B4-BE49-F238E27FC236}">
              <a16:creationId xmlns:a16="http://schemas.microsoft.com/office/drawing/2014/main" id="{2CAA5C15-CDCF-4DCC-975D-0DAF60552AD9}"/>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84" name="PoljeZBesedilom 643">
          <a:extLst>
            <a:ext uri="{FF2B5EF4-FFF2-40B4-BE49-F238E27FC236}">
              <a16:creationId xmlns:a16="http://schemas.microsoft.com/office/drawing/2014/main" id="{F68321B0-CF90-45FB-87E5-55AE90CFFDCA}"/>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85" name="PoljeZBesedilom 2">
          <a:extLst>
            <a:ext uri="{FF2B5EF4-FFF2-40B4-BE49-F238E27FC236}">
              <a16:creationId xmlns:a16="http://schemas.microsoft.com/office/drawing/2014/main" id="{960560B1-D227-43F5-AD8A-2A33750DE15D}"/>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86" name="PoljeZBesedilom 2">
          <a:extLst>
            <a:ext uri="{FF2B5EF4-FFF2-40B4-BE49-F238E27FC236}">
              <a16:creationId xmlns:a16="http://schemas.microsoft.com/office/drawing/2014/main" id="{75EA597E-D51B-4891-8C93-534F0A8998BA}"/>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87" name="PoljeZBesedilom 2">
          <a:extLst>
            <a:ext uri="{FF2B5EF4-FFF2-40B4-BE49-F238E27FC236}">
              <a16:creationId xmlns:a16="http://schemas.microsoft.com/office/drawing/2014/main" id="{018A77C4-1BFF-419C-B055-9B700904E8DC}"/>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88" name="PoljeZBesedilom 2">
          <a:extLst>
            <a:ext uri="{FF2B5EF4-FFF2-40B4-BE49-F238E27FC236}">
              <a16:creationId xmlns:a16="http://schemas.microsoft.com/office/drawing/2014/main" id="{CAA0FDF0-B600-4219-8BB5-2F0D5D721A36}"/>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89" name="PoljeZBesedilom 2">
          <a:extLst>
            <a:ext uri="{FF2B5EF4-FFF2-40B4-BE49-F238E27FC236}">
              <a16:creationId xmlns:a16="http://schemas.microsoft.com/office/drawing/2014/main" id="{37201032-E2FF-44DB-BF6C-12E1BBA8AE14}"/>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90" name="PoljeZBesedilom 649">
          <a:extLst>
            <a:ext uri="{FF2B5EF4-FFF2-40B4-BE49-F238E27FC236}">
              <a16:creationId xmlns:a16="http://schemas.microsoft.com/office/drawing/2014/main" id="{499870D5-1D61-4574-9CD3-EA345FAAB53A}"/>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91" name="PoljeZBesedilom 2">
          <a:extLst>
            <a:ext uri="{FF2B5EF4-FFF2-40B4-BE49-F238E27FC236}">
              <a16:creationId xmlns:a16="http://schemas.microsoft.com/office/drawing/2014/main" id="{92E1F552-02C4-47D5-A426-3ABC6820E33B}"/>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92" name="PoljeZBesedilom 2">
          <a:extLst>
            <a:ext uri="{FF2B5EF4-FFF2-40B4-BE49-F238E27FC236}">
              <a16:creationId xmlns:a16="http://schemas.microsoft.com/office/drawing/2014/main" id="{C127A769-7E44-41BC-9A0F-F7DDFD6F8BB3}"/>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93" name="PoljeZBesedilom 2">
          <a:extLst>
            <a:ext uri="{FF2B5EF4-FFF2-40B4-BE49-F238E27FC236}">
              <a16:creationId xmlns:a16="http://schemas.microsoft.com/office/drawing/2014/main" id="{1A9C4076-E0FA-4E32-A88C-0CB2A01B4189}"/>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94" name="PoljeZBesedilom 2">
          <a:extLst>
            <a:ext uri="{FF2B5EF4-FFF2-40B4-BE49-F238E27FC236}">
              <a16:creationId xmlns:a16="http://schemas.microsoft.com/office/drawing/2014/main" id="{C756115F-F6E7-4986-AF36-8ED2B3C6E7DE}"/>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95" name="PoljeZBesedilom 2">
          <a:extLst>
            <a:ext uri="{FF2B5EF4-FFF2-40B4-BE49-F238E27FC236}">
              <a16:creationId xmlns:a16="http://schemas.microsoft.com/office/drawing/2014/main" id="{A85E8A6B-9A33-4D71-AF30-1DB623AF843D}"/>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96" name="PoljeZBesedilom 655">
          <a:extLst>
            <a:ext uri="{FF2B5EF4-FFF2-40B4-BE49-F238E27FC236}">
              <a16:creationId xmlns:a16="http://schemas.microsoft.com/office/drawing/2014/main" id="{8FC13BDB-127E-4C7C-809F-A1FCA0E995DE}"/>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97" name="PoljeZBesedilom 2">
          <a:extLst>
            <a:ext uri="{FF2B5EF4-FFF2-40B4-BE49-F238E27FC236}">
              <a16:creationId xmlns:a16="http://schemas.microsoft.com/office/drawing/2014/main" id="{223EDEFB-AB43-4CEB-B1CF-27BAEA8001C0}"/>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98" name="PoljeZBesedilom 2">
          <a:extLst>
            <a:ext uri="{FF2B5EF4-FFF2-40B4-BE49-F238E27FC236}">
              <a16:creationId xmlns:a16="http://schemas.microsoft.com/office/drawing/2014/main" id="{D6BB8772-2422-49CE-BA1A-67219CEFB237}"/>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99" name="PoljeZBesedilom 2">
          <a:extLst>
            <a:ext uri="{FF2B5EF4-FFF2-40B4-BE49-F238E27FC236}">
              <a16:creationId xmlns:a16="http://schemas.microsoft.com/office/drawing/2014/main" id="{81A531BE-EA12-4D53-813E-B901A8AFAA27}"/>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100" name="PoljeZBesedilom 2">
          <a:extLst>
            <a:ext uri="{FF2B5EF4-FFF2-40B4-BE49-F238E27FC236}">
              <a16:creationId xmlns:a16="http://schemas.microsoft.com/office/drawing/2014/main" id="{3212F3D1-C2AD-4708-B1F1-E590E12ACF95}"/>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101" name="PoljeZBesedilom 2">
          <a:extLst>
            <a:ext uri="{FF2B5EF4-FFF2-40B4-BE49-F238E27FC236}">
              <a16:creationId xmlns:a16="http://schemas.microsoft.com/office/drawing/2014/main" id="{A56FE983-BD60-4C4D-9A24-5F52AAC3088E}"/>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102" name="PoljeZBesedilom 661">
          <a:extLst>
            <a:ext uri="{FF2B5EF4-FFF2-40B4-BE49-F238E27FC236}">
              <a16:creationId xmlns:a16="http://schemas.microsoft.com/office/drawing/2014/main" id="{C01922BC-2761-4453-869F-AA980C53F484}"/>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103" name="PoljeZBesedilom 2">
          <a:extLst>
            <a:ext uri="{FF2B5EF4-FFF2-40B4-BE49-F238E27FC236}">
              <a16:creationId xmlns:a16="http://schemas.microsoft.com/office/drawing/2014/main" id="{B0062E47-0DE8-4539-8F2C-3C2A6175B0A3}"/>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104" name="PoljeZBesedilom 2">
          <a:extLst>
            <a:ext uri="{FF2B5EF4-FFF2-40B4-BE49-F238E27FC236}">
              <a16:creationId xmlns:a16="http://schemas.microsoft.com/office/drawing/2014/main" id="{695A1B91-3F41-4750-97F9-EDA0EE38E631}"/>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105" name="PoljeZBesedilom 2">
          <a:extLst>
            <a:ext uri="{FF2B5EF4-FFF2-40B4-BE49-F238E27FC236}">
              <a16:creationId xmlns:a16="http://schemas.microsoft.com/office/drawing/2014/main" id="{4230B60E-4C40-40E3-8E89-7C3021D2965C}"/>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106" name="PoljeZBesedilom 2">
          <a:extLst>
            <a:ext uri="{FF2B5EF4-FFF2-40B4-BE49-F238E27FC236}">
              <a16:creationId xmlns:a16="http://schemas.microsoft.com/office/drawing/2014/main" id="{376C4DA5-CE16-4B10-B867-F56DFCBE3344}"/>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107" name="PoljeZBesedilom 666">
          <a:extLst>
            <a:ext uri="{FF2B5EF4-FFF2-40B4-BE49-F238E27FC236}">
              <a16:creationId xmlns:a16="http://schemas.microsoft.com/office/drawing/2014/main" id="{E52646EB-C055-4CD6-B001-4A745494AB0D}"/>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108" name="PoljeZBesedilom 2">
          <a:extLst>
            <a:ext uri="{FF2B5EF4-FFF2-40B4-BE49-F238E27FC236}">
              <a16:creationId xmlns:a16="http://schemas.microsoft.com/office/drawing/2014/main" id="{2B155AC1-7AF3-49BA-BE01-3C19BF00B23A}"/>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109" name="PoljeZBesedilom 2">
          <a:extLst>
            <a:ext uri="{FF2B5EF4-FFF2-40B4-BE49-F238E27FC236}">
              <a16:creationId xmlns:a16="http://schemas.microsoft.com/office/drawing/2014/main" id="{A0F3CB25-A93D-482D-A960-681CEAC413CB}"/>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110" name="PoljeZBesedilom 2">
          <a:extLst>
            <a:ext uri="{FF2B5EF4-FFF2-40B4-BE49-F238E27FC236}">
              <a16:creationId xmlns:a16="http://schemas.microsoft.com/office/drawing/2014/main" id="{AD839916-A8F1-4E1D-AB54-6FC3DD061D16}"/>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111" name="PoljeZBesedilom 2">
          <a:extLst>
            <a:ext uri="{FF2B5EF4-FFF2-40B4-BE49-F238E27FC236}">
              <a16:creationId xmlns:a16="http://schemas.microsoft.com/office/drawing/2014/main" id="{6257C94B-D68D-4E23-A45C-1B5C4DEEAD8B}"/>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12" name="PoljeZBesedilom 2">
          <a:extLst>
            <a:ext uri="{FF2B5EF4-FFF2-40B4-BE49-F238E27FC236}">
              <a16:creationId xmlns:a16="http://schemas.microsoft.com/office/drawing/2014/main" id="{0A191A55-3108-412F-B67E-AA0E2BB4641B}"/>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13" name="PoljeZBesedilom 672">
          <a:extLst>
            <a:ext uri="{FF2B5EF4-FFF2-40B4-BE49-F238E27FC236}">
              <a16:creationId xmlns:a16="http://schemas.microsoft.com/office/drawing/2014/main" id="{2F46F2D5-D593-4562-8751-D47D896F630A}"/>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14" name="PoljeZBesedilom 2">
          <a:extLst>
            <a:ext uri="{FF2B5EF4-FFF2-40B4-BE49-F238E27FC236}">
              <a16:creationId xmlns:a16="http://schemas.microsoft.com/office/drawing/2014/main" id="{6CD4ED67-E6F0-4299-81F5-441A6FCCC58F}"/>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15" name="PoljeZBesedilom 2">
          <a:extLst>
            <a:ext uri="{FF2B5EF4-FFF2-40B4-BE49-F238E27FC236}">
              <a16:creationId xmlns:a16="http://schemas.microsoft.com/office/drawing/2014/main" id="{19EFBD70-57FF-4F1E-A403-180088098E4A}"/>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16" name="PoljeZBesedilom 2">
          <a:extLst>
            <a:ext uri="{FF2B5EF4-FFF2-40B4-BE49-F238E27FC236}">
              <a16:creationId xmlns:a16="http://schemas.microsoft.com/office/drawing/2014/main" id="{E5DF4FCE-AD5F-4B3F-A856-3E105CBD1CB4}"/>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17" name="PoljeZBesedilom 2">
          <a:extLst>
            <a:ext uri="{FF2B5EF4-FFF2-40B4-BE49-F238E27FC236}">
              <a16:creationId xmlns:a16="http://schemas.microsoft.com/office/drawing/2014/main" id="{26BBF4FE-B219-479F-8543-F2EEB3EDBCA1}"/>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18" name="PoljeZBesedilom 2">
          <a:extLst>
            <a:ext uri="{FF2B5EF4-FFF2-40B4-BE49-F238E27FC236}">
              <a16:creationId xmlns:a16="http://schemas.microsoft.com/office/drawing/2014/main" id="{747531BA-3E39-439C-853D-E2B7E875201C}"/>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19" name="PoljeZBesedilom 678">
          <a:extLst>
            <a:ext uri="{FF2B5EF4-FFF2-40B4-BE49-F238E27FC236}">
              <a16:creationId xmlns:a16="http://schemas.microsoft.com/office/drawing/2014/main" id="{FDC55900-2759-4E7B-A6C8-8ECC77A38268}"/>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20" name="PoljeZBesedilom 2">
          <a:extLst>
            <a:ext uri="{FF2B5EF4-FFF2-40B4-BE49-F238E27FC236}">
              <a16:creationId xmlns:a16="http://schemas.microsoft.com/office/drawing/2014/main" id="{95C9E49C-75C4-4BD4-A3E5-94F7118B60C5}"/>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21" name="PoljeZBesedilom 2">
          <a:extLst>
            <a:ext uri="{FF2B5EF4-FFF2-40B4-BE49-F238E27FC236}">
              <a16:creationId xmlns:a16="http://schemas.microsoft.com/office/drawing/2014/main" id="{38F9CD30-7A20-402B-AB64-1F67B2374931}"/>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22" name="PoljeZBesedilom 2">
          <a:extLst>
            <a:ext uri="{FF2B5EF4-FFF2-40B4-BE49-F238E27FC236}">
              <a16:creationId xmlns:a16="http://schemas.microsoft.com/office/drawing/2014/main" id="{D4102705-BDD5-4A34-A7B2-EB5B708614DF}"/>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23" name="PoljeZBesedilom 2">
          <a:extLst>
            <a:ext uri="{FF2B5EF4-FFF2-40B4-BE49-F238E27FC236}">
              <a16:creationId xmlns:a16="http://schemas.microsoft.com/office/drawing/2014/main" id="{32815A8A-6B80-427F-A392-26B32B61E49F}"/>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24" name="PoljeZBesedilom 2">
          <a:extLst>
            <a:ext uri="{FF2B5EF4-FFF2-40B4-BE49-F238E27FC236}">
              <a16:creationId xmlns:a16="http://schemas.microsoft.com/office/drawing/2014/main" id="{E6D1E50C-BECF-4AB8-A6A1-F48007948BB5}"/>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25" name="PoljeZBesedilom 684">
          <a:extLst>
            <a:ext uri="{FF2B5EF4-FFF2-40B4-BE49-F238E27FC236}">
              <a16:creationId xmlns:a16="http://schemas.microsoft.com/office/drawing/2014/main" id="{71C5AE0B-F8FE-445F-96A2-0CBEA19AECE4}"/>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26" name="PoljeZBesedilom 2">
          <a:extLst>
            <a:ext uri="{FF2B5EF4-FFF2-40B4-BE49-F238E27FC236}">
              <a16:creationId xmlns:a16="http://schemas.microsoft.com/office/drawing/2014/main" id="{3585C903-2F31-4946-82E8-8719CB9061AC}"/>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27" name="PoljeZBesedilom 2">
          <a:extLst>
            <a:ext uri="{FF2B5EF4-FFF2-40B4-BE49-F238E27FC236}">
              <a16:creationId xmlns:a16="http://schemas.microsoft.com/office/drawing/2014/main" id="{2267AEB7-6386-4E01-AEBE-D997B817E6E6}"/>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28" name="PoljeZBesedilom 2">
          <a:extLst>
            <a:ext uri="{FF2B5EF4-FFF2-40B4-BE49-F238E27FC236}">
              <a16:creationId xmlns:a16="http://schemas.microsoft.com/office/drawing/2014/main" id="{3348F970-D51B-46E7-B726-5ABA598D4E88}"/>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29" name="PoljeZBesedilom 2">
          <a:extLst>
            <a:ext uri="{FF2B5EF4-FFF2-40B4-BE49-F238E27FC236}">
              <a16:creationId xmlns:a16="http://schemas.microsoft.com/office/drawing/2014/main" id="{7B8DE2BF-78D0-44A0-AEFA-C95C510333BE}"/>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30" name="PoljeZBesedilom 2">
          <a:extLst>
            <a:ext uri="{FF2B5EF4-FFF2-40B4-BE49-F238E27FC236}">
              <a16:creationId xmlns:a16="http://schemas.microsoft.com/office/drawing/2014/main" id="{863E6412-053F-4BA4-A3DD-FBCF5EAF9464}"/>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31" name="PoljeZBesedilom 690">
          <a:extLst>
            <a:ext uri="{FF2B5EF4-FFF2-40B4-BE49-F238E27FC236}">
              <a16:creationId xmlns:a16="http://schemas.microsoft.com/office/drawing/2014/main" id="{A0B79C33-CB0C-4B82-A871-DFBD2DF5F4B5}"/>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32" name="PoljeZBesedilom 2">
          <a:extLst>
            <a:ext uri="{FF2B5EF4-FFF2-40B4-BE49-F238E27FC236}">
              <a16:creationId xmlns:a16="http://schemas.microsoft.com/office/drawing/2014/main" id="{43427539-8930-4FAC-B4E2-CFDC7EE3FDB2}"/>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33" name="PoljeZBesedilom 2">
          <a:extLst>
            <a:ext uri="{FF2B5EF4-FFF2-40B4-BE49-F238E27FC236}">
              <a16:creationId xmlns:a16="http://schemas.microsoft.com/office/drawing/2014/main" id="{CEDB6E9C-E08F-4388-9381-7133325C4517}"/>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34" name="PoljeZBesedilom 2">
          <a:extLst>
            <a:ext uri="{FF2B5EF4-FFF2-40B4-BE49-F238E27FC236}">
              <a16:creationId xmlns:a16="http://schemas.microsoft.com/office/drawing/2014/main" id="{192F77B0-7755-4484-8FC0-B8F450E50FD3}"/>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35" name="PoljeZBesedilom 2">
          <a:extLst>
            <a:ext uri="{FF2B5EF4-FFF2-40B4-BE49-F238E27FC236}">
              <a16:creationId xmlns:a16="http://schemas.microsoft.com/office/drawing/2014/main" id="{A9F5FD96-225B-4D9A-8036-4FEBCF7DDE97}"/>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36" name="PoljeZBesedilom 2">
          <a:extLst>
            <a:ext uri="{FF2B5EF4-FFF2-40B4-BE49-F238E27FC236}">
              <a16:creationId xmlns:a16="http://schemas.microsoft.com/office/drawing/2014/main" id="{C8B18C84-8CA8-4B54-873F-CFB26263DAAF}"/>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37" name="PoljeZBesedilom 696">
          <a:extLst>
            <a:ext uri="{FF2B5EF4-FFF2-40B4-BE49-F238E27FC236}">
              <a16:creationId xmlns:a16="http://schemas.microsoft.com/office/drawing/2014/main" id="{6F90A652-5ABA-4B2B-9FB3-9AC7327E9D59}"/>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38" name="PoljeZBesedilom 2">
          <a:extLst>
            <a:ext uri="{FF2B5EF4-FFF2-40B4-BE49-F238E27FC236}">
              <a16:creationId xmlns:a16="http://schemas.microsoft.com/office/drawing/2014/main" id="{F38C7F9D-39BC-4FF4-AF82-5CCB751970E0}"/>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39" name="PoljeZBesedilom 2">
          <a:extLst>
            <a:ext uri="{FF2B5EF4-FFF2-40B4-BE49-F238E27FC236}">
              <a16:creationId xmlns:a16="http://schemas.microsoft.com/office/drawing/2014/main" id="{E05C6D3E-06E5-4A21-ACF1-1525E4290EE0}"/>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40" name="PoljeZBesedilom 2">
          <a:extLst>
            <a:ext uri="{FF2B5EF4-FFF2-40B4-BE49-F238E27FC236}">
              <a16:creationId xmlns:a16="http://schemas.microsoft.com/office/drawing/2014/main" id="{0B0E4F11-2434-427B-A6E1-885323EEF837}"/>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41" name="PoljeZBesedilom 2">
          <a:extLst>
            <a:ext uri="{FF2B5EF4-FFF2-40B4-BE49-F238E27FC236}">
              <a16:creationId xmlns:a16="http://schemas.microsoft.com/office/drawing/2014/main" id="{18BF6CDE-8473-4415-A5DD-A10D93440C02}"/>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42" name="PoljeZBesedilom 2">
          <a:extLst>
            <a:ext uri="{FF2B5EF4-FFF2-40B4-BE49-F238E27FC236}">
              <a16:creationId xmlns:a16="http://schemas.microsoft.com/office/drawing/2014/main" id="{F26DFCB8-E4E5-4E55-B636-57E0D91F4C97}"/>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43" name="PoljeZBesedilom 702">
          <a:extLst>
            <a:ext uri="{FF2B5EF4-FFF2-40B4-BE49-F238E27FC236}">
              <a16:creationId xmlns:a16="http://schemas.microsoft.com/office/drawing/2014/main" id="{67A280B4-4D27-4D73-B3E4-7FD6BDC4C45E}"/>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44" name="PoljeZBesedilom 2">
          <a:extLst>
            <a:ext uri="{FF2B5EF4-FFF2-40B4-BE49-F238E27FC236}">
              <a16:creationId xmlns:a16="http://schemas.microsoft.com/office/drawing/2014/main" id="{DD12C563-0F87-4E13-8CB7-9266FCB32FEF}"/>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45" name="PoljeZBesedilom 2">
          <a:extLst>
            <a:ext uri="{FF2B5EF4-FFF2-40B4-BE49-F238E27FC236}">
              <a16:creationId xmlns:a16="http://schemas.microsoft.com/office/drawing/2014/main" id="{3B1A5CA7-B400-4E5B-8F62-AFE18DA870B5}"/>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46" name="PoljeZBesedilom 2">
          <a:extLst>
            <a:ext uri="{FF2B5EF4-FFF2-40B4-BE49-F238E27FC236}">
              <a16:creationId xmlns:a16="http://schemas.microsoft.com/office/drawing/2014/main" id="{B9FF1727-D507-4215-8929-D0D2C7C3C1F8}"/>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47" name="PoljeZBesedilom 2">
          <a:extLst>
            <a:ext uri="{FF2B5EF4-FFF2-40B4-BE49-F238E27FC236}">
              <a16:creationId xmlns:a16="http://schemas.microsoft.com/office/drawing/2014/main" id="{BE036F29-B553-4C95-BBA0-EE6A79B3294D}"/>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48" name="PoljeZBesedilom 2">
          <a:extLst>
            <a:ext uri="{FF2B5EF4-FFF2-40B4-BE49-F238E27FC236}">
              <a16:creationId xmlns:a16="http://schemas.microsoft.com/office/drawing/2014/main" id="{E5F8D50D-1E8D-4F91-AA31-C5A2BCB84D97}"/>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49" name="PoljeZBesedilom 708">
          <a:extLst>
            <a:ext uri="{FF2B5EF4-FFF2-40B4-BE49-F238E27FC236}">
              <a16:creationId xmlns:a16="http://schemas.microsoft.com/office/drawing/2014/main" id="{281AB95D-4F2C-4502-A749-2725281E16E5}"/>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50" name="PoljeZBesedilom 2">
          <a:extLst>
            <a:ext uri="{FF2B5EF4-FFF2-40B4-BE49-F238E27FC236}">
              <a16:creationId xmlns:a16="http://schemas.microsoft.com/office/drawing/2014/main" id="{034F4D2E-943F-408A-97FB-DE060443E2A9}"/>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51" name="PoljeZBesedilom 2">
          <a:extLst>
            <a:ext uri="{FF2B5EF4-FFF2-40B4-BE49-F238E27FC236}">
              <a16:creationId xmlns:a16="http://schemas.microsoft.com/office/drawing/2014/main" id="{6D5D42D5-AA02-49EA-ABBC-671EDCFD3455}"/>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52" name="PoljeZBesedilom 2">
          <a:extLst>
            <a:ext uri="{FF2B5EF4-FFF2-40B4-BE49-F238E27FC236}">
              <a16:creationId xmlns:a16="http://schemas.microsoft.com/office/drawing/2014/main" id="{B98D8D84-B0E7-4032-B5A5-7C4FFEA01BBA}"/>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53" name="PoljeZBesedilom 2">
          <a:extLst>
            <a:ext uri="{FF2B5EF4-FFF2-40B4-BE49-F238E27FC236}">
              <a16:creationId xmlns:a16="http://schemas.microsoft.com/office/drawing/2014/main" id="{5F4789B0-E38A-43A0-B569-A3EA8EEBE33C}"/>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54" name="PoljeZBesedilom 2">
          <a:extLst>
            <a:ext uri="{FF2B5EF4-FFF2-40B4-BE49-F238E27FC236}">
              <a16:creationId xmlns:a16="http://schemas.microsoft.com/office/drawing/2014/main" id="{6A40F5FC-6E82-4F04-A295-9B8890C166BB}"/>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55" name="PoljeZBesedilom 714">
          <a:extLst>
            <a:ext uri="{FF2B5EF4-FFF2-40B4-BE49-F238E27FC236}">
              <a16:creationId xmlns:a16="http://schemas.microsoft.com/office/drawing/2014/main" id="{D3010B8F-EB5A-4046-8C70-A83634DEEC3D}"/>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56" name="PoljeZBesedilom 2">
          <a:extLst>
            <a:ext uri="{FF2B5EF4-FFF2-40B4-BE49-F238E27FC236}">
              <a16:creationId xmlns:a16="http://schemas.microsoft.com/office/drawing/2014/main" id="{2B7FF44C-1F5A-4FCE-9CCD-DC5E9389334E}"/>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57" name="PoljeZBesedilom 2">
          <a:extLst>
            <a:ext uri="{FF2B5EF4-FFF2-40B4-BE49-F238E27FC236}">
              <a16:creationId xmlns:a16="http://schemas.microsoft.com/office/drawing/2014/main" id="{893A8C0C-157E-4544-8916-2BFE54F06167}"/>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58" name="PoljeZBesedilom 2">
          <a:extLst>
            <a:ext uri="{FF2B5EF4-FFF2-40B4-BE49-F238E27FC236}">
              <a16:creationId xmlns:a16="http://schemas.microsoft.com/office/drawing/2014/main" id="{8EB76BD3-3AAA-47CC-9323-1CA5DEBD8E34}"/>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59" name="PoljeZBesedilom 2">
          <a:extLst>
            <a:ext uri="{FF2B5EF4-FFF2-40B4-BE49-F238E27FC236}">
              <a16:creationId xmlns:a16="http://schemas.microsoft.com/office/drawing/2014/main" id="{C9A2F2D4-F716-4B6E-A3FD-A10057CE558C}"/>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60" name="PoljeZBesedilom 2">
          <a:extLst>
            <a:ext uri="{FF2B5EF4-FFF2-40B4-BE49-F238E27FC236}">
              <a16:creationId xmlns:a16="http://schemas.microsoft.com/office/drawing/2014/main" id="{AB9013D2-9895-43DC-910E-945EE6CA251B}"/>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61" name="PoljeZBesedilom 720">
          <a:extLst>
            <a:ext uri="{FF2B5EF4-FFF2-40B4-BE49-F238E27FC236}">
              <a16:creationId xmlns:a16="http://schemas.microsoft.com/office/drawing/2014/main" id="{C7CE8DB0-675D-49D0-A1F7-C9513A84812E}"/>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62" name="PoljeZBesedilom 2">
          <a:extLst>
            <a:ext uri="{FF2B5EF4-FFF2-40B4-BE49-F238E27FC236}">
              <a16:creationId xmlns:a16="http://schemas.microsoft.com/office/drawing/2014/main" id="{7A1A8C02-E083-48F3-BAB0-5DD697C71AE6}"/>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63" name="PoljeZBesedilom 2">
          <a:extLst>
            <a:ext uri="{FF2B5EF4-FFF2-40B4-BE49-F238E27FC236}">
              <a16:creationId xmlns:a16="http://schemas.microsoft.com/office/drawing/2014/main" id="{AD081BBA-7371-4B14-A889-6DC55F30AD10}"/>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64" name="PoljeZBesedilom 2">
          <a:extLst>
            <a:ext uri="{FF2B5EF4-FFF2-40B4-BE49-F238E27FC236}">
              <a16:creationId xmlns:a16="http://schemas.microsoft.com/office/drawing/2014/main" id="{E44C758B-B756-48DB-B7EC-F729882CBC3C}"/>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65" name="PoljeZBesedilom 2">
          <a:extLst>
            <a:ext uri="{FF2B5EF4-FFF2-40B4-BE49-F238E27FC236}">
              <a16:creationId xmlns:a16="http://schemas.microsoft.com/office/drawing/2014/main" id="{2FF15818-0C4C-4163-9686-D007175AE42A}"/>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66" name="PoljeZBesedilom 725">
          <a:extLst>
            <a:ext uri="{FF2B5EF4-FFF2-40B4-BE49-F238E27FC236}">
              <a16:creationId xmlns:a16="http://schemas.microsoft.com/office/drawing/2014/main" id="{3AA73950-7A04-4D2F-A3B4-769B3B898B40}"/>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67" name="PoljeZBesedilom 2">
          <a:extLst>
            <a:ext uri="{FF2B5EF4-FFF2-40B4-BE49-F238E27FC236}">
              <a16:creationId xmlns:a16="http://schemas.microsoft.com/office/drawing/2014/main" id="{8FAF539D-12EA-4F53-B5FB-A33E758DD5E4}"/>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68" name="PoljeZBesedilom 2">
          <a:extLst>
            <a:ext uri="{FF2B5EF4-FFF2-40B4-BE49-F238E27FC236}">
              <a16:creationId xmlns:a16="http://schemas.microsoft.com/office/drawing/2014/main" id="{1EF8BF85-F576-48AE-9F1A-3DA6237ABAAC}"/>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69" name="PoljeZBesedilom 2">
          <a:extLst>
            <a:ext uri="{FF2B5EF4-FFF2-40B4-BE49-F238E27FC236}">
              <a16:creationId xmlns:a16="http://schemas.microsoft.com/office/drawing/2014/main" id="{3E94A67C-F3A0-451E-B257-2843CDF4F464}"/>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70" name="PoljeZBesedilom 2">
          <a:extLst>
            <a:ext uri="{FF2B5EF4-FFF2-40B4-BE49-F238E27FC236}">
              <a16:creationId xmlns:a16="http://schemas.microsoft.com/office/drawing/2014/main" id="{FA2D1F30-3648-4372-8FA5-34BA39CE3223}"/>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71" name="PoljeZBesedilom 2">
          <a:extLst>
            <a:ext uri="{FF2B5EF4-FFF2-40B4-BE49-F238E27FC236}">
              <a16:creationId xmlns:a16="http://schemas.microsoft.com/office/drawing/2014/main" id="{CB542A7D-9381-496A-937E-5CBEF7993624}"/>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72" name="PoljeZBesedilom 731">
          <a:extLst>
            <a:ext uri="{FF2B5EF4-FFF2-40B4-BE49-F238E27FC236}">
              <a16:creationId xmlns:a16="http://schemas.microsoft.com/office/drawing/2014/main" id="{A77FD433-10A9-4CC2-AC23-730F958B5756}"/>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73" name="PoljeZBesedilom 2">
          <a:extLst>
            <a:ext uri="{FF2B5EF4-FFF2-40B4-BE49-F238E27FC236}">
              <a16:creationId xmlns:a16="http://schemas.microsoft.com/office/drawing/2014/main" id="{9B8263E8-4545-4543-B4FE-F1912C1AAD8D}"/>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74" name="PoljeZBesedilom 2">
          <a:extLst>
            <a:ext uri="{FF2B5EF4-FFF2-40B4-BE49-F238E27FC236}">
              <a16:creationId xmlns:a16="http://schemas.microsoft.com/office/drawing/2014/main" id="{605937BA-28F8-4336-A19D-502BA11B81E1}"/>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75" name="PoljeZBesedilom 2">
          <a:extLst>
            <a:ext uri="{FF2B5EF4-FFF2-40B4-BE49-F238E27FC236}">
              <a16:creationId xmlns:a16="http://schemas.microsoft.com/office/drawing/2014/main" id="{321CD2D1-371C-499E-B11A-25EF95648BB8}"/>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862</xdr:row>
      <xdr:rowOff>0</xdr:rowOff>
    </xdr:from>
    <xdr:ext cx="184731" cy="271710"/>
    <xdr:sp macro="" textlink="">
      <xdr:nvSpPr>
        <xdr:cNvPr id="176" name="PoljeZBesedilom 2">
          <a:extLst>
            <a:ext uri="{FF2B5EF4-FFF2-40B4-BE49-F238E27FC236}">
              <a16:creationId xmlns:a16="http://schemas.microsoft.com/office/drawing/2014/main" id="{FA32F500-E4E0-428B-8D8D-6D50B6E32C3C}"/>
            </a:ext>
          </a:extLst>
        </xdr:cNvPr>
        <xdr:cNvSpPr txBox="1"/>
      </xdr:nvSpPr>
      <xdr:spPr>
        <a:xfrm>
          <a:off x="765304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77" name="PoljeZBesedilom 2">
          <a:extLst>
            <a:ext uri="{FF2B5EF4-FFF2-40B4-BE49-F238E27FC236}">
              <a16:creationId xmlns:a16="http://schemas.microsoft.com/office/drawing/2014/main" id="{5CF53DB8-1CD5-4AEE-BB45-25255574D3FC}"/>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78" name="PoljeZBesedilom 737">
          <a:extLst>
            <a:ext uri="{FF2B5EF4-FFF2-40B4-BE49-F238E27FC236}">
              <a16:creationId xmlns:a16="http://schemas.microsoft.com/office/drawing/2014/main" id="{B018DB28-9286-416C-99AF-F0B45DD3C04A}"/>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79" name="PoljeZBesedilom 2">
          <a:extLst>
            <a:ext uri="{FF2B5EF4-FFF2-40B4-BE49-F238E27FC236}">
              <a16:creationId xmlns:a16="http://schemas.microsoft.com/office/drawing/2014/main" id="{1A5A6097-9EB4-49F4-AD23-D7BC0DEECBB0}"/>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80" name="PoljeZBesedilom 2">
          <a:extLst>
            <a:ext uri="{FF2B5EF4-FFF2-40B4-BE49-F238E27FC236}">
              <a16:creationId xmlns:a16="http://schemas.microsoft.com/office/drawing/2014/main" id="{9C7F91F9-6297-4B21-9029-DA970F5C9253}"/>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81" name="PoljeZBesedilom 2">
          <a:extLst>
            <a:ext uri="{FF2B5EF4-FFF2-40B4-BE49-F238E27FC236}">
              <a16:creationId xmlns:a16="http://schemas.microsoft.com/office/drawing/2014/main" id="{2ED70CB7-D63E-455F-A6FD-186D45341D4A}"/>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82" name="PoljeZBesedilom 2">
          <a:extLst>
            <a:ext uri="{FF2B5EF4-FFF2-40B4-BE49-F238E27FC236}">
              <a16:creationId xmlns:a16="http://schemas.microsoft.com/office/drawing/2014/main" id="{D1D54642-221A-419F-8A01-74257C5ADFFD}"/>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83" name="PoljeZBesedilom 2">
          <a:extLst>
            <a:ext uri="{FF2B5EF4-FFF2-40B4-BE49-F238E27FC236}">
              <a16:creationId xmlns:a16="http://schemas.microsoft.com/office/drawing/2014/main" id="{C12A8344-4D79-436E-B35C-6A1017AB4908}"/>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84" name="PoljeZBesedilom 743">
          <a:extLst>
            <a:ext uri="{FF2B5EF4-FFF2-40B4-BE49-F238E27FC236}">
              <a16:creationId xmlns:a16="http://schemas.microsoft.com/office/drawing/2014/main" id="{FFEECF59-EB9D-48D1-9AA0-62E1E54647F4}"/>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85" name="PoljeZBesedilom 2">
          <a:extLst>
            <a:ext uri="{FF2B5EF4-FFF2-40B4-BE49-F238E27FC236}">
              <a16:creationId xmlns:a16="http://schemas.microsoft.com/office/drawing/2014/main" id="{26FB1880-FB8E-4C57-99A1-182028B4FDD0}"/>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86" name="PoljeZBesedilom 2">
          <a:extLst>
            <a:ext uri="{FF2B5EF4-FFF2-40B4-BE49-F238E27FC236}">
              <a16:creationId xmlns:a16="http://schemas.microsoft.com/office/drawing/2014/main" id="{BD540891-379D-48A5-B07C-D71D312CE01D}"/>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87" name="PoljeZBesedilom 2">
          <a:extLst>
            <a:ext uri="{FF2B5EF4-FFF2-40B4-BE49-F238E27FC236}">
              <a16:creationId xmlns:a16="http://schemas.microsoft.com/office/drawing/2014/main" id="{D7120B23-A4BF-45DE-BA8E-DC75218A6396}"/>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862</xdr:row>
      <xdr:rowOff>0</xdr:rowOff>
    </xdr:from>
    <xdr:ext cx="184731" cy="271710"/>
    <xdr:sp macro="" textlink="">
      <xdr:nvSpPr>
        <xdr:cNvPr id="188" name="PoljeZBesedilom 2">
          <a:extLst>
            <a:ext uri="{FF2B5EF4-FFF2-40B4-BE49-F238E27FC236}">
              <a16:creationId xmlns:a16="http://schemas.microsoft.com/office/drawing/2014/main" id="{69EB0CE4-07D3-4E42-94D6-484C431B98DB}"/>
            </a:ext>
          </a:extLst>
        </xdr:cNvPr>
        <xdr:cNvSpPr txBox="1"/>
      </xdr:nvSpPr>
      <xdr:spPr>
        <a:xfrm>
          <a:off x="765685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89" name="PoljeZBesedilom 2">
          <a:extLst>
            <a:ext uri="{FF2B5EF4-FFF2-40B4-BE49-F238E27FC236}">
              <a16:creationId xmlns:a16="http://schemas.microsoft.com/office/drawing/2014/main" id="{DF5341B2-49C1-4D8B-B004-68BBCEDF2E4A}"/>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90" name="PoljeZBesedilom 749">
          <a:extLst>
            <a:ext uri="{FF2B5EF4-FFF2-40B4-BE49-F238E27FC236}">
              <a16:creationId xmlns:a16="http://schemas.microsoft.com/office/drawing/2014/main" id="{5AD7D87A-B74D-4E1C-8C52-B732A7B53803}"/>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91" name="PoljeZBesedilom 2">
          <a:extLst>
            <a:ext uri="{FF2B5EF4-FFF2-40B4-BE49-F238E27FC236}">
              <a16:creationId xmlns:a16="http://schemas.microsoft.com/office/drawing/2014/main" id="{20C34C09-758D-4885-8569-4CBAEB558E29}"/>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92" name="PoljeZBesedilom 2">
          <a:extLst>
            <a:ext uri="{FF2B5EF4-FFF2-40B4-BE49-F238E27FC236}">
              <a16:creationId xmlns:a16="http://schemas.microsoft.com/office/drawing/2014/main" id="{3E90C899-3D3D-4A89-A9DF-6C009EF5A459}"/>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93" name="PoljeZBesedilom 2">
          <a:extLst>
            <a:ext uri="{FF2B5EF4-FFF2-40B4-BE49-F238E27FC236}">
              <a16:creationId xmlns:a16="http://schemas.microsoft.com/office/drawing/2014/main" id="{BDD3C0E9-9385-4A89-897E-28C847B2BC32}"/>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94" name="PoljeZBesedilom 2">
          <a:extLst>
            <a:ext uri="{FF2B5EF4-FFF2-40B4-BE49-F238E27FC236}">
              <a16:creationId xmlns:a16="http://schemas.microsoft.com/office/drawing/2014/main" id="{23BB2671-A660-4A99-85F2-CD7C84B4FEB6}"/>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95" name="PoljeZBesedilom 2">
          <a:extLst>
            <a:ext uri="{FF2B5EF4-FFF2-40B4-BE49-F238E27FC236}">
              <a16:creationId xmlns:a16="http://schemas.microsoft.com/office/drawing/2014/main" id="{5B7BA4E7-8F3D-4180-8C3D-D8E01B2C331F}"/>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96" name="PoljeZBesedilom 755">
          <a:extLst>
            <a:ext uri="{FF2B5EF4-FFF2-40B4-BE49-F238E27FC236}">
              <a16:creationId xmlns:a16="http://schemas.microsoft.com/office/drawing/2014/main" id="{510FC84B-4634-4FE6-9E90-052BCDC84F6F}"/>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97" name="PoljeZBesedilom 2">
          <a:extLst>
            <a:ext uri="{FF2B5EF4-FFF2-40B4-BE49-F238E27FC236}">
              <a16:creationId xmlns:a16="http://schemas.microsoft.com/office/drawing/2014/main" id="{8A215DDE-F911-4824-B1CA-9EC4A8BA15C1}"/>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98" name="PoljeZBesedilom 2">
          <a:extLst>
            <a:ext uri="{FF2B5EF4-FFF2-40B4-BE49-F238E27FC236}">
              <a16:creationId xmlns:a16="http://schemas.microsoft.com/office/drawing/2014/main" id="{FC5C0E96-3D8C-4D04-B4F3-F3B266A4B7CC}"/>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199" name="PoljeZBesedilom 2">
          <a:extLst>
            <a:ext uri="{FF2B5EF4-FFF2-40B4-BE49-F238E27FC236}">
              <a16:creationId xmlns:a16="http://schemas.microsoft.com/office/drawing/2014/main" id="{A64CF1C4-80CD-458E-A79C-438856CB5807}"/>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00" name="PoljeZBesedilom 2">
          <a:extLst>
            <a:ext uri="{FF2B5EF4-FFF2-40B4-BE49-F238E27FC236}">
              <a16:creationId xmlns:a16="http://schemas.microsoft.com/office/drawing/2014/main" id="{3E85D827-9219-4171-ABCF-4E27E1503465}"/>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01" name="PoljeZBesedilom 760">
          <a:extLst>
            <a:ext uri="{FF2B5EF4-FFF2-40B4-BE49-F238E27FC236}">
              <a16:creationId xmlns:a16="http://schemas.microsoft.com/office/drawing/2014/main" id="{8DA2752B-49A9-4ACB-8D10-76A2C2A7E023}"/>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02" name="PoljeZBesedilom 2">
          <a:extLst>
            <a:ext uri="{FF2B5EF4-FFF2-40B4-BE49-F238E27FC236}">
              <a16:creationId xmlns:a16="http://schemas.microsoft.com/office/drawing/2014/main" id="{5E327B5E-2FA3-4548-9569-084BA4065FA7}"/>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03" name="PoljeZBesedilom 2">
          <a:extLst>
            <a:ext uri="{FF2B5EF4-FFF2-40B4-BE49-F238E27FC236}">
              <a16:creationId xmlns:a16="http://schemas.microsoft.com/office/drawing/2014/main" id="{11E8A9F2-C377-4811-857C-979D6DD91ABA}"/>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04" name="PoljeZBesedilom 2">
          <a:extLst>
            <a:ext uri="{FF2B5EF4-FFF2-40B4-BE49-F238E27FC236}">
              <a16:creationId xmlns:a16="http://schemas.microsoft.com/office/drawing/2014/main" id="{15FE8125-0016-421A-A483-AA62C8C3A46A}"/>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05" name="PoljeZBesedilom 2">
          <a:extLst>
            <a:ext uri="{FF2B5EF4-FFF2-40B4-BE49-F238E27FC236}">
              <a16:creationId xmlns:a16="http://schemas.microsoft.com/office/drawing/2014/main" id="{645F6A8C-87C4-4990-9FA4-A0EA90D9BF32}"/>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06" name="PoljeZBesedilom 2">
          <a:extLst>
            <a:ext uri="{FF2B5EF4-FFF2-40B4-BE49-F238E27FC236}">
              <a16:creationId xmlns:a16="http://schemas.microsoft.com/office/drawing/2014/main" id="{0ED4F00F-28E4-4B40-8AF6-5DB91F87CC90}"/>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07" name="PoljeZBesedilom 766">
          <a:extLst>
            <a:ext uri="{FF2B5EF4-FFF2-40B4-BE49-F238E27FC236}">
              <a16:creationId xmlns:a16="http://schemas.microsoft.com/office/drawing/2014/main" id="{970443A6-1447-4534-A4FB-289A15DDEAFF}"/>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08" name="PoljeZBesedilom 2">
          <a:extLst>
            <a:ext uri="{FF2B5EF4-FFF2-40B4-BE49-F238E27FC236}">
              <a16:creationId xmlns:a16="http://schemas.microsoft.com/office/drawing/2014/main" id="{A9B12B16-BF5E-4ECE-994C-5BA8BB59F1B7}"/>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09" name="PoljeZBesedilom 2">
          <a:extLst>
            <a:ext uri="{FF2B5EF4-FFF2-40B4-BE49-F238E27FC236}">
              <a16:creationId xmlns:a16="http://schemas.microsoft.com/office/drawing/2014/main" id="{9727430E-D679-4319-9A97-013E83207B85}"/>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10" name="PoljeZBesedilom 2">
          <a:extLst>
            <a:ext uri="{FF2B5EF4-FFF2-40B4-BE49-F238E27FC236}">
              <a16:creationId xmlns:a16="http://schemas.microsoft.com/office/drawing/2014/main" id="{BF03FFB5-AF58-4B95-BC99-00CFF9D76568}"/>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11" name="PoljeZBesedilom 2">
          <a:extLst>
            <a:ext uri="{FF2B5EF4-FFF2-40B4-BE49-F238E27FC236}">
              <a16:creationId xmlns:a16="http://schemas.microsoft.com/office/drawing/2014/main" id="{8B418387-2CD0-4FF6-B53F-DA101F2C5ABB}"/>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12" name="PoljeZBesedilom 2">
          <a:extLst>
            <a:ext uri="{FF2B5EF4-FFF2-40B4-BE49-F238E27FC236}">
              <a16:creationId xmlns:a16="http://schemas.microsoft.com/office/drawing/2014/main" id="{6C851ED3-4EC9-46F0-BA77-C7C36E334EA8}"/>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13" name="PoljeZBesedilom 772">
          <a:extLst>
            <a:ext uri="{FF2B5EF4-FFF2-40B4-BE49-F238E27FC236}">
              <a16:creationId xmlns:a16="http://schemas.microsoft.com/office/drawing/2014/main" id="{832DAEA1-E9A0-4795-AE4A-785B2E321E7A}"/>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14" name="PoljeZBesedilom 2">
          <a:extLst>
            <a:ext uri="{FF2B5EF4-FFF2-40B4-BE49-F238E27FC236}">
              <a16:creationId xmlns:a16="http://schemas.microsoft.com/office/drawing/2014/main" id="{ABE64F3B-A1C3-44A6-9F69-A19F1A52BD08}"/>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15" name="PoljeZBesedilom 2">
          <a:extLst>
            <a:ext uri="{FF2B5EF4-FFF2-40B4-BE49-F238E27FC236}">
              <a16:creationId xmlns:a16="http://schemas.microsoft.com/office/drawing/2014/main" id="{937B334C-A8FD-4E3C-9728-2FC6A1AD2A8C}"/>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16" name="PoljeZBesedilom 2">
          <a:extLst>
            <a:ext uri="{FF2B5EF4-FFF2-40B4-BE49-F238E27FC236}">
              <a16:creationId xmlns:a16="http://schemas.microsoft.com/office/drawing/2014/main" id="{38809649-61B0-43E4-90A2-21951BEA5A9E}"/>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17" name="PoljeZBesedilom 2">
          <a:extLst>
            <a:ext uri="{FF2B5EF4-FFF2-40B4-BE49-F238E27FC236}">
              <a16:creationId xmlns:a16="http://schemas.microsoft.com/office/drawing/2014/main" id="{ACD5A40C-4902-42E7-A774-90A199D87E82}"/>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18" name="PoljeZBesedilom 2">
          <a:extLst>
            <a:ext uri="{FF2B5EF4-FFF2-40B4-BE49-F238E27FC236}">
              <a16:creationId xmlns:a16="http://schemas.microsoft.com/office/drawing/2014/main" id="{039B9977-B664-4008-9A0E-77593BA4DB2C}"/>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19" name="PoljeZBesedilom 778">
          <a:extLst>
            <a:ext uri="{FF2B5EF4-FFF2-40B4-BE49-F238E27FC236}">
              <a16:creationId xmlns:a16="http://schemas.microsoft.com/office/drawing/2014/main" id="{229FB293-F0FC-4984-A3F1-AEB4F7F566CB}"/>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20" name="PoljeZBesedilom 2">
          <a:extLst>
            <a:ext uri="{FF2B5EF4-FFF2-40B4-BE49-F238E27FC236}">
              <a16:creationId xmlns:a16="http://schemas.microsoft.com/office/drawing/2014/main" id="{2A9BEE1D-76F9-490D-A151-6D4751A121C8}"/>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21" name="PoljeZBesedilom 2">
          <a:extLst>
            <a:ext uri="{FF2B5EF4-FFF2-40B4-BE49-F238E27FC236}">
              <a16:creationId xmlns:a16="http://schemas.microsoft.com/office/drawing/2014/main" id="{E1C3B618-9821-48D7-8A19-1F1BDAEF5BBF}"/>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22" name="PoljeZBesedilom 2">
          <a:extLst>
            <a:ext uri="{FF2B5EF4-FFF2-40B4-BE49-F238E27FC236}">
              <a16:creationId xmlns:a16="http://schemas.microsoft.com/office/drawing/2014/main" id="{B6A579D4-24EF-49C7-B89B-0257CDEF7C67}"/>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23" name="PoljeZBesedilom 2">
          <a:extLst>
            <a:ext uri="{FF2B5EF4-FFF2-40B4-BE49-F238E27FC236}">
              <a16:creationId xmlns:a16="http://schemas.microsoft.com/office/drawing/2014/main" id="{87D56F03-78AB-4010-BAF5-CB5994E937E2}"/>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24" name="PoljeZBesedilom 2">
          <a:extLst>
            <a:ext uri="{FF2B5EF4-FFF2-40B4-BE49-F238E27FC236}">
              <a16:creationId xmlns:a16="http://schemas.microsoft.com/office/drawing/2014/main" id="{FCC25AE5-BBBD-46ED-90D4-45C9D99483F0}"/>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25" name="PoljeZBesedilom 784">
          <a:extLst>
            <a:ext uri="{FF2B5EF4-FFF2-40B4-BE49-F238E27FC236}">
              <a16:creationId xmlns:a16="http://schemas.microsoft.com/office/drawing/2014/main" id="{C6104DA2-6DA9-4A3F-84D5-0E04C08CFEB5}"/>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26" name="PoljeZBesedilom 2">
          <a:extLst>
            <a:ext uri="{FF2B5EF4-FFF2-40B4-BE49-F238E27FC236}">
              <a16:creationId xmlns:a16="http://schemas.microsoft.com/office/drawing/2014/main" id="{8596C7EB-4F3C-4E93-B6EF-D82B37591EE9}"/>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27" name="PoljeZBesedilom 2">
          <a:extLst>
            <a:ext uri="{FF2B5EF4-FFF2-40B4-BE49-F238E27FC236}">
              <a16:creationId xmlns:a16="http://schemas.microsoft.com/office/drawing/2014/main" id="{76E3C20E-E2B1-4EDE-9D30-E4A1D8281C4C}"/>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28" name="PoljeZBesedilom 2">
          <a:extLst>
            <a:ext uri="{FF2B5EF4-FFF2-40B4-BE49-F238E27FC236}">
              <a16:creationId xmlns:a16="http://schemas.microsoft.com/office/drawing/2014/main" id="{C9B5C06C-A6A3-4C52-8C65-FBAC59309437}"/>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29" name="PoljeZBesedilom 2">
          <a:extLst>
            <a:ext uri="{FF2B5EF4-FFF2-40B4-BE49-F238E27FC236}">
              <a16:creationId xmlns:a16="http://schemas.microsoft.com/office/drawing/2014/main" id="{32E56A22-F41B-479C-A016-C4577DE33111}"/>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30" name="PoljeZBesedilom 2">
          <a:extLst>
            <a:ext uri="{FF2B5EF4-FFF2-40B4-BE49-F238E27FC236}">
              <a16:creationId xmlns:a16="http://schemas.microsoft.com/office/drawing/2014/main" id="{9D0BF213-1E05-4097-BFF4-4977E97E61F4}"/>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31" name="PoljeZBesedilom 790">
          <a:extLst>
            <a:ext uri="{FF2B5EF4-FFF2-40B4-BE49-F238E27FC236}">
              <a16:creationId xmlns:a16="http://schemas.microsoft.com/office/drawing/2014/main" id="{1F6A3E62-2EED-4D1D-ABC1-EBBE46A0B7B9}"/>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32" name="PoljeZBesedilom 2">
          <a:extLst>
            <a:ext uri="{FF2B5EF4-FFF2-40B4-BE49-F238E27FC236}">
              <a16:creationId xmlns:a16="http://schemas.microsoft.com/office/drawing/2014/main" id="{D1FCF14A-BF7A-4936-BDBD-E29B0B4BC8BA}"/>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33" name="PoljeZBesedilom 2">
          <a:extLst>
            <a:ext uri="{FF2B5EF4-FFF2-40B4-BE49-F238E27FC236}">
              <a16:creationId xmlns:a16="http://schemas.microsoft.com/office/drawing/2014/main" id="{78A10E1E-53ED-4D0D-8955-497E4CAD184D}"/>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34" name="PoljeZBesedilom 2">
          <a:extLst>
            <a:ext uri="{FF2B5EF4-FFF2-40B4-BE49-F238E27FC236}">
              <a16:creationId xmlns:a16="http://schemas.microsoft.com/office/drawing/2014/main" id="{39C0284F-C3AF-4752-AE37-E6899779FF3D}"/>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35" name="PoljeZBesedilom 2">
          <a:extLst>
            <a:ext uri="{FF2B5EF4-FFF2-40B4-BE49-F238E27FC236}">
              <a16:creationId xmlns:a16="http://schemas.microsoft.com/office/drawing/2014/main" id="{080137DB-FF4E-41BC-A4A0-A97A4819E40F}"/>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36" name="PoljeZBesedilom 2">
          <a:extLst>
            <a:ext uri="{FF2B5EF4-FFF2-40B4-BE49-F238E27FC236}">
              <a16:creationId xmlns:a16="http://schemas.microsoft.com/office/drawing/2014/main" id="{5B6178EE-9C53-45A6-9249-393154DFA43D}"/>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37" name="PoljeZBesedilom 796">
          <a:extLst>
            <a:ext uri="{FF2B5EF4-FFF2-40B4-BE49-F238E27FC236}">
              <a16:creationId xmlns:a16="http://schemas.microsoft.com/office/drawing/2014/main" id="{1BE52BF9-7D11-42A6-9C1B-0016D10392E1}"/>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38" name="PoljeZBesedilom 2">
          <a:extLst>
            <a:ext uri="{FF2B5EF4-FFF2-40B4-BE49-F238E27FC236}">
              <a16:creationId xmlns:a16="http://schemas.microsoft.com/office/drawing/2014/main" id="{9F20607D-292B-45B0-9DFC-84FA4FB0F017}"/>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39" name="PoljeZBesedilom 2">
          <a:extLst>
            <a:ext uri="{FF2B5EF4-FFF2-40B4-BE49-F238E27FC236}">
              <a16:creationId xmlns:a16="http://schemas.microsoft.com/office/drawing/2014/main" id="{6B3F8406-804F-4893-BE1E-B640328E9C8B}"/>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40" name="PoljeZBesedilom 2">
          <a:extLst>
            <a:ext uri="{FF2B5EF4-FFF2-40B4-BE49-F238E27FC236}">
              <a16:creationId xmlns:a16="http://schemas.microsoft.com/office/drawing/2014/main" id="{5DE6207B-F810-43E7-9154-C008BA3903B6}"/>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41" name="PoljeZBesedilom 2">
          <a:extLst>
            <a:ext uri="{FF2B5EF4-FFF2-40B4-BE49-F238E27FC236}">
              <a16:creationId xmlns:a16="http://schemas.microsoft.com/office/drawing/2014/main" id="{3A0BF623-CC6B-4E3C-B480-810BA3D94C38}"/>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242" name="PoljeZBesedilom 2">
          <a:extLst>
            <a:ext uri="{FF2B5EF4-FFF2-40B4-BE49-F238E27FC236}">
              <a16:creationId xmlns:a16="http://schemas.microsoft.com/office/drawing/2014/main" id="{B8361F53-0600-40BA-B5C3-F739EB292D88}"/>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243" name="PoljeZBesedilom 802">
          <a:extLst>
            <a:ext uri="{FF2B5EF4-FFF2-40B4-BE49-F238E27FC236}">
              <a16:creationId xmlns:a16="http://schemas.microsoft.com/office/drawing/2014/main" id="{28D234E3-E436-4553-AD77-3F6E2EB6A8E7}"/>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244" name="PoljeZBesedilom 2">
          <a:extLst>
            <a:ext uri="{FF2B5EF4-FFF2-40B4-BE49-F238E27FC236}">
              <a16:creationId xmlns:a16="http://schemas.microsoft.com/office/drawing/2014/main" id="{A039F5C3-28E4-4EE1-AAB1-97DBBF8D81AA}"/>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245" name="PoljeZBesedilom 2">
          <a:extLst>
            <a:ext uri="{FF2B5EF4-FFF2-40B4-BE49-F238E27FC236}">
              <a16:creationId xmlns:a16="http://schemas.microsoft.com/office/drawing/2014/main" id="{93610410-A7A8-48C8-A108-62AC6032013B}"/>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246" name="PoljeZBesedilom 2">
          <a:extLst>
            <a:ext uri="{FF2B5EF4-FFF2-40B4-BE49-F238E27FC236}">
              <a16:creationId xmlns:a16="http://schemas.microsoft.com/office/drawing/2014/main" id="{A2AB98D4-1A6B-4A02-99ED-C3115BCEB12E}"/>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247" name="PoljeZBesedilom 2">
          <a:extLst>
            <a:ext uri="{FF2B5EF4-FFF2-40B4-BE49-F238E27FC236}">
              <a16:creationId xmlns:a16="http://schemas.microsoft.com/office/drawing/2014/main" id="{2C320817-4BAA-45DA-9D1F-442A3FADD4E0}"/>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48" name="PoljeZBesedilom 2">
          <a:extLst>
            <a:ext uri="{FF2B5EF4-FFF2-40B4-BE49-F238E27FC236}">
              <a16:creationId xmlns:a16="http://schemas.microsoft.com/office/drawing/2014/main" id="{6C030E6B-C78A-4955-A94F-6FEB66047290}"/>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49" name="PoljeZBesedilom 808">
          <a:extLst>
            <a:ext uri="{FF2B5EF4-FFF2-40B4-BE49-F238E27FC236}">
              <a16:creationId xmlns:a16="http://schemas.microsoft.com/office/drawing/2014/main" id="{E0A7B211-02E3-4D3E-BAAF-A94B2F3494AA}"/>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50" name="PoljeZBesedilom 2">
          <a:extLst>
            <a:ext uri="{FF2B5EF4-FFF2-40B4-BE49-F238E27FC236}">
              <a16:creationId xmlns:a16="http://schemas.microsoft.com/office/drawing/2014/main" id="{3F819D17-00F9-4491-8F5A-13C1FBC5DF77}"/>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51" name="PoljeZBesedilom 2">
          <a:extLst>
            <a:ext uri="{FF2B5EF4-FFF2-40B4-BE49-F238E27FC236}">
              <a16:creationId xmlns:a16="http://schemas.microsoft.com/office/drawing/2014/main" id="{DEED4DE9-4B90-458A-BA66-0B9322D13B3C}"/>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52" name="PoljeZBesedilom 2">
          <a:extLst>
            <a:ext uri="{FF2B5EF4-FFF2-40B4-BE49-F238E27FC236}">
              <a16:creationId xmlns:a16="http://schemas.microsoft.com/office/drawing/2014/main" id="{E5B2938C-9019-4120-93E2-CB6838C15DEF}"/>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53" name="PoljeZBesedilom 2">
          <a:extLst>
            <a:ext uri="{FF2B5EF4-FFF2-40B4-BE49-F238E27FC236}">
              <a16:creationId xmlns:a16="http://schemas.microsoft.com/office/drawing/2014/main" id="{A3004BA5-DFF0-4D06-B567-F4E7371A2D6F}"/>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54" name="PoljeZBesedilom 2">
          <a:extLst>
            <a:ext uri="{FF2B5EF4-FFF2-40B4-BE49-F238E27FC236}">
              <a16:creationId xmlns:a16="http://schemas.microsoft.com/office/drawing/2014/main" id="{107FF807-4073-4402-B15A-5C5FD3DD9F30}"/>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55" name="PoljeZBesedilom 814">
          <a:extLst>
            <a:ext uri="{FF2B5EF4-FFF2-40B4-BE49-F238E27FC236}">
              <a16:creationId xmlns:a16="http://schemas.microsoft.com/office/drawing/2014/main" id="{EA6C767D-BC12-4529-93D4-C5B00E0D9EC4}"/>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56" name="PoljeZBesedilom 2">
          <a:extLst>
            <a:ext uri="{FF2B5EF4-FFF2-40B4-BE49-F238E27FC236}">
              <a16:creationId xmlns:a16="http://schemas.microsoft.com/office/drawing/2014/main" id="{DD5FC87C-F3B0-4C03-AC42-E86363C8C9F2}"/>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57" name="PoljeZBesedilom 2">
          <a:extLst>
            <a:ext uri="{FF2B5EF4-FFF2-40B4-BE49-F238E27FC236}">
              <a16:creationId xmlns:a16="http://schemas.microsoft.com/office/drawing/2014/main" id="{4D2E0B20-EC48-4488-A428-1F5B6C0F2FF1}"/>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58" name="PoljeZBesedilom 2">
          <a:extLst>
            <a:ext uri="{FF2B5EF4-FFF2-40B4-BE49-F238E27FC236}">
              <a16:creationId xmlns:a16="http://schemas.microsoft.com/office/drawing/2014/main" id="{8FE1E28F-5AE1-4088-9A5B-232B267AAA30}"/>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862</xdr:row>
      <xdr:rowOff>0</xdr:rowOff>
    </xdr:from>
    <xdr:ext cx="184731" cy="271710"/>
    <xdr:sp macro="" textlink="">
      <xdr:nvSpPr>
        <xdr:cNvPr id="259" name="PoljeZBesedilom 2">
          <a:extLst>
            <a:ext uri="{FF2B5EF4-FFF2-40B4-BE49-F238E27FC236}">
              <a16:creationId xmlns:a16="http://schemas.microsoft.com/office/drawing/2014/main" id="{DD901E25-04BB-4E89-9335-74C4B08D7F45}"/>
            </a:ext>
          </a:extLst>
        </xdr:cNvPr>
        <xdr:cNvSpPr txBox="1"/>
      </xdr:nvSpPr>
      <xdr:spPr>
        <a:xfrm>
          <a:off x="7667015"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260" name="PoljeZBesedilom 2">
          <a:extLst>
            <a:ext uri="{FF2B5EF4-FFF2-40B4-BE49-F238E27FC236}">
              <a16:creationId xmlns:a16="http://schemas.microsoft.com/office/drawing/2014/main" id="{C5920CF1-E9E4-4103-89A0-F757D62D30D3}"/>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261" name="PoljeZBesedilom 820">
          <a:extLst>
            <a:ext uri="{FF2B5EF4-FFF2-40B4-BE49-F238E27FC236}">
              <a16:creationId xmlns:a16="http://schemas.microsoft.com/office/drawing/2014/main" id="{E8635E89-46B6-4952-8F80-C4D64D11CD66}"/>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262" name="PoljeZBesedilom 2">
          <a:extLst>
            <a:ext uri="{FF2B5EF4-FFF2-40B4-BE49-F238E27FC236}">
              <a16:creationId xmlns:a16="http://schemas.microsoft.com/office/drawing/2014/main" id="{EB88CE25-2E82-4907-BB2D-AE05A88E3E8D}"/>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263" name="PoljeZBesedilom 2">
          <a:extLst>
            <a:ext uri="{FF2B5EF4-FFF2-40B4-BE49-F238E27FC236}">
              <a16:creationId xmlns:a16="http://schemas.microsoft.com/office/drawing/2014/main" id="{39867170-7109-4A21-8196-D43AF08C0FC3}"/>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264" name="PoljeZBesedilom 2">
          <a:extLst>
            <a:ext uri="{FF2B5EF4-FFF2-40B4-BE49-F238E27FC236}">
              <a16:creationId xmlns:a16="http://schemas.microsoft.com/office/drawing/2014/main" id="{FD491974-BEAA-4E87-B2D9-96E2C7474CE7}"/>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862</xdr:row>
      <xdr:rowOff>0</xdr:rowOff>
    </xdr:from>
    <xdr:ext cx="184731" cy="271710"/>
    <xdr:sp macro="" textlink="">
      <xdr:nvSpPr>
        <xdr:cNvPr id="265" name="PoljeZBesedilom 2">
          <a:extLst>
            <a:ext uri="{FF2B5EF4-FFF2-40B4-BE49-F238E27FC236}">
              <a16:creationId xmlns:a16="http://schemas.microsoft.com/office/drawing/2014/main" id="{C8818BCC-42B3-4C95-9333-B55BCCD5E3A7}"/>
            </a:ext>
          </a:extLst>
        </xdr:cNvPr>
        <xdr:cNvSpPr txBox="1"/>
      </xdr:nvSpPr>
      <xdr:spPr>
        <a:xfrm>
          <a:off x="765876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66" name="PoljeZBesedilom 2">
          <a:extLst>
            <a:ext uri="{FF2B5EF4-FFF2-40B4-BE49-F238E27FC236}">
              <a16:creationId xmlns:a16="http://schemas.microsoft.com/office/drawing/2014/main" id="{04D2F6C4-42E3-488D-9C2A-F7B47ADF3F5F}"/>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67" name="PoljeZBesedilom 826">
          <a:extLst>
            <a:ext uri="{FF2B5EF4-FFF2-40B4-BE49-F238E27FC236}">
              <a16:creationId xmlns:a16="http://schemas.microsoft.com/office/drawing/2014/main" id="{D4C66703-7F82-4FD1-8852-DC7A622FB714}"/>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68" name="PoljeZBesedilom 2">
          <a:extLst>
            <a:ext uri="{FF2B5EF4-FFF2-40B4-BE49-F238E27FC236}">
              <a16:creationId xmlns:a16="http://schemas.microsoft.com/office/drawing/2014/main" id="{DEBE2988-F0D0-4D90-846D-DAA83D35EC88}"/>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69" name="PoljeZBesedilom 2">
          <a:extLst>
            <a:ext uri="{FF2B5EF4-FFF2-40B4-BE49-F238E27FC236}">
              <a16:creationId xmlns:a16="http://schemas.microsoft.com/office/drawing/2014/main" id="{71A58BDE-CECC-462D-8646-CB1DA043C5C5}"/>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70" name="PoljeZBesedilom 2">
          <a:extLst>
            <a:ext uri="{FF2B5EF4-FFF2-40B4-BE49-F238E27FC236}">
              <a16:creationId xmlns:a16="http://schemas.microsoft.com/office/drawing/2014/main" id="{3A3B2978-5C36-471C-B145-255F0DF69670}"/>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71" name="PoljeZBesedilom 2">
          <a:extLst>
            <a:ext uri="{FF2B5EF4-FFF2-40B4-BE49-F238E27FC236}">
              <a16:creationId xmlns:a16="http://schemas.microsoft.com/office/drawing/2014/main" id="{3ED413CE-2800-416F-A094-4D1FD1126490}"/>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72" name="PoljeZBesedilom 831">
          <a:extLst>
            <a:ext uri="{FF2B5EF4-FFF2-40B4-BE49-F238E27FC236}">
              <a16:creationId xmlns:a16="http://schemas.microsoft.com/office/drawing/2014/main" id="{57C3AC6A-6FA1-4C5B-8899-52D94F3614C8}"/>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73" name="PoljeZBesedilom 2">
          <a:extLst>
            <a:ext uri="{FF2B5EF4-FFF2-40B4-BE49-F238E27FC236}">
              <a16:creationId xmlns:a16="http://schemas.microsoft.com/office/drawing/2014/main" id="{CC4EF338-FAE0-4C4B-9305-30BBEEA79D5C}"/>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74" name="PoljeZBesedilom 2">
          <a:extLst>
            <a:ext uri="{FF2B5EF4-FFF2-40B4-BE49-F238E27FC236}">
              <a16:creationId xmlns:a16="http://schemas.microsoft.com/office/drawing/2014/main" id="{FA263444-3FCB-4641-A2B4-39A61426DAE3}"/>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75" name="PoljeZBesedilom 2">
          <a:extLst>
            <a:ext uri="{FF2B5EF4-FFF2-40B4-BE49-F238E27FC236}">
              <a16:creationId xmlns:a16="http://schemas.microsoft.com/office/drawing/2014/main" id="{C2DB7CE9-975D-44EF-9198-82CB7910D840}"/>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76" name="PoljeZBesedilom 2">
          <a:extLst>
            <a:ext uri="{FF2B5EF4-FFF2-40B4-BE49-F238E27FC236}">
              <a16:creationId xmlns:a16="http://schemas.microsoft.com/office/drawing/2014/main" id="{2BED107D-53F8-4E7B-9DBC-3BB215D1487E}"/>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77" name="PoljeZBesedilom 2">
          <a:extLst>
            <a:ext uri="{FF2B5EF4-FFF2-40B4-BE49-F238E27FC236}">
              <a16:creationId xmlns:a16="http://schemas.microsoft.com/office/drawing/2014/main" id="{2F3E30E4-F744-41C5-9320-647ED23B157B}"/>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78" name="PoljeZBesedilom 837">
          <a:extLst>
            <a:ext uri="{FF2B5EF4-FFF2-40B4-BE49-F238E27FC236}">
              <a16:creationId xmlns:a16="http://schemas.microsoft.com/office/drawing/2014/main" id="{E0CB58BA-FCCE-4903-BDDD-5F89CD8B0D19}"/>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79" name="PoljeZBesedilom 2">
          <a:extLst>
            <a:ext uri="{FF2B5EF4-FFF2-40B4-BE49-F238E27FC236}">
              <a16:creationId xmlns:a16="http://schemas.microsoft.com/office/drawing/2014/main" id="{1FCAF434-8514-4698-B0D4-289E85097141}"/>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80" name="PoljeZBesedilom 2">
          <a:extLst>
            <a:ext uri="{FF2B5EF4-FFF2-40B4-BE49-F238E27FC236}">
              <a16:creationId xmlns:a16="http://schemas.microsoft.com/office/drawing/2014/main" id="{4616431B-79A0-4A3C-AAC2-18450C3B7EA4}"/>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81" name="PoljeZBesedilom 2">
          <a:extLst>
            <a:ext uri="{FF2B5EF4-FFF2-40B4-BE49-F238E27FC236}">
              <a16:creationId xmlns:a16="http://schemas.microsoft.com/office/drawing/2014/main" id="{0D19C4E1-84E4-4F12-A2B8-51B44BF5C252}"/>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82" name="PoljeZBesedilom 2">
          <a:extLst>
            <a:ext uri="{FF2B5EF4-FFF2-40B4-BE49-F238E27FC236}">
              <a16:creationId xmlns:a16="http://schemas.microsoft.com/office/drawing/2014/main" id="{10465F62-FE9D-4527-BE44-DB3599EAFD12}"/>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83" name="PoljeZBesedilom 842">
          <a:extLst>
            <a:ext uri="{FF2B5EF4-FFF2-40B4-BE49-F238E27FC236}">
              <a16:creationId xmlns:a16="http://schemas.microsoft.com/office/drawing/2014/main" id="{0A2D699B-6DD2-4F0E-95E3-9E0FDE0E23B7}"/>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84" name="PoljeZBesedilom 2">
          <a:extLst>
            <a:ext uri="{FF2B5EF4-FFF2-40B4-BE49-F238E27FC236}">
              <a16:creationId xmlns:a16="http://schemas.microsoft.com/office/drawing/2014/main" id="{BDF39838-1A64-4912-8C0F-FF41F1F078D6}"/>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85" name="PoljeZBesedilom 2">
          <a:extLst>
            <a:ext uri="{FF2B5EF4-FFF2-40B4-BE49-F238E27FC236}">
              <a16:creationId xmlns:a16="http://schemas.microsoft.com/office/drawing/2014/main" id="{63FC264C-D47A-484A-8F92-B2BF44492170}"/>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86" name="PoljeZBesedilom 2">
          <a:extLst>
            <a:ext uri="{FF2B5EF4-FFF2-40B4-BE49-F238E27FC236}">
              <a16:creationId xmlns:a16="http://schemas.microsoft.com/office/drawing/2014/main" id="{CEB9F9AB-ED5F-4F74-A98A-CCEFDB5E8F72}"/>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862</xdr:row>
      <xdr:rowOff>0</xdr:rowOff>
    </xdr:from>
    <xdr:ext cx="184731" cy="271710"/>
    <xdr:sp macro="" textlink="">
      <xdr:nvSpPr>
        <xdr:cNvPr id="287" name="PoljeZBesedilom 2">
          <a:extLst>
            <a:ext uri="{FF2B5EF4-FFF2-40B4-BE49-F238E27FC236}">
              <a16:creationId xmlns:a16="http://schemas.microsoft.com/office/drawing/2014/main" id="{037AE047-CE57-4498-B8FB-60B68E8FB766}"/>
            </a:ext>
          </a:extLst>
        </xdr:cNvPr>
        <xdr:cNvSpPr txBox="1"/>
      </xdr:nvSpPr>
      <xdr:spPr>
        <a:xfrm>
          <a:off x="7654950" y="14797822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288" name="PoljeZBesedilom 2">
          <a:extLst>
            <a:ext uri="{FF2B5EF4-FFF2-40B4-BE49-F238E27FC236}">
              <a16:creationId xmlns:a16="http://schemas.microsoft.com/office/drawing/2014/main" id="{E0BC28A4-4350-496C-885B-B7A06661E883}"/>
            </a:ext>
          </a:extLst>
        </xdr:cNvPr>
        <xdr:cNvSpPr txBox="1"/>
      </xdr:nvSpPr>
      <xdr:spPr>
        <a:xfrm>
          <a:off x="6226629" y="1809575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289" name="PoljeZBesedilom 288">
          <a:extLst>
            <a:ext uri="{FF2B5EF4-FFF2-40B4-BE49-F238E27FC236}">
              <a16:creationId xmlns:a16="http://schemas.microsoft.com/office/drawing/2014/main" id="{2A45C558-6E18-4B69-BBDE-0C6E59FC53EC}"/>
            </a:ext>
          </a:extLst>
        </xdr:cNvPr>
        <xdr:cNvSpPr txBox="1"/>
      </xdr:nvSpPr>
      <xdr:spPr>
        <a:xfrm>
          <a:off x="6226629" y="1809575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290" name="PoljeZBesedilom 2">
          <a:extLst>
            <a:ext uri="{FF2B5EF4-FFF2-40B4-BE49-F238E27FC236}">
              <a16:creationId xmlns:a16="http://schemas.microsoft.com/office/drawing/2014/main" id="{DC09013B-BE1C-42D2-A0D6-0DFEA8FB17E2}"/>
            </a:ext>
          </a:extLst>
        </xdr:cNvPr>
        <xdr:cNvSpPr txBox="1"/>
      </xdr:nvSpPr>
      <xdr:spPr>
        <a:xfrm>
          <a:off x="6226629" y="1809575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291" name="PoljeZBesedilom 290">
          <a:extLst>
            <a:ext uri="{FF2B5EF4-FFF2-40B4-BE49-F238E27FC236}">
              <a16:creationId xmlns:a16="http://schemas.microsoft.com/office/drawing/2014/main" id="{C72F9521-403B-475F-B8D5-9E3A0384E8B2}"/>
            </a:ext>
          </a:extLst>
        </xdr:cNvPr>
        <xdr:cNvSpPr txBox="1"/>
      </xdr:nvSpPr>
      <xdr:spPr>
        <a:xfrm>
          <a:off x="6226629" y="1809575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292" name="PoljeZBesedilom 2">
          <a:extLst>
            <a:ext uri="{FF2B5EF4-FFF2-40B4-BE49-F238E27FC236}">
              <a16:creationId xmlns:a16="http://schemas.microsoft.com/office/drawing/2014/main" id="{79E7671A-0B01-4BEF-87F0-0F5B7A181133}"/>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293" name="PoljeZBesedilom 292">
          <a:extLst>
            <a:ext uri="{FF2B5EF4-FFF2-40B4-BE49-F238E27FC236}">
              <a16:creationId xmlns:a16="http://schemas.microsoft.com/office/drawing/2014/main" id="{94686109-1DEA-4B17-BCDB-239A9EC048B2}"/>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294" name="PoljeZBesedilom 2">
          <a:extLst>
            <a:ext uri="{FF2B5EF4-FFF2-40B4-BE49-F238E27FC236}">
              <a16:creationId xmlns:a16="http://schemas.microsoft.com/office/drawing/2014/main" id="{9A6E4FC0-C904-4338-BE62-D3F8F7840996}"/>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295" name="PoljeZBesedilom 2">
          <a:extLst>
            <a:ext uri="{FF2B5EF4-FFF2-40B4-BE49-F238E27FC236}">
              <a16:creationId xmlns:a16="http://schemas.microsoft.com/office/drawing/2014/main" id="{4DA83F93-09A2-4F1A-B6A5-6D37F8357013}"/>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296" name="PoljeZBesedilom 2">
          <a:extLst>
            <a:ext uri="{FF2B5EF4-FFF2-40B4-BE49-F238E27FC236}">
              <a16:creationId xmlns:a16="http://schemas.microsoft.com/office/drawing/2014/main" id="{F4CF0825-D845-4BD5-9283-E07A6B91F54C}"/>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297" name="PoljeZBesedilom 2">
          <a:extLst>
            <a:ext uri="{FF2B5EF4-FFF2-40B4-BE49-F238E27FC236}">
              <a16:creationId xmlns:a16="http://schemas.microsoft.com/office/drawing/2014/main" id="{6A4200C7-56C1-4F45-9AEB-A849985BD758}"/>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298" name="PoljeZBesedilom 2">
          <a:extLst>
            <a:ext uri="{FF2B5EF4-FFF2-40B4-BE49-F238E27FC236}">
              <a16:creationId xmlns:a16="http://schemas.microsoft.com/office/drawing/2014/main" id="{12D8A801-14BA-4DB2-B7EB-60B5A604BACF}"/>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299" name="PoljeZBesedilom 298">
          <a:extLst>
            <a:ext uri="{FF2B5EF4-FFF2-40B4-BE49-F238E27FC236}">
              <a16:creationId xmlns:a16="http://schemas.microsoft.com/office/drawing/2014/main" id="{3C3AD2B8-9F48-4130-8331-86F16A7C23B1}"/>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300" name="PoljeZBesedilom 2">
          <a:extLst>
            <a:ext uri="{FF2B5EF4-FFF2-40B4-BE49-F238E27FC236}">
              <a16:creationId xmlns:a16="http://schemas.microsoft.com/office/drawing/2014/main" id="{D2224923-2C69-4F84-9EE6-224AEC2CAC26}"/>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301" name="PoljeZBesedilom 2">
          <a:extLst>
            <a:ext uri="{FF2B5EF4-FFF2-40B4-BE49-F238E27FC236}">
              <a16:creationId xmlns:a16="http://schemas.microsoft.com/office/drawing/2014/main" id="{98F1A6AE-2D7F-4928-BE23-288D2C979A0F}"/>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302" name="PoljeZBesedilom 2">
          <a:extLst>
            <a:ext uri="{FF2B5EF4-FFF2-40B4-BE49-F238E27FC236}">
              <a16:creationId xmlns:a16="http://schemas.microsoft.com/office/drawing/2014/main" id="{9C07DB3D-7A40-4222-B7F2-C4808749B682}"/>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303" name="PoljeZBesedilom 2">
          <a:extLst>
            <a:ext uri="{FF2B5EF4-FFF2-40B4-BE49-F238E27FC236}">
              <a16:creationId xmlns:a16="http://schemas.microsoft.com/office/drawing/2014/main" id="{AACCE4A3-C02D-4D0A-9840-1BF4767D57C0}"/>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304" name="PoljeZBesedilom 2">
          <a:extLst>
            <a:ext uri="{FF2B5EF4-FFF2-40B4-BE49-F238E27FC236}">
              <a16:creationId xmlns:a16="http://schemas.microsoft.com/office/drawing/2014/main" id="{83D041B3-7814-4DEE-883B-4BA8915210B5}"/>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305" name="PoljeZBesedilom 304">
          <a:extLst>
            <a:ext uri="{FF2B5EF4-FFF2-40B4-BE49-F238E27FC236}">
              <a16:creationId xmlns:a16="http://schemas.microsoft.com/office/drawing/2014/main" id="{E929C03B-A45A-4E2E-A3DE-48B1086139CB}"/>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306" name="PoljeZBesedilom 2">
          <a:extLst>
            <a:ext uri="{FF2B5EF4-FFF2-40B4-BE49-F238E27FC236}">
              <a16:creationId xmlns:a16="http://schemas.microsoft.com/office/drawing/2014/main" id="{8E84A5F4-E0A8-4C8E-8ADF-2F49DBBFF7D9}"/>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307" name="PoljeZBesedilom 2">
          <a:extLst>
            <a:ext uri="{FF2B5EF4-FFF2-40B4-BE49-F238E27FC236}">
              <a16:creationId xmlns:a16="http://schemas.microsoft.com/office/drawing/2014/main" id="{2CDC6CAA-5099-4723-8D87-280B6CEF831D}"/>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308" name="PoljeZBesedilom 2">
          <a:extLst>
            <a:ext uri="{FF2B5EF4-FFF2-40B4-BE49-F238E27FC236}">
              <a16:creationId xmlns:a16="http://schemas.microsoft.com/office/drawing/2014/main" id="{995298E5-D93B-40A6-83AB-F131C1C977F0}"/>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309" name="PoljeZBesedilom 2">
          <a:extLst>
            <a:ext uri="{FF2B5EF4-FFF2-40B4-BE49-F238E27FC236}">
              <a16:creationId xmlns:a16="http://schemas.microsoft.com/office/drawing/2014/main" id="{BB6E9184-83A3-4847-AFFB-155524AEA999}"/>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0" name="PoljeZBesedilom 2">
          <a:extLst>
            <a:ext uri="{FF2B5EF4-FFF2-40B4-BE49-F238E27FC236}">
              <a16:creationId xmlns:a16="http://schemas.microsoft.com/office/drawing/2014/main" id="{24E4479A-3408-40A0-8510-DD153CA9E85A}"/>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1" name="PoljeZBesedilom 310">
          <a:extLst>
            <a:ext uri="{FF2B5EF4-FFF2-40B4-BE49-F238E27FC236}">
              <a16:creationId xmlns:a16="http://schemas.microsoft.com/office/drawing/2014/main" id="{F7174103-E5A6-4C65-9114-3F547F68A7D6}"/>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2" name="PoljeZBesedilom 2">
          <a:extLst>
            <a:ext uri="{FF2B5EF4-FFF2-40B4-BE49-F238E27FC236}">
              <a16:creationId xmlns:a16="http://schemas.microsoft.com/office/drawing/2014/main" id="{5109FAF5-0D70-48E2-AE65-65D20FF5C8AC}"/>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3" name="PoljeZBesedilom 2">
          <a:extLst>
            <a:ext uri="{FF2B5EF4-FFF2-40B4-BE49-F238E27FC236}">
              <a16:creationId xmlns:a16="http://schemas.microsoft.com/office/drawing/2014/main" id="{B4C86CFE-B772-4B98-9C1C-1608E76FA57F}"/>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4" name="PoljeZBesedilom 2">
          <a:extLst>
            <a:ext uri="{FF2B5EF4-FFF2-40B4-BE49-F238E27FC236}">
              <a16:creationId xmlns:a16="http://schemas.microsoft.com/office/drawing/2014/main" id="{B7E79910-402F-43A9-9F92-E1C67B2767D0}"/>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5" name="PoljeZBesedilom 2">
          <a:extLst>
            <a:ext uri="{FF2B5EF4-FFF2-40B4-BE49-F238E27FC236}">
              <a16:creationId xmlns:a16="http://schemas.microsoft.com/office/drawing/2014/main" id="{6B5DCC5F-5D0F-4368-BE67-8869969F8ADD}"/>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16" name="PoljeZBesedilom 2">
          <a:extLst>
            <a:ext uri="{FF2B5EF4-FFF2-40B4-BE49-F238E27FC236}">
              <a16:creationId xmlns:a16="http://schemas.microsoft.com/office/drawing/2014/main" id="{7234C125-186D-440B-BBBF-6F9293E4EB4E}"/>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17" name="PoljeZBesedilom 316">
          <a:extLst>
            <a:ext uri="{FF2B5EF4-FFF2-40B4-BE49-F238E27FC236}">
              <a16:creationId xmlns:a16="http://schemas.microsoft.com/office/drawing/2014/main" id="{07A840D0-8002-4CCF-B17B-82624933BC87}"/>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18" name="PoljeZBesedilom 2">
          <a:extLst>
            <a:ext uri="{FF2B5EF4-FFF2-40B4-BE49-F238E27FC236}">
              <a16:creationId xmlns:a16="http://schemas.microsoft.com/office/drawing/2014/main" id="{5228EDBA-D49A-4085-8499-4972A158A244}"/>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19" name="PoljeZBesedilom 2">
          <a:extLst>
            <a:ext uri="{FF2B5EF4-FFF2-40B4-BE49-F238E27FC236}">
              <a16:creationId xmlns:a16="http://schemas.microsoft.com/office/drawing/2014/main" id="{8A0960BB-C986-4C8F-9EAA-2360C5FF9B7E}"/>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20" name="PoljeZBesedilom 2">
          <a:extLst>
            <a:ext uri="{FF2B5EF4-FFF2-40B4-BE49-F238E27FC236}">
              <a16:creationId xmlns:a16="http://schemas.microsoft.com/office/drawing/2014/main" id="{FC9E8F6D-1A93-49B5-B16D-A80D278235FE}"/>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21" name="PoljeZBesedilom 2">
          <a:extLst>
            <a:ext uri="{FF2B5EF4-FFF2-40B4-BE49-F238E27FC236}">
              <a16:creationId xmlns:a16="http://schemas.microsoft.com/office/drawing/2014/main" id="{ABFBF40D-331B-4F4A-B2C1-DC7215AC27B6}"/>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22" name="PoljeZBesedilom 2">
          <a:extLst>
            <a:ext uri="{FF2B5EF4-FFF2-40B4-BE49-F238E27FC236}">
              <a16:creationId xmlns:a16="http://schemas.microsoft.com/office/drawing/2014/main" id="{1FA91DE8-2897-413B-9474-AC81C52A46AC}"/>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23" name="PoljeZBesedilom 322">
          <a:extLst>
            <a:ext uri="{FF2B5EF4-FFF2-40B4-BE49-F238E27FC236}">
              <a16:creationId xmlns:a16="http://schemas.microsoft.com/office/drawing/2014/main" id="{0BF2C932-4D3E-4FF2-9436-36A3FD6BB7D6}"/>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24" name="PoljeZBesedilom 2">
          <a:extLst>
            <a:ext uri="{FF2B5EF4-FFF2-40B4-BE49-F238E27FC236}">
              <a16:creationId xmlns:a16="http://schemas.microsoft.com/office/drawing/2014/main" id="{B415B1DF-7589-4F4B-88D7-DC57B6ECEF9C}"/>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25" name="PoljeZBesedilom 2">
          <a:extLst>
            <a:ext uri="{FF2B5EF4-FFF2-40B4-BE49-F238E27FC236}">
              <a16:creationId xmlns:a16="http://schemas.microsoft.com/office/drawing/2014/main" id="{D695BC83-0F97-42FD-A082-A27440E4006C}"/>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26" name="PoljeZBesedilom 2">
          <a:extLst>
            <a:ext uri="{FF2B5EF4-FFF2-40B4-BE49-F238E27FC236}">
              <a16:creationId xmlns:a16="http://schemas.microsoft.com/office/drawing/2014/main" id="{37D02D52-495E-4A7C-86DB-0DBDA51F5C68}"/>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27" name="PoljeZBesedilom 2">
          <a:extLst>
            <a:ext uri="{FF2B5EF4-FFF2-40B4-BE49-F238E27FC236}">
              <a16:creationId xmlns:a16="http://schemas.microsoft.com/office/drawing/2014/main" id="{3C14ED15-2E9F-4247-AD83-DD74007D95ED}"/>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4560"/>
    <xdr:sp macro="" textlink="">
      <xdr:nvSpPr>
        <xdr:cNvPr id="328" name="PoljeZBesedilom 2">
          <a:extLst>
            <a:ext uri="{FF2B5EF4-FFF2-40B4-BE49-F238E27FC236}">
              <a16:creationId xmlns:a16="http://schemas.microsoft.com/office/drawing/2014/main" id="{E68CDA9D-A0BA-4465-B597-50E2E7CC6547}"/>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4560"/>
    <xdr:sp macro="" textlink="">
      <xdr:nvSpPr>
        <xdr:cNvPr id="329" name="PoljeZBesedilom 328">
          <a:extLst>
            <a:ext uri="{FF2B5EF4-FFF2-40B4-BE49-F238E27FC236}">
              <a16:creationId xmlns:a16="http://schemas.microsoft.com/office/drawing/2014/main" id="{E16B684D-4CEF-44D5-B4AA-29CF233D7AE3}"/>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4560"/>
    <xdr:sp macro="" textlink="">
      <xdr:nvSpPr>
        <xdr:cNvPr id="330" name="PoljeZBesedilom 2">
          <a:extLst>
            <a:ext uri="{FF2B5EF4-FFF2-40B4-BE49-F238E27FC236}">
              <a16:creationId xmlns:a16="http://schemas.microsoft.com/office/drawing/2014/main" id="{3045D1EB-705F-49C8-94E7-875E844FEC3F}"/>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4560"/>
    <xdr:sp macro="" textlink="">
      <xdr:nvSpPr>
        <xdr:cNvPr id="331" name="PoljeZBesedilom 2">
          <a:extLst>
            <a:ext uri="{FF2B5EF4-FFF2-40B4-BE49-F238E27FC236}">
              <a16:creationId xmlns:a16="http://schemas.microsoft.com/office/drawing/2014/main" id="{2AFA030A-766D-4AD5-894B-36B5627778D3}"/>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4560"/>
    <xdr:sp macro="" textlink="">
      <xdr:nvSpPr>
        <xdr:cNvPr id="332" name="PoljeZBesedilom 2">
          <a:extLst>
            <a:ext uri="{FF2B5EF4-FFF2-40B4-BE49-F238E27FC236}">
              <a16:creationId xmlns:a16="http://schemas.microsoft.com/office/drawing/2014/main" id="{6E61212B-C2BC-4DCD-8C16-3B1DAAFB496F}"/>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4560"/>
    <xdr:sp macro="" textlink="">
      <xdr:nvSpPr>
        <xdr:cNvPr id="333" name="PoljeZBesedilom 2">
          <a:extLst>
            <a:ext uri="{FF2B5EF4-FFF2-40B4-BE49-F238E27FC236}">
              <a16:creationId xmlns:a16="http://schemas.microsoft.com/office/drawing/2014/main" id="{371D4FC1-6E3E-4198-88D5-1CB98F4A1D03}"/>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2950"/>
    <xdr:sp macro="" textlink="">
      <xdr:nvSpPr>
        <xdr:cNvPr id="334" name="PoljeZBesedilom 2">
          <a:extLst>
            <a:ext uri="{FF2B5EF4-FFF2-40B4-BE49-F238E27FC236}">
              <a16:creationId xmlns:a16="http://schemas.microsoft.com/office/drawing/2014/main" id="{44097730-64BD-47F0-AB77-D8394734ED7A}"/>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2950"/>
    <xdr:sp macro="" textlink="">
      <xdr:nvSpPr>
        <xdr:cNvPr id="335" name="PoljeZBesedilom 334">
          <a:extLst>
            <a:ext uri="{FF2B5EF4-FFF2-40B4-BE49-F238E27FC236}">
              <a16:creationId xmlns:a16="http://schemas.microsoft.com/office/drawing/2014/main" id="{C14058A3-F8AD-40C2-9BE8-A2902927419E}"/>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2950"/>
    <xdr:sp macro="" textlink="">
      <xdr:nvSpPr>
        <xdr:cNvPr id="336" name="PoljeZBesedilom 2">
          <a:extLst>
            <a:ext uri="{FF2B5EF4-FFF2-40B4-BE49-F238E27FC236}">
              <a16:creationId xmlns:a16="http://schemas.microsoft.com/office/drawing/2014/main" id="{804DCE50-73F1-421B-B654-B66F9B89D03B}"/>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2950"/>
    <xdr:sp macro="" textlink="">
      <xdr:nvSpPr>
        <xdr:cNvPr id="337" name="PoljeZBesedilom 2">
          <a:extLst>
            <a:ext uri="{FF2B5EF4-FFF2-40B4-BE49-F238E27FC236}">
              <a16:creationId xmlns:a16="http://schemas.microsoft.com/office/drawing/2014/main" id="{90D77A0A-883E-43DF-96AE-9783F6F2ECBE}"/>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2950"/>
    <xdr:sp macro="" textlink="">
      <xdr:nvSpPr>
        <xdr:cNvPr id="338" name="PoljeZBesedilom 2">
          <a:extLst>
            <a:ext uri="{FF2B5EF4-FFF2-40B4-BE49-F238E27FC236}">
              <a16:creationId xmlns:a16="http://schemas.microsoft.com/office/drawing/2014/main" id="{1C5776F3-3B21-434C-8D4C-DA4393ABEC0B}"/>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2950"/>
    <xdr:sp macro="" textlink="">
      <xdr:nvSpPr>
        <xdr:cNvPr id="339" name="PoljeZBesedilom 2">
          <a:extLst>
            <a:ext uri="{FF2B5EF4-FFF2-40B4-BE49-F238E27FC236}">
              <a16:creationId xmlns:a16="http://schemas.microsoft.com/office/drawing/2014/main" id="{366C85A1-62F6-4609-B79F-1B8A8E401ED0}"/>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74009"/>
    <xdr:sp macro="" textlink="">
      <xdr:nvSpPr>
        <xdr:cNvPr id="340" name="PoljeZBesedilom 339">
          <a:extLst>
            <a:ext uri="{FF2B5EF4-FFF2-40B4-BE49-F238E27FC236}">
              <a16:creationId xmlns:a16="http://schemas.microsoft.com/office/drawing/2014/main" id="{8EE6B15B-1087-40FD-8804-3E8C34EF1DD0}"/>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74009"/>
    <xdr:sp macro="" textlink="">
      <xdr:nvSpPr>
        <xdr:cNvPr id="341" name="PoljeZBesedilom 2">
          <a:extLst>
            <a:ext uri="{FF2B5EF4-FFF2-40B4-BE49-F238E27FC236}">
              <a16:creationId xmlns:a16="http://schemas.microsoft.com/office/drawing/2014/main" id="{2DDF5622-559A-475E-B054-0F34E31CD8C1}"/>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74009"/>
    <xdr:sp macro="" textlink="">
      <xdr:nvSpPr>
        <xdr:cNvPr id="342" name="PoljeZBesedilom 2">
          <a:extLst>
            <a:ext uri="{FF2B5EF4-FFF2-40B4-BE49-F238E27FC236}">
              <a16:creationId xmlns:a16="http://schemas.microsoft.com/office/drawing/2014/main" id="{0A23A6D5-A5A8-4042-B93F-5D93DF3E0F16}"/>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74009"/>
    <xdr:sp macro="" textlink="">
      <xdr:nvSpPr>
        <xdr:cNvPr id="343" name="PoljeZBesedilom 2">
          <a:extLst>
            <a:ext uri="{FF2B5EF4-FFF2-40B4-BE49-F238E27FC236}">
              <a16:creationId xmlns:a16="http://schemas.microsoft.com/office/drawing/2014/main" id="{7E9E1AB2-4809-42E1-A0A5-4C296EB4C425}"/>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74009"/>
    <xdr:sp macro="" textlink="">
      <xdr:nvSpPr>
        <xdr:cNvPr id="344" name="PoljeZBesedilom 2">
          <a:extLst>
            <a:ext uri="{FF2B5EF4-FFF2-40B4-BE49-F238E27FC236}">
              <a16:creationId xmlns:a16="http://schemas.microsoft.com/office/drawing/2014/main" id="{3C9D6BF5-E3A7-4D93-AE9B-7C5DDF33B4D3}"/>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345" name="PoljeZBesedilom 2">
          <a:extLst>
            <a:ext uri="{FF2B5EF4-FFF2-40B4-BE49-F238E27FC236}">
              <a16:creationId xmlns:a16="http://schemas.microsoft.com/office/drawing/2014/main" id="{390E85FB-D41F-4F99-A52D-3BAE8F131F98}"/>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346" name="PoljeZBesedilom 345">
          <a:extLst>
            <a:ext uri="{FF2B5EF4-FFF2-40B4-BE49-F238E27FC236}">
              <a16:creationId xmlns:a16="http://schemas.microsoft.com/office/drawing/2014/main" id="{8E629B5A-441B-4AD2-94D2-9DFA8CD401CA}"/>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347" name="PoljeZBesedilom 2">
          <a:extLst>
            <a:ext uri="{FF2B5EF4-FFF2-40B4-BE49-F238E27FC236}">
              <a16:creationId xmlns:a16="http://schemas.microsoft.com/office/drawing/2014/main" id="{14545795-E88E-4849-8C5C-ED88AE73BA65}"/>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348" name="PoljeZBesedilom 2">
          <a:extLst>
            <a:ext uri="{FF2B5EF4-FFF2-40B4-BE49-F238E27FC236}">
              <a16:creationId xmlns:a16="http://schemas.microsoft.com/office/drawing/2014/main" id="{83998619-2D8F-40A4-B8D2-DA692C23B407}"/>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349" name="PoljeZBesedilom 2">
          <a:extLst>
            <a:ext uri="{FF2B5EF4-FFF2-40B4-BE49-F238E27FC236}">
              <a16:creationId xmlns:a16="http://schemas.microsoft.com/office/drawing/2014/main" id="{B3D0426A-5484-4A15-B831-3A0E8F6984F2}"/>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350" name="PoljeZBesedilom 2">
          <a:extLst>
            <a:ext uri="{FF2B5EF4-FFF2-40B4-BE49-F238E27FC236}">
              <a16:creationId xmlns:a16="http://schemas.microsoft.com/office/drawing/2014/main" id="{F25EDAD4-AE4C-421B-BD42-71718806E986}"/>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351" name="PoljeZBesedilom 2">
          <a:extLst>
            <a:ext uri="{FF2B5EF4-FFF2-40B4-BE49-F238E27FC236}">
              <a16:creationId xmlns:a16="http://schemas.microsoft.com/office/drawing/2014/main" id="{7EA81AEB-14F9-4587-8F3A-BD516E3D5785}"/>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352" name="PoljeZBesedilom 351">
          <a:extLst>
            <a:ext uri="{FF2B5EF4-FFF2-40B4-BE49-F238E27FC236}">
              <a16:creationId xmlns:a16="http://schemas.microsoft.com/office/drawing/2014/main" id="{71020A3B-33E1-4063-913F-2E365A05DFA6}"/>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353" name="PoljeZBesedilom 2">
          <a:extLst>
            <a:ext uri="{FF2B5EF4-FFF2-40B4-BE49-F238E27FC236}">
              <a16:creationId xmlns:a16="http://schemas.microsoft.com/office/drawing/2014/main" id="{AB23AF6B-6340-487B-8239-B756BC38AA5D}"/>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354" name="PoljeZBesedilom 2">
          <a:extLst>
            <a:ext uri="{FF2B5EF4-FFF2-40B4-BE49-F238E27FC236}">
              <a16:creationId xmlns:a16="http://schemas.microsoft.com/office/drawing/2014/main" id="{9F5647C3-F9F5-4E79-872B-0D5D487E2953}"/>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355" name="PoljeZBesedilom 2">
          <a:extLst>
            <a:ext uri="{FF2B5EF4-FFF2-40B4-BE49-F238E27FC236}">
              <a16:creationId xmlns:a16="http://schemas.microsoft.com/office/drawing/2014/main" id="{5F31B117-134F-4347-AC2D-DD826872B7BC}"/>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864</xdr:row>
      <xdr:rowOff>0</xdr:rowOff>
    </xdr:from>
    <xdr:ext cx="184731" cy="264560"/>
    <xdr:sp macro="" textlink="">
      <xdr:nvSpPr>
        <xdr:cNvPr id="356" name="PoljeZBesedilom 2">
          <a:extLst>
            <a:ext uri="{FF2B5EF4-FFF2-40B4-BE49-F238E27FC236}">
              <a16:creationId xmlns:a16="http://schemas.microsoft.com/office/drawing/2014/main" id="{371714EB-BAAB-4381-B7D8-0D0F845CC951}"/>
            </a:ext>
          </a:extLst>
        </xdr:cNvPr>
        <xdr:cNvSpPr txBox="1"/>
      </xdr:nvSpPr>
      <xdr:spPr>
        <a:xfrm>
          <a:off x="7646695" y="1481676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357" name="PoljeZBesedilom 2">
          <a:extLst>
            <a:ext uri="{FF2B5EF4-FFF2-40B4-BE49-F238E27FC236}">
              <a16:creationId xmlns:a16="http://schemas.microsoft.com/office/drawing/2014/main" id="{C79A5042-B718-4CC3-9874-E299DF2EEDFF}"/>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358" name="PoljeZBesedilom 357">
          <a:extLst>
            <a:ext uri="{FF2B5EF4-FFF2-40B4-BE49-F238E27FC236}">
              <a16:creationId xmlns:a16="http://schemas.microsoft.com/office/drawing/2014/main" id="{2D3B84ED-C2EB-4E30-8881-24C20BA14D1E}"/>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359" name="PoljeZBesedilom 2">
          <a:extLst>
            <a:ext uri="{FF2B5EF4-FFF2-40B4-BE49-F238E27FC236}">
              <a16:creationId xmlns:a16="http://schemas.microsoft.com/office/drawing/2014/main" id="{91D74D78-7741-44BE-A3EB-F4348017D193}"/>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360" name="PoljeZBesedilom 2">
          <a:extLst>
            <a:ext uri="{FF2B5EF4-FFF2-40B4-BE49-F238E27FC236}">
              <a16:creationId xmlns:a16="http://schemas.microsoft.com/office/drawing/2014/main" id="{D539D500-8916-41DA-882D-507991D1E00D}"/>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361" name="PoljeZBesedilom 2">
          <a:extLst>
            <a:ext uri="{FF2B5EF4-FFF2-40B4-BE49-F238E27FC236}">
              <a16:creationId xmlns:a16="http://schemas.microsoft.com/office/drawing/2014/main" id="{0EFB589D-0421-4970-A4C5-D1B0D7FD9214}"/>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362" name="PoljeZBesedilom 2">
          <a:extLst>
            <a:ext uri="{FF2B5EF4-FFF2-40B4-BE49-F238E27FC236}">
              <a16:creationId xmlns:a16="http://schemas.microsoft.com/office/drawing/2014/main" id="{AE0025E3-D0EC-4499-B33E-7D55F47BE357}"/>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63" name="PoljeZBesedilom 2">
          <a:extLst>
            <a:ext uri="{FF2B5EF4-FFF2-40B4-BE49-F238E27FC236}">
              <a16:creationId xmlns:a16="http://schemas.microsoft.com/office/drawing/2014/main" id="{27D5A845-81E9-4466-ABB8-D5CEE0EFFB1D}"/>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64" name="PoljeZBesedilom 363">
          <a:extLst>
            <a:ext uri="{FF2B5EF4-FFF2-40B4-BE49-F238E27FC236}">
              <a16:creationId xmlns:a16="http://schemas.microsoft.com/office/drawing/2014/main" id="{3BB27276-B943-4D92-96D3-3031D991A11C}"/>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65" name="PoljeZBesedilom 2">
          <a:extLst>
            <a:ext uri="{FF2B5EF4-FFF2-40B4-BE49-F238E27FC236}">
              <a16:creationId xmlns:a16="http://schemas.microsoft.com/office/drawing/2014/main" id="{7FD206A0-49EE-4638-815B-E7AC08FE19DA}"/>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66" name="PoljeZBesedilom 2">
          <a:extLst>
            <a:ext uri="{FF2B5EF4-FFF2-40B4-BE49-F238E27FC236}">
              <a16:creationId xmlns:a16="http://schemas.microsoft.com/office/drawing/2014/main" id="{77677A0F-7959-4E5B-BE65-C80E1E392EC2}"/>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67" name="PoljeZBesedilom 2">
          <a:extLst>
            <a:ext uri="{FF2B5EF4-FFF2-40B4-BE49-F238E27FC236}">
              <a16:creationId xmlns:a16="http://schemas.microsoft.com/office/drawing/2014/main" id="{87E2C4E9-EECF-474D-A34C-B83293BF4718}"/>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68" name="PoljeZBesedilom 2">
          <a:extLst>
            <a:ext uri="{FF2B5EF4-FFF2-40B4-BE49-F238E27FC236}">
              <a16:creationId xmlns:a16="http://schemas.microsoft.com/office/drawing/2014/main" id="{95853AE0-79F3-4798-AAB3-940626B1C7FD}"/>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69" name="PoljeZBesedilom 2">
          <a:extLst>
            <a:ext uri="{FF2B5EF4-FFF2-40B4-BE49-F238E27FC236}">
              <a16:creationId xmlns:a16="http://schemas.microsoft.com/office/drawing/2014/main" id="{AB3BB5DF-EBF0-4C7E-BBF1-FE4AD118D298}"/>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70" name="PoljeZBesedilom 369">
          <a:extLst>
            <a:ext uri="{FF2B5EF4-FFF2-40B4-BE49-F238E27FC236}">
              <a16:creationId xmlns:a16="http://schemas.microsoft.com/office/drawing/2014/main" id="{9FC059F4-EE30-47D9-8BFC-AC34614B7720}"/>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71" name="PoljeZBesedilom 2">
          <a:extLst>
            <a:ext uri="{FF2B5EF4-FFF2-40B4-BE49-F238E27FC236}">
              <a16:creationId xmlns:a16="http://schemas.microsoft.com/office/drawing/2014/main" id="{3B257956-7D55-424E-BFB2-8D65E42F0F05}"/>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72" name="PoljeZBesedilom 2">
          <a:extLst>
            <a:ext uri="{FF2B5EF4-FFF2-40B4-BE49-F238E27FC236}">
              <a16:creationId xmlns:a16="http://schemas.microsoft.com/office/drawing/2014/main" id="{DCBF8D73-1B56-4256-B659-8AFD346A44FF}"/>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73" name="PoljeZBesedilom 2">
          <a:extLst>
            <a:ext uri="{FF2B5EF4-FFF2-40B4-BE49-F238E27FC236}">
              <a16:creationId xmlns:a16="http://schemas.microsoft.com/office/drawing/2014/main" id="{941C958C-D862-4F3F-96B1-909E2FF4A11B}"/>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74" name="PoljeZBesedilom 2">
          <a:extLst>
            <a:ext uri="{FF2B5EF4-FFF2-40B4-BE49-F238E27FC236}">
              <a16:creationId xmlns:a16="http://schemas.microsoft.com/office/drawing/2014/main" id="{E165078F-31C9-45FD-8955-E56A047D2011}"/>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75" name="PoljeZBesedilom 2">
          <a:extLst>
            <a:ext uri="{FF2B5EF4-FFF2-40B4-BE49-F238E27FC236}">
              <a16:creationId xmlns:a16="http://schemas.microsoft.com/office/drawing/2014/main" id="{6BFA4772-9DC3-4665-B57A-50EEE3651061}"/>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76" name="PoljeZBesedilom 375">
          <a:extLst>
            <a:ext uri="{FF2B5EF4-FFF2-40B4-BE49-F238E27FC236}">
              <a16:creationId xmlns:a16="http://schemas.microsoft.com/office/drawing/2014/main" id="{EE4DBBFF-4307-4B3C-916C-DFE9D2170029}"/>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77" name="PoljeZBesedilom 2">
          <a:extLst>
            <a:ext uri="{FF2B5EF4-FFF2-40B4-BE49-F238E27FC236}">
              <a16:creationId xmlns:a16="http://schemas.microsoft.com/office/drawing/2014/main" id="{5FF7A33B-FB90-4B43-AB97-4D9918A3DD79}"/>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78" name="PoljeZBesedilom 2">
          <a:extLst>
            <a:ext uri="{FF2B5EF4-FFF2-40B4-BE49-F238E27FC236}">
              <a16:creationId xmlns:a16="http://schemas.microsoft.com/office/drawing/2014/main" id="{7D162C8A-91EB-4CE4-9CD4-CA3C867410AB}"/>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79" name="PoljeZBesedilom 2">
          <a:extLst>
            <a:ext uri="{FF2B5EF4-FFF2-40B4-BE49-F238E27FC236}">
              <a16:creationId xmlns:a16="http://schemas.microsoft.com/office/drawing/2014/main" id="{B1CA0F1C-3821-4A19-9652-68B9B9B2D9E7}"/>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888</xdr:row>
      <xdr:rowOff>0</xdr:rowOff>
    </xdr:from>
    <xdr:ext cx="184731" cy="264560"/>
    <xdr:sp macro="" textlink="">
      <xdr:nvSpPr>
        <xdr:cNvPr id="380" name="PoljeZBesedilom 2">
          <a:extLst>
            <a:ext uri="{FF2B5EF4-FFF2-40B4-BE49-F238E27FC236}">
              <a16:creationId xmlns:a16="http://schemas.microsoft.com/office/drawing/2014/main" id="{A5465ACF-A361-413D-BF56-7F3FC8AAC052}"/>
            </a:ext>
          </a:extLst>
        </xdr:cNvPr>
        <xdr:cNvSpPr txBox="1"/>
      </xdr:nvSpPr>
      <xdr:spPr>
        <a:xfrm>
          <a:off x="765050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4560"/>
    <xdr:sp macro="" textlink="">
      <xdr:nvSpPr>
        <xdr:cNvPr id="381" name="PoljeZBesedilom 2">
          <a:extLst>
            <a:ext uri="{FF2B5EF4-FFF2-40B4-BE49-F238E27FC236}">
              <a16:creationId xmlns:a16="http://schemas.microsoft.com/office/drawing/2014/main" id="{04440EA5-B1EF-4AF0-A758-87045B6A2905}"/>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4560"/>
    <xdr:sp macro="" textlink="">
      <xdr:nvSpPr>
        <xdr:cNvPr id="382" name="PoljeZBesedilom 381">
          <a:extLst>
            <a:ext uri="{FF2B5EF4-FFF2-40B4-BE49-F238E27FC236}">
              <a16:creationId xmlns:a16="http://schemas.microsoft.com/office/drawing/2014/main" id="{352F13F0-4DD1-4695-ADA5-2D706F76BBEA}"/>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4560"/>
    <xdr:sp macro="" textlink="">
      <xdr:nvSpPr>
        <xdr:cNvPr id="383" name="PoljeZBesedilom 2">
          <a:extLst>
            <a:ext uri="{FF2B5EF4-FFF2-40B4-BE49-F238E27FC236}">
              <a16:creationId xmlns:a16="http://schemas.microsoft.com/office/drawing/2014/main" id="{B0021E6D-D225-430C-86BD-BA7BC1B9B253}"/>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4560"/>
    <xdr:sp macro="" textlink="">
      <xdr:nvSpPr>
        <xdr:cNvPr id="384" name="PoljeZBesedilom 2">
          <a:extLst>
            <a:ext uri="{FF2B5EF4-FFF2-40B4-BE49-F238E27FC236}">
              <a16:creationId xmlns:a16="http://schemas.microsoft.com/office/drawing/2014/main" id="{E22FCD55-8068-4A25-AC41-F5D73DE644A6}"/>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4560"/>
    <xdr:sp macro="" textlink="">
      <xdr:nvSpPr>
        <xdr:cNvPr id="385" name="PoljeZBesedilom 2">
          <a:extLst>
            <a:ext uri="{FF2B5EF4-FFF2-40B4-BE49-F238E27FC236}">
              <a16:creationId xmlns:a16="http://schemas.microsoft.com/office/drawing/2014/main" id="{CC8AF44A-ABC2-4FB6-89BB-96B5CF784C7D}"/>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4560"/>
    <xdr:sp macro="" textlink="">
      <xdr:nvSpPr>
        <xdr:cNvPr id="386" name="PoljeZBesedilom 2">
          <a:extLst>
            <a:ext uri="{FF2B5EF4-FFF2-40B4-BE49-F238E27FC236}">
              <a16:creationId xmlns:a16="http://schemas.microsoft.com/office/drawing/2014/main" id="{6ABA7957-6509-420C-AF2B-2971EC8C3DD1}"/>
            </a:ext>
          </a:extLst>
        </xdr:cNvPr>
        <xdr:cNvSpPr txBox="1"/>
      </xdr:nvSpPr>
      <xdr:spPr>
        <a:xfrm>
          <a:off x="7648600"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2950"/>
    <xdr:sp macro="" textlink="">
      <xdr:nvSpPr>
        <xdr:cNvPr id="387" name="PoljeZBesedilom 2">
          <a:extLst>
            <a:ext uri="{FF2B5EF4-FFF2-40B4-BE49-F238E27FC236}">
              <a16:creationId xmlns:a16="http://schemas.microsoft.com/office/drawing/2014/main" id="{406AB285-AABF-44FA-928B-ACDD8C8FF996}"/>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2950"/>
    <xdr:sp macro="" textlink="">
      <xdr:nvSpPr>
        <xdr:cNvPr id="388" name="PoljeZBesedilom 387">
          <a:extLst>
            <a:ext uri="{FF2B5EF4-FFF2-40B4-BE49-F238E27FC236}">
              <a16:creationId xmlns:a16="http://schemas.microsoft.com/office/drawing/2014/main" id="{2159CC4C-DD7B-4EEC-9765-B64C067E50F3}"/>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2950"/>
    <xdr:sp macro="" textlink="">
      <xdr:nvSpPr>
        <xdr:cNvPr id="389" name="PoljeZBesedilom 2">
          <a:extLst>
            <a:ext uri="{FF2B5EF4-FFF2-40B4-BE49-F238E27FC236}">
              <a16:creationId xmlns:a16="http://schemas.microsoft.com/office/drawing/2014/main" id="{39D3FB7C-A90B-4FC7-9751-1170D19FB201}"/>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2950"/>
    <xdr:sp macro="" textlink="">
      <xdr:nvSpPr>
        <xdr:cNvPr id="390" name="PoljeZBesedilom 2">
          <a:extLst>
            <a:ext uri="{FF2B5EF4-FFF2-40B4-BE49-F238E27FC236}">
              <a16:creationId xmlns:a16="http://schemas.microsoft.com/office/drawing/2014/main" id="{492DB45B-ADAB-4CE9-8D1A-230828FEC468}"/>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2950"/>
    <xdr:sp macro="" textlink="">
      <xdr:nvSpPr>
        <xdr:cNvPr id="391" name="PoljeZBesedilom 2">
          <a:extLst>
            <a:ext uri="{FF2B5EF4-FFF2-40B4-BE49-F238E27FC236}">
              <a16:creationId xmlns:a16="http://schemas.microsoft.com/office/drawing/2014/main" id="{AC7B6EF7-AF6E-4975-8EBE-DE446A0E0D7C}"/>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889</xdr:row>
      <xdr:rowOff>0</xdr:rowOff>
    </xdr:from>
    <xdr:ext cx="184731" cy="262950"/>
    <xdr:sp macro="" textlink="">
      <xdr:nvSpPr>
        <xdr:cNvPr id="392" name="PoljeZBesedilom 2">
          <a:extLst>
            <a:ext uri="{FF2B5EF4-FFF2-40B4-BE49-F238E27FC236}">
              <a16:creationId xmlns:a16="http://schemas.microsoft.com/office/drawing/2014/main" id="{24D84934-6383-4725-9438-FEE26C574F00}"/>
            </a:ext>
          </a:extLst>
        </xdr:cNvPr>
        <xdr:cNvSpPr txBox="1"/>
      </xdr:nvSpPr>
      <xdr:spPr>
        <a:xfrm>
          <a:off x="7648600" y="15293884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74009"/>
    <xdr:sp macro="" textlink="">
      <xdr:nvSpPr>
        <xdr:cNvPr id="393" name="PoljeZBesedilom 392">
          <a:extLst>
            <a:ext uri="{FF2B5EF4-FFF2-40B4-BE49-F238E27FC236}">
              <a16:creationId xmlns:a16="http://schemas.microsoft.com/office/drawing/2014/main" id="{8F9FC834-DDB0-4287-AA70-FBBDCC3F0A99}"/>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74009"/>
    <xdr:sp macro="" textlink="">
      <xdr:nvSpPr>
        <xdr:cNvPr id="394" name="PoljeZBesedilom 2">
          <a:extLst>
            <a:ext uri="{FF2B5EF4-FFF2-40B4-BE49-F238E27FC236}">
              <a16:creationId xmlns:a16="http://schemas.microsoft.com/office/drawing/2014/main" id="{55C2ED8F-67F6-4572-B668-B1CCE480BFF9}"/>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74009"/>
    <xdr:sp macro="" textlink="">
      <xdr:nvSpPr>
        <xdr:cNvPr id="395" name="PoljeZBesedilom 2">
          <a:extLst>
            <a:ext uri="{FF2B5EF4-FFF2-40B4-BE49-F238E27FC236}">
              <a16:creationId xmlns:a16="http://schemas.microsoft.com/office/drawing/2014/main" id="{0DC168DE-93C3-4A67-B10A-7F4C30C1D7D4}"/>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74009"/>
    <xdr:sp macro="" textlink="">
      <xdr:nvSpPr>
        <xdr:cNvPr id="396" name="PoljeZBesedilom 2">
          <a:extLst>
            <a:ext uri="{FF2B5EF4-FFF2-40B4-BE49-F238E27FC236}">
              <a16:creationId xmlns:a16="http://schemas.microsoft.com/office/drawing/2014/main" id="{D9AC8A2C-BB38-401C-898C-8C0833ECD760}"/>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74009"/>
    <xdr:sp macro="" textlink="">
      <xdr:nvSpPr>
        <xdr:cNvPr id="397" name="PoljeZBesedilom 2">
          <a:extLst>
            <a:ext uri="{FF2B5EF4-FFF2-40B4-BE49-F238E27FC236}">
              <a16:creationId xmlns:a16="http://schemas.microsoft.com/office/drawing/2014/main" id="{C95F85D1-0983-4948-B941-01A90D31F4A5}"/>
            </a:ext>
          </a:extLst>
        </xdr:cNvPr>
        <xdr:cNvSpPr txBox="1"/>
      </xdr:nvSpPr>
      <xdr:spPr>
        <a:xfrm>
          <a:off x="7648600" y="1530030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398" name="PoljeZBesedilom 2">
          <a:extLst>
            <a:ext uri="{FF2B5EF4-FFF2-40B4-BE49-F238E27FC236}">
              <a16:creationId xmlns:a16="http://schemas.microsoft.com/office/drawing/2014/main" id="{913544F0-CA3C-4776-8521-7770B8FD62CC}"/>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399" name="PoljeZBesedilom 398">
          <a:extLst>
            <a:ext uri="{FF2B5EF4-FFF2-40B4-BE49-F238E27FC236}">
              <a16:creationId xmlns:a16="http://schemas.microsoft.com/office/drawing/2014/main" id="{E14DD475-8E03-45EF-8734-82C5E797DD53}"/>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00" name="PoljeZBesedilom 2">
          <a:extLst>
            <a:ext uri="{FF2B5EF4-FFF2-40B4-BE49-F238E27FC236}">
              <a16:creationId xmlns:a16="http://schemas.microsoft.com/office/drawing/2014/main" id="{C5E66762-C9A0-4CDB-9BFB-CD1E8B86641F}"/>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01" name="PoljeZBesedilom 2">
          <a:extLst>
            <a:ext uri="{FF2B5EF4-FFF2-40B4-BE49-F238E27FC236}">
              <a16:creationId xmlns:a16="http://schemas.microsoft.com/office/drawing/2014/main" id="{98BD6E0A-4D7F-44BF-B5F3-DD6EE477E09E}"/>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02" name="PoljeZBesedilom 2">
          <a:extLst>
            <a:ext uri="{FF2B5EF4-FFF2-40B4-BE49-F238E27FC236}">
              <a16:creationId xmlns:a16="http://schemas.microsoft.com/office/drawing/2014/main" id="{F06ACE65-ADAD-497E-8490-FEBF5C9D1E30}"/>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03" name="PoljeZBesedilom 2">
          <a:extLst>
            <a:ext uri="{FF2B5EF4-FFF2-40B4-BE49-F238E27FC236}">
              <a16:creationId xmlns:a16="http://schemas.microsoft.com/office/drawing/2014/main" id="{DE0D4226-EE2B-4E80-9C30-DB9539FBC87D}"/>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886</xdr:row>
      <xdr:rowOff>0</xdr:rowOff>
    </xdr:from>
    <xdr:ext cx="184731" cy="264560"/>
    <xdr:sp macro="" textlink="">
      <xdr:nvSpPr>
        <xdr:cNvPr id="404" name="PoljeZBesedilom 2">
          <a:extLst>
            <a:ext uri="{FF2B5EF4-FFF2-40B4-BE49-F238E27FC236}">
              <a16:creationId xmlns:a16="http://schemas.microsoft.com/office/drawing/2014/main" id="{5CD04381-3BC4-4370-8B0B-F8D0D3C653D4}"/>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886</xdr:row>
      <xdr:rowOff>0</xdr:rowOff>
    </xdr:from>
    <xdr:ext cx="184731" cy="264560"/>
    <xdr:sp macro="" textlink="">
      <xdr:nvSpPr>
        <xdr:cNvPr id="405" name="PoljeZBesedilom 404">
          <a:extLst>
            <a:ext uri="{FF2B5EF4-FFF2-40B4-BE49-F238E27FC236}">
              <a16:creationId xmlns:a16="http://schemas.microsoft.com/office/drawing/2014/main" id="{355703F5-029A-4943-BC69-2E6CB64399EF}"/>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886</xdr:row>
      <xdr:rowOff>0</xdr:rowOff>
    </xdr:from>
    <xdr:ext cx="184731" cy="264560"/>
    <xdr:sp macro="" textlink="">
      <xdr:nvSpPr>
        <xdr:cNvPr id="406" name="PoljeZBesedilom 2">
          <a:extLst>
            <a:ext uri="{FF2B5EF4-FFF2-40B4-BE49-F238E27FC236}">
              <a16:creationId xmlns:a16="http://schemas.microsoft.com/office/drawing/2014/main" id="{2692219E-3277-4C01-9256-8D762230B183}"/>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886</xdr:row>
      <xdr:rowOff>0</xdr:rowOff>
    </xdr:from>
    <xdr:ext cx="184731" cy="264560"/>
    <xdr:sp macro="" textlink="">
      <xdr:nvSpPr>
        <xdr:cNvPr id="407" name="PoljeZBesedilom 2">
          <a:extLst>
            <a:ext uri="{FF2B5EF4-FFF2-40B4-BE49-F238E27FC236}">
              <a16:creationId xmlns:a16="http://schemas.microsoft.com/office/drawing/2014/main" id="{2BA31340-35E1-4097-B918-F47A0D163A12}"/>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886</xdr:row>
      <xdr:rowOff>0</xdr:rowOff>
    </xdr:from>
    <xdr:ext cx="184731" cy="264560"/>
    <xdr:sp macro="" textlink="">
      <xdr:nvSpPr>
        <xdr:cNvPr id="408" name="PoljeZBesedilom 2">
          <a:extLst>
            <a:ext uri="{FF2B5EF4-FFF2-40B4-BE49-F238E27FC236}">
              <a16:creationId xmlns:a16="http://schemas.microsoft.com/office/drawing/2014/main" id="{7561A6A8-440A-4CFB-8EB8-9D846E85A36B}"/>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886</xdr:row>
      <xdr:rowOff>0</xdr:rowOff>
    </xdr:from>
    <xdr:ext cx="184731" cy="264560"/>
    <xdr:sp macro="" textlink="">
      <xdr:nvSpPr>
        <xdr:cNvPr id="409" name="PoljeZBesedilom 2">
          <a:extLst>
            <a:ext uri="{FF2B5EF4-FFF2-40B4-BE49-F238E27FC236}">
              <a16:creationId xmlns:a16="http://schemas.microsoft.com/office/drawing/2014/main" id="{489138B1-4711-4BFB-A243-916AFEADA04C}"/>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10" name="PoljeZBesedilom 2">
          <a:extLst>
            <a:ext uri="{FF2B5EF4-FFF2-40B4-BE49-F238E27FC236}">
              <a16:creationId xmlns:a16="http://schemas.microsoft.com/office/drawing/2014/main" id="{320777AE-EAA4-4856-A178-04B98C57F75E}"/>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11" name="PoljeZBesedilom 410">
          <a:extLst>
            <a:ext uri="{FF2B5EF4-FFF2-40B4-BE49-F238E27FC236}">
              <a16:creationId xmlns:a16="http://schemas.microsoft.com/office/drawing/2014/main" id="{AB352253-A3EB-4C5F-8314-6A2BB3F95A28}"/>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12" name="PoljeZBesedilom 2">
          <a:extLst>
            <a:ext uri="{FF2B5EF4-FFF2-40B4-BE49-F238E27FC236}">
              <a16:creationId xmlns:a16="http://schemas.microsoft.com/office/drawing/2014/main" id="{F7ED11B2-F8DC-4910-854B-D29433C22993}"/>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13" name="PoljeZBesedilom 2">
          <a:extLst>
            <a:ext uri="{FF2B5EF4-FFF2-40B4-BE49-F238E27FC236}">
              <a16:creationId xmlns:a16="http://schemas.microsoft.com/office/drawing/2014/main" id="{2E4FDED4-FDA9-4174-9B86-BA448256A344}"/>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14" name="PoljeZBesedilom 2">
          <a:extLst>
            <a:ext uri="{FF2B5EF4-FFF2-40B4-BE49-F238E27FC236}">
              <a16:creationId xmlns:a16="http://schemas.microsoft.com/office/drawing/2014/main" id="{70826D0D-DBE2-474E-9C43-5A2B32C1E6BB}"/>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15" name="PoljeZBesedilom 2">
          <a:extLst>
            <a:ext uri="{FF2B5EF4-FFF2-40B4-BE49-F238E27FC236}">
              <a16:creationId xmlns:a16="http://schemas.microsoft.com/office/drawing/2014/main" id="{9B1AEEAA-6331-456E-84D1-5C95BF7FEF42}"/>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886</xdr:row>
      <xdr:rowOff>0</xdr:rowOff>
    </xdr:from>
    <xdr:ext cx="184731" cy="264560"/>
    <xdr:sp macro="" textlink="">
      <xdr:nvSpPr>
        <xdr:cNvPr id="416" name="PoljeZBesedilom 2">
          <a:extLst>
            <a:ext uri="{FF2B5EF4-FFF2-40B4-BE49-F238E27FC236}">
              <a16:creationId xmlns:a16="http://schemas.microsoft.com/office/drawing/2014/main" id="{23CCB438-177B-4F5B-8334-5DC32EBDC6C5}"/>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886</xdr:row>
      <xdr:rowOff>0</xdr:rowOff>
    </xdr:from>
    <xdr:ext cx="184731" cy="264560"/>
    <xdr:sp macro="" textlink="">
      <xdr:nvSpPr>
        <xdr:cNvPr id="417" name="PoljeZBesedilom 416">
          <a:extLst>
            <a:ext uri="{FF2B5EF4-FFF2-40B4-BE49-F238E27FC236}">
              <a16:creationId xmlns:a16="http://schemas.microsoft.com/office/drawing/2014/main" id="{967C652D-655B-444D-815D-959AEBA53F78}"/>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886</xdr:row>
      <xdr:rowOff>0</xdr:rowOff>
    </xdr:from>
    <xdr:ext cx="184731" cy="264560"/>
    <xdr:sp macro="" textlink="">
      <xdr:nvSpPr>
        <xdr:cNvPr id="418" name="PoljeZBesedilom 2">
          <a:extLst>
            <a:ext uri="{FF2B5EF4-FFF2-40B4-BE49-F238E27FC236}">
              <a16:creationId xmlns:a16="http://schemas.microsoft.com/office/drawing/2014/main" id="{8A5EB3FF-522E-4D9D-B5CD-6D6F8D0482A9}"/>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886</xdr:row>
      <xdr:rowOff>0</xdr:rowOff>
    </xdr:from>
    <xdr:ext cx="184731" cy="264560"/>
    <xdr:sp macro="" textlink="">
      <xdr:nvSpPr>
        <xdr:cNvPr id="419" name="PoljeZBesedilom 2">
          <a:extLst>
            <a:ext uri="{FF2B5EF4-FFF2-40B4-BE49-F238E27FC236}">
              <a16:creationId xmlns:a16="http://schemas.microsoft.com/office/drawing/2014/main" id="{31B6B4F9-2C35-4DFD-BD3E-1281A55E899F}"/>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886</xdr:row>
      <xdr:rowOff>0</xdr:rowOff>
    </xdr:from>
    <xdr:ext cx="184731" cy="264560"/>
    <xdr:sp macro="" textlink="">
      <xdr:nvSpPr>
        <xdr:cNvPr id="420" name="PoljeZBesedilom 2">
          <a:extLst>
            <a:ext uri="{FF2B5EF4-FFF2-40B4-BE49-F238E27FC236}">
              <a16:creationId xmlns:a16="http://schemas.microsoft.com/office/drawing/2014/main" id="{7507799E-81C5-481A-9A87-5385A534CFFB}"/>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886</xdr:row>
      <xdr:rowOff>0</xdr:rowOff>
    </xdr:from>
    <xdr:ext cx="184731" cy="264560"/>
    <xdr:sp macro="" textlink="">
      <xdr:nvSpPr>
        <xdr:cNvPr id="421" name="PoljeZBesedilom 2">
          <a:extLst>
            <a:ext uri="{FF2B5EF4-FFF2-40B4-BE49-F238E27FC236}">
              <a16:creationId xmlns:a16="http://schemas.microsoft.com/office/drawing/2014/main" id="{1161D92B-6E03-4ADE-A117-0A9C347A5F81}"/>
            </a:ext>
          </a:extLst>
        </xdr:cNvPr>
        <xdr:cNvSpPr txBox="1"/>
      </xdr:nvSpPr>
      <xdr:spPr>
        <a:xfrm>
          <a:off x="7642885" y="15235482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22" name="PoljeZBesedilom 2">
          <a:extLst>
            <a:ext uri="{FF2B5EF4-FFF2-40B4-BE49-F238E27FC236}">
              <a16:creationId xmlns:a16="http://schemas.microsoft.com/office/drawing/2014/main" id="{1E48D2E6-A58E-4C6E-A194-D9AE9B34DC6E}"/>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23" name="PoljeZBesedilom 422">
          <a:extLst>
            <a:ext uri="{FF2B5EF4-FFF2-40B4-BE49-F238E27FC236}">
              <a16:creationId xmlns:a16="http://schemas.microsoft.com/office/drawing/2014/main" id="{C91D80BF-5DF7-47AE-8371-07162D9B9DD8}"/>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24" name="PoljeZBesedilom 2">
          <a:extLst>
            <a:ext uri="{FF2B5EF4-FFF2-40B4-BE49-F238E27FC236}">
              <a16:creationId xmlns:a16="http://schemas.microsoft.com/office/drawing/2014/main" id="{2C0D8447-B953-468B-BEE3-D5AFF4588DC3}"/>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25" name="PoljeZBesedilom 2">
          <a:extLst>
            <a:ext uri="{FF2B5EF4-FFF2-40B4-BE49-F238E27FC236}">
              <a16:creationId xmlns:a16="http://schemas.microsoft.com/office/drawing/2014/main" id="{B06B6E76-7CBC-4DFD-A174-3D2A4E896156}"/>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26" name="PoljeZBesedilom 2">
          <a:extLst>
            <a:ext uri="{FF2B5EF4-FFF2-40B4-BE49-F238E27FC236}">
              <a16:creationId xmlns:a16="http://schemas.microsoft.com/office/drawing/2014/main" id="{224EE29E-39EE-4699-AF07-711AA5D7FB54}"/>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27" name="PoljeZBesedilom 2">
          <a:extLst>
            <a:ext uri="{FF2B5EF4-FFF2-40B4-BE49-F238E27FC236}">
              <a16:creationId xmlns:a16="http://schemas.microsoft.com/office/drawing/2014/main" id="{C2CBDD2F-A660-4F14-B1A0-B50DBF1216B0}"/>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28" name="PoljeZBesedilom 2">
          <a:extLst>
            <a:ext uri="{FF2B5EF4-FFF2-40B4-BE49-F238E27FC236}">
              <a16:creationId xmlns:a16="http://schemas.microsoft.com/office/drawing/2014/main" id="{DCA38307-68CF-4400-BAC2-6F2D46B650AD}"/>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29" name="PoljeZBesedilom 428">
          <a:extLst>
            <a:ext uri="{FF2B5EF4-FFF2-40B4-BE49-F238E27FC236}">
              <a16:creationId xmlns:a16="http://schemas.microsoft.com/office/drawing/2014/main" id="{A6C37968-4C7F-4764-A191-B0DC19A6A433}"/>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30" name="PoljeZBesedilom 2">
          <a:extLst>
            <a:ext uri="{FF2B5EF4-FFF2-40B4-BE49-F238E27FC236}">
              <a16:creationId xmlns:a16="http://schemas.microsoft.com/office/drawing/2014/main" id="{BFDB370D-D39D-463C-A90B-7F6A0D758BBC}"/>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31" name="PoljeZBesedilom 2">
          <a:extLst>
            <a:ext uri="{FF2B5EF4-FFF2-40B4-BE49-F238E27FC236}">
              <a16:creationId xmlns:a16="http://schemas.microsoft.com/office/drawing/2014/main" id="{90D81B5E-288A-4824-87A5-30BB55661A84}"/>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32" name="PoljeZBesedilom 2">
          <a:extLst>
            <a:ext uri="{FF2B5EF4-FFF2-40B4-BE49-F238E27FC236}">
              <a16:creationId xmlns:a16="http://schemas.microsoft.com/office/drawing/2014/main" id="{FA2AC530-4D7D-4142-A22B-F1E13A29553A}"/>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33" name="PoljeZBesedilom 2">
          <a:extLst>
            <a:ext uri="{FF2B5EF4-FFF2-40B4-BE49-F238E27FC236}">
              <a16:creationId xmlns:a16="http://schemas.microsoft.com/office/drawing/2014/main" id="{CD30C77C-CB3A-4DB8-B360-FFA6E95A774B}"/>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34" name="PoljeZBesedilom 2">
          <a:extLst>
            <a:ext uri="{FF2B5EF4-FFF2-40B4-BE49-F238E27FC236}">
              <a16:creationId xmlns:a16="http://schemas.microsoft.com/office/drawing/2014/main" id="{B5C583AE-EFF0-467A-9764-4BFE6ED95FF0}"/>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35" name="PoljeZBesedilom 434">
          <a:extLst>
            <a:ext uri="{FF2B5EF4-FFF2-40B4-BE49-F238E27FC236}">
              <a16:creationId xmlns:a16="http://schemas.microsoft.com/office/drawing/2014/main" id="{D6B577BC-4E04-44AF-82BA-C1EC62685B57}"/>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36" name="PoljeZBesedilom 2">
          <a:extLst>
            <a:ext uri="{FF2B5EF4-FFF2-40B4-BE49-F238E27FC236}">
              <a16:creationId xmlns:a16="http://schemas.microsoft.com/office/drawing/2014/main" id="{6A3A75A4-1C1C-45E3-A510-332CDD0E9B67}"/>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37" name="PoljeZBesedilom 2">
          <a:extLst>
            <a:ext uri="{FF2B5EF4-FFF2-40B4-BE49-F238E27FC236}">
              <a16:creationId xmlns:a16="http://schemas.microsoft.com/office/drawing/2014/main" id="{51ED4084-36CA-4BB4-B4D2-2441F19BFB30}"/>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38" name="PoljeZBesedilom 2">
          <a:extLst>
            <a:ext uri="{FF2B5EF4-FFF2-40B4-BE49-F238E27FC236}">
              <a16:creationId xmlns:a16="http://schemas.microsoft.com/office/drawing/2014/main" id="{F13CE3C1-3678-40A0-B70C-EC15AC760D14}"/>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39" name="PoljeZBesedilom 2">
          <a:extLst>
            <a:ext uri="{FF2B5EF4-FFF2-40B4-BE49-F238E27FC236}">
              <a16:creationId xmlns:a16="http://schemas.microsoft.com/office/drawing/2014/main" id="{0AF23520-5551-44DA-A254-4061F9712992}"/>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893</xdr:row>
      <xdr:rowOff>0</xdr:rowOff>
    </xdr:from>
    <xdr:ext cx="184731" cy="264560"/>
    <xdr:sp macro="" textlink="">
      <xdr:nvSpPr>
        <xdr:cNvPr id="440" name="PoljeZBesedilom 2">
          <a:extLst>
            <a:ext uri="{FF2B5EF4-FFF2-40B4-BE49-F238E27FC236}">
              <a16:creationId xmlns:a16="http://schemas.microsoft.com/office/drawing/2014/main" id="{AA11028D-AAC8-4ECF-A011-8B26A5FE0FBB}"/>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893</xdr:row>
      <xdr:rowOff>0</xdr:rowOff>
    </xdr:from>
    <xdr:ext cx="184731" cy="264560"/>
    <xdr:sp macro="" textlink="">
      <xdr:nvSpPr>
        <xdr:cNvPr id="441" name="PoljeZBesedilom 440">
          <a:extLst>
            <a:ext uri="{FF2B5EF4-FFF2-40B4-BE49-F238E27FC236}">
              <a16:creationId xmlns:a16="http://schemas.microsoft.com/office/drawing/2014/main" id="{7BA12F89-A7BD-48C2-B17C-379FF0B646AE}"/>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893</xdr:row>
      <xdr:rowOff>0</xdr:rowOff>
    </xdr:from>
    <xdr:ext cx="184731" cy="264560"/>
    <xdr:sp macro="" textlink="">
      <xdr:nvSpPr>
        <xdr:cNvPr id="442" name="PoljeZBesedilom 2">
          <a:extLst>
            <a:ext uri="{FF2B5EF4-FFF2-40B4-BE49-F238E27FC236}">
              <a16:creationId xmlns:a16="http://schemas.microsoft.com/office/drawing/2014/main" id="{444EBAB5-45C6-4EBB-BDF8-127D30D5FA21}"/>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893</xdr:row>
      <xdr:rowOff>0</xdr:rowOff>
    </xdr:from>
    <xdr:ext cx="184731" cy="264560"/>
    <xdr:sp macro="" textlink="">
      <xdr:nvSpPr>
        <xdr:cNvPr id="443" name="PoljeZBesedilom 2">
          <a:extLst>
            <a:ext uri="{FF2B5EF4-FFF2-40B4-BE49-F238E27FC236}">
              <a16:creationId xmlns:a16="http://schemas.microsoft.com/office/drawing/2014/main" id="{3FC30526-70F8-401F-AA33-394D85387869}"/>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893</xdr:row>
      <xdr:rowOff>0</xdr:rowOff>
    </xdr:from>
    <xdr:ext cx="184731" cy="264560"/>
    <xdr:sp macro="" textlink="">
      <xdr:nvSpPr>
        <xdr:cNvPr id="444" name="PoljeZBesedilom 2">
          <a:extLst>
            <a:ext uri="{FF2B5EF4-FFF2-40B4-BE49-F238E27FC236}">
              <a16:creationId xmlns:a16="http://schemas.microsoft.com/office/drawing/2014/main" id="{5A669658-FD0B-4AD2-A221-25EF8BA83A81}"/>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893</xdr:row>
      <xdr:rowOff>0</xdr:rowOff>
    </xdr:from>
    <xdr:ext cx="184731" cy="264560"/>
    <xdr:sp macro="" textlink="">
      <xdr:nvSpPr>
        <xdr:cNvPr id="445" name="PoljeZBesedilom 2">
          <a:extLst>
            <a:ext uri="{FF2B5EF4-FFF2-40B4-BE49-F238E27FC236}">
              <a16:creationId xmlns:a16="http://schemas.microsoft.com/office/drawing/2014/main" id="{EDEC5B6A-1591-4040-A05A-CBAF0F3F9E6B}"/>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446" name="PoljeZBesedilom 2">
          <a:extLst>
            <a:ext uri="{FF2B5EF4-FFF2-40B4-BE49-F238E27FC236}">
              <a16:creationId xmlns:a16="http://schemas.microsoft.com/office/drawing/2014/main" id="{A65DF8AD-6151-49BC-9B27-F3860B290C66}"/>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447" name="PoljeZBesedilom 446">
          <a:extLst>
            <a:ext uri="{FF2B5EF4-FFF2-40B4-BE49-F238E27FC236}">
              <a16:creationId xmlns:a16="http://schemas.microsoft.com/office/drawing/2014/main" id="{A76F88E5-718B-48AA-A135-15452A65C7D0}"/>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448" name="PoljeZBesedilom 2">
          <a:extLst>
            <a:ext uri="{FF2B5EF4-FFF2-40B4-BE49-F238E27FC236}">
              <a16:creationId xmlns:a16="http://schemas.microsoft.com/office/drawing/2014/main" id="{A69AB7BE-517B-447A-B592-B316F4789218}"/>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449" name="PoljeZBesedilom 2">
          <a:extLst>
            <a:ext uri="{FF2B5EF4-FFF2-40B4-BE49-F238E27FC236}">
              <a16:creationId xmlns:a16="http://schemas.microsoft.com/office/drawing/2014/main" id="{BAC93004-F346-4CC4-9701-5606865EF664}"/>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450" name="PoljeZBesedilom 2">
          <a:extLst>
            <a:ext uri="{FF2B5EF4-FFF2-40B4-BE49-F238E27FC236}">
              <a16:creationId xmlns:a16="http://schemas.microsoft.com/office/drawing/2014/main" id="{62D958BE-9DF6-45E4-B094-3D7BE9E544A6}"/>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451" name="PoljeZBesedilom 2">
          <a:extLst>
            <a:ext uri="{FF2B5EF4-FFF2-40B4-BE49-F238E27FC236}">
              <a16:creationId xmlns:a16="http://schemas.microsoft.com/office/drawing/2014/main" id="{3EA5B971-653E-43FA-9049-1EBEE218830A}"/>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74009"/>
    <xdr:sp macro="" textlink="">
      <xdr:nvSpPr>
        <xdr:cNvPr id="452" name="PoljeZBesedilom 451">
          <a:extLst>
            <a:ext uri="{FF2B5EF4-FFF2-40B4-BE49-F238E27FC236}">
              <a16:creationId xmlns:a16="http://schemas.microsoft.com/office/drawing/2014/main" id="{0FE3ED66-BB40-4490-BB55-FED776B78020}"/>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74009"/>
    <xdr:sp macro="" textlink="">
      <xdr:nvSpPr>
        <xdr:cNvPr id="453" name="PoljeZBesedilom 2">
          <a:extLst>
            <a:ext uri="{FF2B5EF4-FFF2-40B4-BE49-F238E27FC236}">
              <a16:creationId xmlns:a16="http://schemas.microsoft.com/office/drawing/2014/main" id="{A847C22E-E35D-4D32-BFE7-E1B163C49875}"/>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74009"/>
    <xdr:sp macro="" textlink="">
      <xdr:nvSpPr>
        <xdr:cNvPr id="454" name="PoljeZBesedilom 2">
          <a:extLst>
            <a:ext uri="{FF2B5EF4-FFF2-40B4-BE49-F238E27FC236}">
              <a16:creationId xmlns:a16="http://schemas.microsoft.com/office/drawing/2014/main" id="{82F20423-295E-4639-8663-23FCFD674866}"/>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74009"/>
    <xdr:sp macro="" textlink="">
      <xdr:nvSpPr>
        <xdr:cNvPr id="455" name="PoljeZBesedilom 2">
          <a:extLst>
            <a:ext uri="{FF2B5EF4-FFF2-40B4-BE49-F238E27FC236}">
              <a16:creationId xmlns:a16="http://schemas.microsoft.com/office/drawing/2014/main" id="{F49BC142-2C99-4818-AEBA-7F9F48CA1769}"/>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74009"/>
    <xdr:sp macro="" textlink="">
      <xdr:nvSpPr>
        <xdr:cNvPr id="456" name="PoljeZBesedilom 2">
          <a:extLst>
            <a:ext uri="{FF2B5EF4-FFF2-40B4-BE49-F238E27FC236}">
              <a16:creationId xmlns:a16="http://schemas.microsoft.com/office/drawing/2014/main" id="{5130D72C-573F-4646-8C20-65363CFD3B2A}"/>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57" name="PoljeZBesedilom 2">
          <a:extLst>
            <a:ext uri="{FF2B5EF4-FFF2-40B4-BE49-F238E27FC236}">
              <a16:creationId xmlns:a16="http://schemas.microsoft.com/office/drawing/2014/main" id="{96AFF577-86FF-442C-9669-F0F834D0E347}"/>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58" name="PoljeZBesedilom 457">
          <a:extLst>
            <a:ext uri="{FF2B5EF4-FFF2-40B4-BE49-F238E27FC236}">
              <a16:creationId xmlns:a16="http://schemas.microsoft.com/office/drawing/2014/main" id="{CA679463-0213-4D7C-83EE-BA64F18F9C51}"/>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59" name="PoljeZBesedilom 2">
          <a:extLst>
            <a:ext uri="{FF2B5EF4-FFF2-40B4-BE49-F238E27FC236}">
              <a16:creationId xmlns:a16="http://schemas.microsoft.com/office/drawing/2014/main" id="{F01A1896-456E-4B50-A351-A3B7C35205B3}"/>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60" name="PoljeZBesedilom 2">
          <a:extLst>
            <a:ext uri="{FF2B5EF4-FFF2-40B4-BE49-F238E27FC236}">
              <a16:creationId xmlns:a16="http://schemas.microsoft.com/office/drawing/2014/main" id="{4EAE303C-75A5-40C2-91FB-7F49329DEFB5}"/>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61" name="PoljeZBesedilom 2">
          <a:extLst>
            <a:ext uri="{FF2B5EF4-FFF2-40B4-BE49-F238E27FC236}">
              <a16:creationId xmlns:a16="http://schemas.microsoft.com/office/drawing/2014/main" id="{74579B24-4DF8-47A7-BE37-85B7928EB21D}"/>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462" name="PoljeZBesedilom 2">
          <a:extLst>
            <a:ext uri="{FF2B5EF4-FFF2-40B4-BE49-F238E27FC236}">
              <a16:creationId xmlns:a16="http://schemas.microsoft.com/office/drawing/2014/main" id="{16936072-AF3F-4EE2-9466-6581121247CA}"/>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63" name="PoljeZBesedilom 2">
          <a:extLst>
            <a:ext uri="{FF2B5EF4-FFF2-40B4-BE49-F238E27FC236}">
              <a16:creationId xmlns:a16="http://schemas.microsoft.com/office/drawing/2014/main" id="{5DF635F0-36C3-463C-A049-4224D198F282}"/>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64" name="PoljeZBesedilom 463">
          <a:extLst>
            <a:ext uri="{FF2B5EF4-FFF2-40B4-BE49-F238E27FC236}">
              <a16:creationId xmlns:a16="http://schemas.microsoft.com/office/drawing/2014/main" id="{27DE6B11-1133-4409-8837-0C25ABBC88EC}"/>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65" name="PoljeZBesedilom 2">
          <a:extLst>
            <a:ext uri="{FF2B5EF4-FFF2-40B4-BE49-F238E27FC236}">
              <a16:creationId xmlns:a16="http://schemas.microsoft.com/office/drawing/2014/main" id="{28B84F81-A439-4DCC-9609-58BAF0735198}"/>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66" name="PoljeZBesedilom 2">
          <a:extLst>
            <a:ext uri="{FF2B5EF4-FFF2-40B4-BE49-F238E27FC236}">
              <a16:creationId xmlns:a16="http://schemas.microsoft.com/office/drawing/2014/main" id="{8E390E4C-104C-4717-B63A-21893A4AC058}"/>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67" name="PoljeZBesedilom 2">
          <a:extLst>
            <a:ext uri="{FF2B5EF4-FFF2-40B4-BE49-F238E27FC236}">
              <a16:creationId xmlns:a16="http://schemas.microsoft.com/office/drawing/2014/main" id="{7DCF6230-E96C-4AFB-99F1-46B65FFF0CFB}"/>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68" name="PoljeZBesedilom 2">
          <a:extLst>
            <a:ext uri="{FF2B5EF4-FFF2-40B4-BE49-F238E27FC236}">
              <a16:creationId xmlns:a16="http://schemas.microsoft.com/office/drawing/2014/main" id="{5BA3913D-4712-4DDE-8945-2E49BC13A802}"/>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69" name="PoljeZBesedilom 2">
          <a:extLst>
            <a:ext uri="{FF2B5EF4-FFF2-40B4-BE49-F238E27FC236}">
              <a16:creationId xmlns:a16="http://schemas.microsoft.com/office/drawing/2014/main" id="{0644E28B-4FC8-43E6-9A14-97D9DF538CA6}"/>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70" name="PoljeZBesedilom 469">
          <a:extLst>
            <a:ext uri="{FF2B5EF4-FFF2-40B4-BE49-F238E27FC236}">
              <a16:creationId xmlns:a16="http://schemas.microsoft.com/office/drawing/2014/main" id="{04B90616-57B7-4D8C-9846-32C6E70B0C44}"/>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71" name="PoljeZBesedilom 2">
          <a:extLst>
            <a:ext uri="{FF2B5EF4-FFF2-40B4-BE49-F238E27FC236}">
              <a16:creationId xmlns:a16="http://schemas.microsoft.com/office/drawing/2014/main" id="{E58D21F1-E788-42C2-BB7B-F8ABACBEFF6D}"/>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72" name="PoljeZBesedilom 2">
          <a:extLst>
            <a:ext uri="{FF2B5EF4-FFF2-40B4-BE49-F238E27FC236}">
              <a16:creationId xmlns:a16="http://schemas.microsoft.com/office/drawing/2014/main" id="{A04C7071-B8D2-4AE8-B799-38B9E1909CF1}"/>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73" name="PoljeZBesedilom 2">
          <a:extLst>
            <a:ext uri="{FF2B5EF4-FFF2-40B4-BE49-F238E27FC236}">
              <a16:creationId xmlns:a16="http://schemas.microsoft.com/office/drawing/2014/main" id="{6493389A-79B0-412B-A3D8-538F9537FB02}"/>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893</xdr:row>
      <xdr:rowOff>0</xdr:rowOff>
    </xdr:from>
    <xdr:ext cx="184731" cy="264560"/>
    <xdr:sp macro="" textlink="">
      <xdr:nvSpPr>
        <xdr:cNvPr id="474" name="PoljeZBesedilom 2">
          <a:extLst>
            <a:ext uri="{FF2B5EF4-FFF2-40B4-BE49-F238E27FC236}">
              <a16:creationId xmlns:a16="http://schemas.microsoft.com/office/drawing/2014/main" id="{425D483F-0A8D-4153-9B98-AB4B80D90E89}"/>
            </a:ext>
          </a:extLst>
        </xdr:cNvPr>
        <xdr:cNvSpPr txBox="1"/>
      </xdr:nvSpPr>
      <xdr:spPr>
        <a:xfrm>
          <a:off x="7646695"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893</xdr:row>
      <xdr:rowOff>0</xdr:rowOff>
    </xdr:from>
    <xdr:ext cx="184731" cy="264560"/>
    <xdr:sp macro="" textlink="">
      <xdr:nvSpPr>
        <xdr:cNvPr id="475" name="PoljeZBesedilom 2">
          <a:extLst>
            <a:ext uri="{FF2B5EF4-FFF2-40B4-BE49-F238E27FC236}">
              <a16:creationId xmlns:a16="http://schemas.microsoft.com/office/drawing/2014/main" id="{ED79A27D-6DDB-42B6-B6D0-C9E7D7B19AC3}"/>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893</xdr:row>
      <xdr:rowOff>0</xdr:rowOff>
    </xdr:from>
    <xdr:ext cx="184731" cy="264560"/>
    <xdr:sp macro="" textlink="">
      <xdr:nvSpPr>
        <xdr:cNvPr id="476" name="PoljeZBesedilom 475">
          <a:extLst>
            <a:ext uri="{FF2B5EF4-FFF2-40B4-BE49-F238E27FC236}">
              <a16:creationId xmlns:a16="http://schemas.microsoft.com/office/drawing/2014/main" id="{965E3849-8CD0-4004-8083-2C5D6FCEEB1D}"/>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893</xdr:row>
      <xdr:rowOff>0</xdr:rowOff>
    </xdr:from>
    <xdr:ext cx="184731" cy="264560"/>
    <xdr:sp macro="" textlink="">
      <xdr:nvSpPr>
        <xdr:cNvPr id="477" name="PoljeZBesedilom 2">
          <a:extLst>
            <a:ext uri="{FF2B5EF4-FFF2-40B4-BE49-F238E27FC236}">
              <a16:creationId xmlns:a16="http://schemas.microsoft.com/office/drawing/2014/main" id="{8EDB5881-8702-41B7-973A-D492E9ADFA2F}"/>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893</xdr:row>
      <xdr:rowOff>0</xdr:rowOff>
    </xdr:from>
    <xdr:ext cx="184731" cy="264560"/>
    <xdr:sp macro="" textlink="">
      <xdr:nvSpPr>
        <xdr:cNvPr id="478" name="PoljeZBesedilom 2">
          <a:extLst>
            <a:ext uri="{FF2B5EF4-FFF2-40B4-BE49-F238E27FC236}">
              <a16:creationId xmlns:a16="http://schemas.microsoft.com/office/drawing/2014/main" id="{1520CC0C-C656-44CA-8581-E9988E403707}"/>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893</xdr:row>
      <xdr:rowOff>0</xdr:rowOff>
    </xdr:from>
    <xdr:ext cx="184731" cy="264560"/>
    <xdr:sp macro="" textlink="">
      <xdr:nvSpPr>
        <xdr:cNvPr id="479" name="PoljeZBesedilom 2">
          <a:extLst>
            <a:ext uri="{FF2B5EF4-FFF2-40B4-BE49-F238E27FC236}">
              <a16:creationId xmlns:a16="http://schemas.microsoft.com/office/drawing/2014/main" id="{D272DE96-FC7F-4EDF-AF30-E48369E32E35}"/>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893</xdr:row>
      <xdr:rowOff>0</xdr:rowOff>
    </xdr:from>
    <xdr:ext cx="184731" cy="264560"/>
    <xdr:sp macro="" textlink="">
      <xdr:nvSpPr>
        <xdr:cNvPr id="480" name="PoljeZBesedilom 2">
          <a:extLst>
            <a:ext uri="{FF2B5EF4-FFF2-40B4-BE49-F238E27FC236}">
              <a16:creationId xmlns:a16="http://schemas.microsoft.com/office/drawing/2014/main" id="{FCA6AA1F-7715-40F5-8BAE-828C03C92A39}"/>
            </a:ext>
          </a:extLst>
        </xdr:cNvPr>
        <xdr:cNvSpPr txBox="1"/>
      </xdr:nvSpPr>
      <xdr:spPr>
        <a:xfrm>
          <a:off x="7644790" y="1534640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481" name="PoljeZBesedilom 2">
          <a:extLst>
            <a:ext uri="{FF2B5EF4-FFF2-40B4-BE49-F238E27FC236}">
              <a16:creationId xmlns:a16="http://schemas.microsoft.com/office/drawing/2014/main" id="{1540AF90-AC81-4395-B60A-53AA68C5EB41}"/>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482" name="PoljeZBesedilom 481">
          <a:extLst>
            <a:ext uri="{FF2B5EF4-FFF2-40B4-BE49-F238E27FC236}">
              <a16:creationId xmlns:a16="http://schemas.microsoft.com/office/drawing/2014/main" id="{E8464537-1E68-446E-B7C7-7F9D07666876}"/>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483" name="PoljeZBesedilom 2">
          <a:extLst>
            <a:ext uri="{FF2B5EF4-FFF2-40B4-BE49-F238E27FC236}">
              <a16:creationId xmlns:a16="http://schemas.microsoft.com/office/drawing/2014/main" id="{8B33472B-6CB9-4692-9E24-7FA2DB8D5B13}"/>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484" name="PoljeZBesedilom 2">
          <a:extLst>
            <a:ext uri="{FF2B5EF4-FFF2-40B4-BE49-F238E27FC236}">
              <a16:creationId xmlns:a16="http://schemas.microsoft.com/office/drawing/2014/main" id="{6D19B8EE-D097-473E-9849-9CDB23066F8A}"/>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485" name="PoljeZBesedilom 2">
          <a:extLst>
            <a:ext uri="{FF2B5EF4-FFF2-40B4-BE49-F238E27FC236}">
              <a16:creationId xmlns:a16="http://schemas.microsoft.com/office/drawing/2014/main" id="{5D067DD8-2D5F-4C86-92C8-E6EC47792908}"/>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486" name="PoljeZBesedilom 2">
          <a:extLst>
            <a:ext uri="{FF2B5EF4-FFF2-40B4-BE49-F238E27FC236}">
              <a16:creationId xmlns:a16="http://schemas.microsoft.com/office/drawing/2014/main" id="{992E2114-0AA1-430C-A3E0-176CBF42AB77}"/>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74009"/>
    <xdr:sp macro="" textlink="">
      <xdr:nvSpPr>
        <xdr:cNvPr id="487" name="PoljeZBesedilom 486">
          <a:extLst>
            <a:ext uri="{FF2B5EF4-FFF2-40B4-BE49-F238E27FC236}">
              <a16:creationId xmlns:a16="http://schemas.microsoft.com/office/drawing/2014/main" id="{52535D62-DCBE-4A22-8CB1-E5016A462B09}"/>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74009"/>
    <xdr:sp macro="" textlink="">
      <xdr:nvSpPr>
        <xdr:cNvPr id="488" name="PoljeZBesedilom 2">
          <a:extLst>
            <a:ext uri="{FF2B5EF4-FFF2-40B4-BE49-F238E27FC236}">
              <a16:creationId xmlns:a16="http://schemas.microsoft.com/office/drawing/2014/main" id="{11542B9A-3805-4132-A78C-8D3CF67583D9}"/>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74009"/>
    <xdr:sp macro="" textlink="">
      <xdr:nvSpPr>
        <xdr:cNvPr id="489" name="PoljeZBesedilom 2">
          <a:extLst>
            <a:ext uri="{FF2B5EF4-FFF2-40B4-BE49-F238E27FC236}">
              <a16:creationId xmlns:a16="http://schemas.microsoft.com/office/drawing/2014/main" id="{67488AEC-9AE0-464E-873D-4ABB73342557}"/>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74009"/>
    <xdr:sp macro="" textlink="">
      <xdr:nvSpPr>
        <xdr:cNvPr id="490" name="PoljeZBesedilom 2">
          <a:extLst>
            <a:ext uri="{FF2B5EF4-FFF2-40B4-BE49-F238E27FC236}">
              <a16:creationId xmlns:a16="http://schemas.microsoft.com/office/drawing/2014/main" id="{DCB12ECF-38BA-4113-A7A8-D5169600936D}"/>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74009"/>
    <xdr:sp macro="" textlink="">
      <xdr:nvSpPr>
        <xdr:cNvPr id="491" name="PoljeZBesedilom 2">
          <a:extLst>
            <a:ext uri="{FF2B5EF4-FFF2-40B4-BE49-F238E27FC236}">
              <a16:creationId xmlns:a16="http://schemas.microsoft.com/office/drawing/2014/main" id="{7E367349-A8D2-478D-864D-2CC00F243DEA}"/>
            </a:ext>
          </a:extLst>
        </xdr:cNvPr>
        <xdr:cNvSpPr txBox="1"/>
      </xdr:nvSpPr>
      <xdr:spPr>
        <a:xfrm>
          <a:off x="7644790" y="1538135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492" name="PoljeZBesedilom 2">
          <a:extLst>
            <a:ext uri="{FF2B5EF4-FFF2-40B4-BE49-F238E27FC236}">
              <a16:creationId xmlns:a16="http://schemas.microsoft.com/office/drawing/2014/main" id="{F0D3B0EF-1FE6-45A7-AB57-444C48B2702E}"/>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493" name="PoljeZBesedilom 492">
          <a:extLst>
            <a:ext uri="{FF2B5EF4-FFF2-40B4-BE49-F238E27FC236}">
              <a16:creationId xmlns:a16="http://schemas.microsoft.com/office/drawing/2014/main" id="{73D0C694-0670-42E6-8A61-81729C3D3261}"/>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494" name="PoljeZBesedilom 2">
          <a:extLst>
            <a:ext uri="{FF2B5EF4-FFF2-40B4-BE49-F238E27FC236}">
              <a16:creationId xmlns:a16="http://schemas.microsoft.com/office/drawing/2014/main" id="{B141457C-C8C7-46A5-9384-A0D701FF24C6}"/>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495" name="PoljeZBesedilom 2">
          <a:extLst>
            <a:ext uri="{FF2B5EF4-FFF2-40B4-BE49-F238E27FC236}">
              <a16:creationId xmlns:a16="http://schemas.microsoft.com/office/drawing/2014/main" id="{AFF2494D-31CA-4217-966D-826E139B8302}"/>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496" name="PoljeZBesedilom 2">
          <a:extLst>
            <a:ext uri="{FF2B5EF4-FFF2-40B4-BE49-F238E27FC236}">
              <a16:creationId xmlns:a16="http://schemas.microsoft.com/office/drawing/2014/main" id="{BB420238-6448-4E1D-B46D-A28B9D372897}"/>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497" name="PoljeZBesedilom 2">
          <a:extLst>
            <a:ext uri="{FF2B5EF4-FFF2-40B4-BE49-F238E27FC236}">
              <a16:creationId xmlns:a16="http://schemas.microsoft.com/office/drawing/2014/main" id="{F4A9ACD5-930C-4BAA-A880-0C6D922A2D50}"/>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498" name="PoljeZBesedilom 2">
          <a:extLst>
            <a:ext uri="{FF2B5EF4-FFF2-40B4-BE49-F238E27FC236}">
              <a16:creationId xmlns:a16="http://schemas.microsoft.com/office/drawing/2014/main" id="{96C67A67-B789-4AF6-8B66-AB74974D4E87}"/>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499" name="PoljeZBesedilom 498">
          <a:extLst>
            <a:ext uri="{FF2B5EF4-FFF2-40B4-BE49-F238E27FC236}">
              <a16:creationId xmlns:a16="http://schemas.microsoft.com/office/drawing/2014/main" id="{CEA98940-01B4-4F3F-AB27-E21E1B76028B}"/>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500" name="PoljeZBesedilom 2">
          <a:extLst>
            <a:ext uri="{FF2B5EF4-FFF2-40B4-BE49-F238E27FC236}">
              <a16:creationId xmlns:a16="http://schemas.microsoft.com/office/drawing/2014/main" id="{3AF3D6D8-79B0-4E4F-81B8-8605DA36EAF9}"/>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501" name="PoljeZBesedilom 2">
          <a:extLst>
            <a:ext uri="{FF2B5EF4-FFF2-40B4-BE49-F238E27FC236}">
              <a16:creationId xmlns:a16="http://schemas.microsoft.com/office/drawing/2014/main" id="{FB4C0505-C236-454A-86CD-63F3B03ACF07}"/>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502" name="PoljeZBesedilom 2">
          <a:extLst>
            <a:ext uri="{FF2B5EF4-FFF2-40B4-BE49-F238E27FC236}">
              <a16:creationId xmlns:a16="http://schemas.microsoft.com/office/drawing/2014/main" id="{BAB9D09A-D2C3-4ED9-83A8-911FA40196AC}"/>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503" name="PoljeZBesedilom 2">
          <a:extLst>
            <a:ext uri="{FF2B5EF4-FFF2-40B4-BE49-F238E27FC236}">
              <a16:creationId xmlns:a16="http://schemas.microsoft.com/office/drawing/2014/main" id="{FC75D597-AD89-48B7-AF89-1E5E1B6D9EC5}"/>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504" name="PoljeZBesedilom 2">
          <a:extLst>
            <a:ext uri="{FF2B5EF4-FFF2-40B4-BE49-F238E27FC236}">
              <a16:creationId xmlns:a16="http://schemas.microsoft.com/office/drawing/2014/main" id="{8451C310-C488-4FD6-A445-A7571F27509A}"/>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505" name="PoljeZBesedilom 504">
          <a:extLst>
            <a:ext uri="{FF2B5EF4-FFF2-40B4-BE49-F238E27FC236}">
              <a16:creationId xmlns:a16="http://schemas.microsoft.com/office/drawing/2014/main" id="{25EC26EB-C029-473B-AD93-89D1527B12C7}"/>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506" name="PoljeZBesedilom 2">
          <a:extLst>
            <a:ext uri="{FF2B5EF4-FFF2-40B4-BE49-F238E27FC236}">
              <a16:creationId xmlns:a16="http://schemas.microsoft.com/office/drawing/2014/main" id="{3A2D896D-346B-4B6D-BB11-513447236D3C}"/>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507" name="PoljeZBesedilom 2">
          <a:extLst>
            <a:ext uri="{FF2B5EF4-FFF2-40B4-BE49-F238E27FC236}">
              <a16:creationId xmlns:a16="http://schemas.microsoft.com/office/drawing/2014/main" id="{6EC9859E-6252-4895-8962-CC4E262A84AB}"/>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508" name="PoljeZBesedilom 2">
          <a:extLst>
            <a:ext uri="{FF2B5EF4-FFF2-40B4-BE49-F238E27FC236}">
              <a16:creationId xmlns:a16="http://schemas.microsoft.com/office/drawing/2014/main" id="{F358F6EA-96FD-4E01-AD7B-386D85AAA9A5}"/>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509" name="PoljeZBesedilom 2">
          <a:extLst>
            <a:ext uri="{FF2B5EF4-FFF2-40B4-BE49-F238E27FC236}">
              <a16:creationId xmlns:a16="http://schemas.microsoft.com/office/drawing/2014/main" id="{AE744411-64D5-4F75-84B5-DFFB19618B6E}"/>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510" name="PoljeZBesedilom 2">
          <a:extLst>
            <a:ext uri="{FF2B5EF4-FFF2-40B4-BE49-F238E27FC236}">
              <a16:creationId xmlns:a16="http://schemas.microsoft.com/office/drawing/2014/main" id="{F806D6B9-E1F7-4D97-AF65-E7FEA6D20240}"/>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511" name="PoljeZBesedilom 510">
          <a:extLst>
            <a:ext uri="{FF2B5EF4-FFF2-40B4-BE49-F238E27FC236}">
              <a16:creationId xmlns:a16="http://schemas.microsoft.com/office/drawing/2014/main" id="{74A6CF63-E6E1-440F-9F21-2057F39C4A15}"/>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512" name="PoljeZBesedilom 2">
          <a:extLst>
            <a:ext uri="{FF2B5EF4-FFF2-40B4-BE49-F238E27FC236}">
              <a16:creationId xmlns:a16="http://schemas.microsoft.com/office/drawing/2014/main" id="{7F6A46AB-002A-4B68-B505-537A9667DDFC}"/>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513" name="PoljeZBesedilom 2">
          <a:extLst>
            <a:ext uri="{FF2B5EF4-FFF2-40B4-BE49-F238E27FC236}">
              <a16:creationId xmlns:a16="http://schemas.microsoft.com/office/drawing/2014/main" id="{2564A7AC-3B2D-471F-ACE4-9ECDC9055596}"/>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514" name="PoljeZBesedilom 2">
          <a:extLst>
            <a:ext uri="{FF2B5EF4-FFF2-40B4-BE49-F238E27FC236}">
              <a16:creationId xmlns:a16="http://schemas.microsoft.com/office/drawing/2014/main" id="{2060F57E-A713-455F-92BB-4BBA5145EEDA}"/>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896</xdr:row>
      <xdr:rowOff>0</xdr:rowOff>
    </xdr:from>
    <xdr:ext cx="184731" cy="264560"/>
    <xdr:sp macro="" textlink="">
      <xdr:nvSpPr>
        <xdr:cNvPr id="515" name="PoljeZBesedilom 2">
          <a:extLst>
            <a:ext uri="{FF2B5EF4-FFF2-40B4-BE49-F238E27FC236}">
              <a16:creationId xmlns:a16="http://schemas.microsoft.com/office/drawing/2014/main" id="{558966B1-F014-4191-A70C-FE54383791FE}"/>
            </a:ext>
          </a:extLst>
        </xdr:cNvPr>
        <xdr:cNvSpPr txBox="1"/>
      </xdr:nvSpPr>
      <xdr:spPr>
        <a:xfrm>
          <a:off x="765050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16" name="PoljeZBesedilom 2">
          <a:extLst>
            <a:ext uri="{FF2B5EF4-FFF2-40B4-BE49-F238E27FC236}">
              <a16:creationId xmlns:a16="http://schemas.microsoft.com/office/drawing/2014/main" id="{9DEFA0FC-B556-4CEF-B0E4-8B762C9A6F24}"/>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17" name="PoljeZBesedilom 516">
          <a:extLst>
            <a:ext uri="{FF2B5EF4-FFF2-40B4-BE49-F238E27FC236}">
              <a16:creationId xmlns:a16="http://schemas.microsoft.com/office/drawing/2014/main" id="{62D551F2-8B68-4A63-B0FF-0444017CAD39}"/>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18" name="PoljeZBesedilom 2">
          <a:extLst>
            <a:ext uri="{FF2B5EF4-FFF2-40B4-BE49-F238E27FC236}">
              <a16:creationId xmlns:a16="http://schemas.microsoft.com/office/drawing/2014/main" id="{E16110D0-6861-4F35-ADCD-F9B09D68C6C6}"/>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19" name="PoljeZBesedilom 2">
          <a:extLst>
            <a:ext uri="{FF2B5EF4-FFF2-40B4-BE49-F238E27FC236}">
              <a16:creationId xmlns:a16="http://schemas.microsoft.com/office/drawing/2014/main" id="{6C114FDD-39B2-40B7-987C-074342EF030B}"/>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20" name="PoljeZBesedilom 2">
          <a:extLst>
            <a:ext uri="{FF2B5EF4-FFF2-40B4-BE49-F238E27FC236}">
              <a16:creationId xmlns:a16="http://schemas.microsoft.com/office/drawing/2014/main" id="{D317A1D0-3B80-4216-8409-CA6CC43F9BE1}"/>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21" name="PoljeZBesedilom 2">
          <a:extLst>
            <a:ext uri="{FF2B5EF4-FFF2-40B4-BE49-F238E27FC236}">
              <a16:creationId xmlns:a16="http://schemas.microsoft.com/office/drawing/2014/main" id="{7FB5D22B-0C4B-458F-9686-09B4F842053B}"/>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22" name="PoljeZBesedilom 2">
          <a:extLst>
            <a:ext uri="{FF2B5EF4-FFF2-40B4-BE49-F238E27FC236}">
              <a16:creationId xmlns:a16="http://schemas.microsoft.com/office/drawing/2014/main" id="{764F825A-42DF-466C-B427-400B579C60D8}"/>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23" name="PoljeZBesedilom 522">
          <a:extLst>
            <a:ext uri="{FF2B5EF4-FFF2-40B4-BE49-F238E27FC236}">
              <a16:creationId xmlns:a16="http://schemas.microsoft.com/office/drawing/2014/main" id="{C5DDB753-8903-4021-8BE0-F0DCC91C7C22}"/>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24" name="PoljeZBesedilom 2">
          <a:extLst>
            <a:ext uri="{FF2B5EF4-FFF2-40B4-BE49-F238E27FC236}">
              <a16:creationId xmlns:a16="http://schemas.microsoft.com/office/drawing/2014/main" id="{C663B6D4-69BC-444F-BB1F-106FBCEC8903}"/>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25" name="PoljeZBesedilom 2">
          <a:extLst>
            <a:ext uri="{FF2B5EF4-FFF2-40B4-BE49-F238E27FC236}">
              <a16:creationId xmlns:a16="http://schemas.microsoft.com/office/drawing/2014/main" id="{B8BAAEA8-1590-49DB-8D62-CF54EEBDAE38}"/>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26" name="PoljeZBesedilom 2">
          <a:extLst>
            <a:ext uri="{FF2B5EF4-FFF2-40B4-BE49-F238E27FC236}">
              <a16:creationId xmlns:a16="http://schemas.microsoft.com/office/drawing/2014/main" id="{7A47D3A5-73AE-457C-8B76-A0C19BDD687D}"/>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27" name="PoljeZBesedilom 2">
          <a:extLst>
            <a:ext uri="{FF2B5EF4-FFF2-40B4-BE49-F238E27FC236}">
              <a16:creationId xmlns:a16="http://schemas.microsoft.com/office/drawing/2014/main" id="{5BBB2D9B-A5CE-4544-AABF-5BBBC746D95D}"/>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528" name="PoljeZBesedilom 2">
          <a:extLst>
            <a:ext uri="{FF2B5EF4-FFF2-40B4-BE49-F238E27FC236}">
              <a16:creationId xmlns:a16="http://schemas.microsoft.com/office/drawing/2014/main" id="{052812BA-D50B-4C64-B3CE-5F3B363C72DB}"/>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529" name="PoljeZBesedilom 528">
          <a:extLst>
            <a:ext uri="{FF2B5EF4-FFF2-40B4-BE49-F238E27FC236}">
              <a16:creationId xmlns:a16="http://schemas.microsoft.com/office/drawing/2014/main" id="{75991981-CDB7-47EB-AF40-9279C734D2DB}"/>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530" name="PoljeZBesedilom 2">
          <a:extLst>
            <a:ext uri="{FF2B5EF4-FFF2-40B4-BE49-F238E27FC236}">
              <a16:creationId xmlns:a16="http://schemas.microsoft.com/office/drawing/2014/main" id="{E8C10086-97E9-4B71-85EC-658478D9F3ED}"/>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531" name="PoljeZBesedilom 2">
          <a:extLst>
            <a:ext uri="{FF2B5EF4-FFF2-40B4-BE49-F238E27FC236}">
              <a16:creationId xmlns:a16="http://schemas.microsoft.com/office/drawing/2014/main" id="{8BBB219D-845C-4A43-BC37-830D1A659E38}"/>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532" name="PoljeZBesedilom 2">
          <a:extLst>
            <a:ext uri="{FF2B5EF4-FFF2-40B4-BE49-F238E27FC236}">
              <a16:creationId xmlns:a16="http://schemas.microsoft.com/office/drawing/2014/main" id="{A9947FDA-A7F7-48C4-BAAA-695736539064}"/>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533" name="PoljeZBesedilom 2">
          <a:extLst>
            <a:ext uri="{FF2B5EF4-FFF2-40B4-BE49-F238E27FC236}">
              <a16:creationId xmlns:a16="http://schemas.microsoft.com/office/drawing/2014/main" id="{1D64CED5-5FB2-4587-995D-ECB7D9E9DEF4}"/>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34" name="PoljeZBesedilom 2">
          <a:extLst>
            <a:ext uri="{FF2B5EF4-FFF2-40B4-BE49-F238E27FC236}">
              <a16:creationId xmlns:a16="http://schemas.microsoft.com/office/drawing/2014/main" id="{67B91CCA-C582-4E95-8B2F-6CDD44B41CFA}"/>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35" name="PoljeZBesedilom 534">
          <a:extLst>
            <a:ext uri="{FF2B5EF4-FFF2-40B4-BE49-F238E27FC236}">
              <a16:creationId xmlns:a16="http://schemas.microsoft.com/office/drawing/2014/main" id="{BB4649F0-D078-4493-9425-EC45C7070051}"/>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36" name="PoljeZBesedilom 2">
          <a:extLst>
            <a:ext uri="{FF2B5EF4-FFF2-40B4-BE49-F238E27FC236}">
              <a16:creationId xmlns:a16="http://schemas.microsoft.com/office/drawing/2014/main" id="{505525CC-C715-4ADA-BD61-6AB4F566537A}"/>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37" name="PoljeZBesedilom 2">
          <a:extLst>
            <a:ext uri="{FF2B5EF4-FFF2-40B4-BE49-F238E27FC236}">
              <a16:creationId xmlns:a16="http://schemas.microsoft.com/office/drawing/2014/main" id="{3A200373-5AAF-4FD6-AD29-3DD416BD9FAA}"/>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38" name="PoljeZBesedilom 2">
          <a:extLst>
            <a:ext uri="{FF2B5EF4-FFF2-40B4-BE49-F238E27FC236}">
              <a16:creationId xmlns:a16="http://schemas.microsoft.com/office/drawing/2014/main" id="{2D8DC06C-CEC6-4C10-B90A-AE89A87425D6}"/>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39" name="PoljeZBesedilom 2">
          <a:extLst>
            <a:ext uri="{FF2B5EF4-FFF2-40B4-BE49-F238E27FC236}">
              <a16:creationId xmlns:a16="http://schemas.microsoft.com/office/drawing/2014/main" id="{BD374EB1-3D4B-495D-8EC0-D61186BA75E7}"/>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40" name="PoljeZBesedilom 2">
          <a:extLst>
            <a:ext uri="{FF2B5EF4-FFF2-40B4-BE49-F238E27FC236}">
              <a16:creationId xmlns:a16="http://schemas.microsoft.com/office/drawing/2014/main" id="{A5475065-3BBA-49A4-BED6-63D38953C5B4}"/>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41" name="PoljeZBesedilom 540">
          <a:extLst>
            <a:ext uri="{FF2B5EF4-FFF2-40B4-BE49-F238E27FC236}">
              <a16:creationId xmlns:a16="http://schemas.microsoft.com/office/drawing/2014/main" id="{DCF10484-DF74-4AA0-993E-6A9E6FAFA16B}"/>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42" name="PoljeZBesedilom 2">
          <a:extLst>
            <a:ext uri="{FF2B5EF4-FFF2-40B4-BE49-F238E27FC236}">
              <a16:creationId xmlns:a16="http://schemas.microsoft.com/office/drawing/2014/main" id="{DCE6D313-DC37-4EDF-B752-E9FABA750FEA}"/>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43" name="PoljeZBesedilom 2">
          <a:extLst>
            <a:ext uri="{FF2B5EF4-FFF2-40B4-BE49-F238E27FC236}">
              <a16:creationId xmlns:a16="http://schemas.microsoft.com/office/drawing/2014/main" id="{A68CC785-929E-4F0D-A66D-251BAEC90747}"/>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44" name="PoljeZBesedilom 2">
          <a:extLst>
            <a:ext uri="{FF2B5EF4-FFF2-40B4-BE49-F238E27FC236}">
              <a16:creationId xmlns:a16="http://schemas.microsoft.com/office/drawing/2014/main" id="{3B4920C7-2E79-4C3D-8167-AA5FE92F4B21}"/>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545" name="PoljeZBesedilom 2">
          <a:extLst>
            <a:ext uri="{FF2B5EF4-FFF2-40B4-BE49-F238E27FC236}">
              <a16:creationId xmlns:a16="http://schemas.microsoft.com/office/drawing/2014/main" id="{5EED8500-70BF-4DCE-9FCB-E0B0915968DF}"/>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546" name="PoljeZBesedilom 2">
          <a:extLst>
            <a:ext uri="{FF2B5EF4-FFF2-40B4-BE49-F238E27FC236}">
              <a16:creationId xmlns:a16="http://schemas.microsoft.com/office/drawing/2014/main" id="{8CA2A4BF-EC37-4FDD-9633-DFF239B4F284}"/>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547" name="PoljeZBesedilom 546">
          <a:extLst>
            <a:ext uri="{FF2B5EF4-FFF2-40B4-BE49-F238E27FC236}">
              <a16:creationId xmlns:a16="http://schemas.microsoft.com/office/drawing/2014/main" id="{177B94D4-F024-40F8-982C-3173CBBF5A5F}"/>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548" name="PoljeZBesedilom 2">
          <a:extLst>
            <a:ext uri="{FF2B5EF4-FFF2-40B4-BE49-F238E27FC236}">
              <a16:creationId xmlns:a16="http://schemas.microsoft.com/office/drawing/2014/main" id="{ACA769DC-48D8-4932-B0DF-87364162209A}"/>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549" name="PoljeZBesedilom 2">
          <a:extLst>
            <a:ext uri="{FF2B5EF4-FFF2-40B4-BE49-F238E27FC236}">
              <a16:creationId xmlns:a16="http://schemas.microsoft.com/office/drawing/2014/main" id="{CAC5D325-765B-48F1-93E4-EB5044BB6983}"/>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550" name="PoljeZBesedilom 2">
          <a:extLst>
            <a:ext uri="{FF2B5EF4-FFF2-40B4-BE49-F238E27FC236}">
              <a16:creationId xmlns:a16="http://schemas.microsoft.com/office/drawing/2014/main" id="{1E5474DD-3B55-4EB7-82BF-745A30BDF5C5}"/>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900</xdr:row>
      <xdr:rowOff>0</xdr:rowOff>
    </xdr:from>
    <xdr:ext cx="184731" cy="264560"/>
    <xdr:sp macro="" textlink="">
      <xdr:nvSpPr>
        <xdr:cNvPr id="551" name="PoljeZBesedilom 2">
          <a:extLst>
            <a:ext uri="{FF2B5EF4-FFF2-40B4-BE49-F238E27FC236}">
              <a16:creationId xmlns:a16="http://schemas.microsoft.com/office/drawing/2014/main" id="{119092CB-1810-47AB-876A-08138149B885}"/>
            </a:ext>
          </a:extLst>
        </xdr:cNvPr>
        <xdr:cNvSpPr txBox="1"/>
      </xdr:nvSpPr>
      <xdr:spPr>
        <a:xfrm>
          <a:off x="7648600"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64560"/>
    <xdr:sp macro="" textlink="">
      <xdr:nvSpPr>
        <xdr:cNvPr id="552" name="PoljeZBesedilom 2">
          <a:extLst>
            <a:ext uri="{FF2B5EF4-FFF2-40B4-BE49-F238E27FC236}">
              <a16:creationId xmlns:a16="http://schemas.microsoft.com/office/drawing/2014/main" id="{7608411D-3F06-4381-8294-CB3AF2833897}"/>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64560"/>
    <xdr:sp macro="" textlink="">
      <xdr:nvSpPr>
        <xdr:cNvPr id="553" name="PoljeZBesedilom 552">
          <a:extLst>
            <a:ext uri="{FF2B5EF4-FFF2-40B4-BE49-F238E27FC236}">
              <a16:creationId xmlns:a16="http://schemas.microsoft.com/office/drawing/2014/main" id="{A37D263C-B2AC-4D19-8687-FB2347746CBF}"/>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64560"/>
    <xdr:sp macro="" textlink="">
      <xdr:nvSpPr>
        <xdr:cNvPr id="554" name="PoljeZBesedilom 2">
          <a:extLst>
            <a:ext uri="{FF2B5EF4-FFF2-40B4-BE49-F238E27FC236}">
              <a16:creationId xmlns:a16="http://schemas.microsoft.com/office/drawing/2014/main" id="{46DE7A07-8D4B-4EBB-9B70-924DFD0A5123}"/>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64560"/>
    <xdr:sp macro="" textlink="">
      <xdr:nvSpPr>
        <xdr:cNvPr id="555" name="PoljeZBesedilom 2">
          <a:extLst>
            <a:ext uri="{FF2B5EF4-FFF2-40B4-BE49-F238E27FC236}">
              <a16:creationId xmlns:a16="http://schemas.microsoft.com/office/drawing/2014/main" id="{7EF649FF-99FA-4426-87E4-AF8040B58C8B}"/>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64560"/>
    <xdr:sp macro="" textlink="">
      <xdr:nvSpPr>
        <xdr:cNvPr id="556" name="PoljeZBesedilom 2">
          <a:extLst>
            <a:ext uri="{FF2B5EF4-FFF2-40B4-BE49-F238E27FC236}">
              <a16:creationId xmlns:a16="http://schemas.microsoft.com/office/drawing/2014/main" id="{469AC533-F71A-41BA-8EC0-4849854F8C05}"/>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64560"/>
    <xdr:sp macro="" textlink="">
      <xdr:nvSpPr>
        <xdr:cNvPr id="557" name="PoljeZBesedilom 2">
          <a:extLst>
            <a:ext uri="{FF2B5EF4-FFF2-40B4-BE49-F238E27FC236}">
              <a16:creationId xmlns:a16="http://schemas.microsoft.com/office/drawing/2014/main" id="{6F4EEFB1-5E18-441E-B4EA-EF9432BFCCCE}"/>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8529"/>
    <xdr:sp macro="" textlink="">
      <xdr:nvSpPr>
        <xdr:cNvPr id="558" name="PoljeZBesedilom 557">
          <a:extLst>
            <a:ext uri="{FF2B5EF4-FFF2-40B4-BE49-F238E27FC236}">
              <a16:creationId xmlns:a16="http://schemas.microsoft.com/office/drawing/2014/main" id="{E6EB4B6C-FF69-4482-8505-C207694E9D08}"/>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8529"/>
    <xdr:sp macro="" textlink="">
      <xdr:nvSpPr>
        <xdr:cNvPr id="559" name="PoljeZBesedilom 2">
          <a:extLst>
            <a:ext uri="{FF2B5EF4-FFF2-40B4-BE49-F238E27FC236}">
              <a16:creationId xmlns:a16="http://schemas.microsoft.com/office/drawing/2014/main" id="{5B522AAE-E398-49C8-8F42-AE2428EA897C}"/>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8529"/>
    <xdr:sp macro="" textlink="">
      <xdr:nvSpPr>
        <xdr:cNvPr id="560" name="PoljeZBesedilom 2">
          <a:extLst>
            <a:ext uri="{FF2B5EF4-FFF2-40B4-BE49-F238E27FC236}">
              <a16:creationId xmlns:a16="http://schemas.microsoft.com/office/drawing/2014/main" id="{8F4B4582-133B-47E8-9FCD-2F47D82F83E5}"/>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8529"/>
    <xdr:sp macro="" textlink="">
      <xdr:nvSpPr>
        <xdr:cNvPr id="561" name="PoljeZBesedilom 2">
          <a:extLst>
            <a:ext uri="{FF2B5EF4-FFF2-40B4-BE49-F238E27FC236}">
              <a16:creationId xmlns:a16="http://schemas.microsoft.com/office/drawing/2014/main" id="{9BD72730-A061-43BB-8F64-434F7991C01C}"/>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8529"/>
    <xdr:sp macro="" textlink="">
      <xdr:nvSpPr>
        <xdr:cNvPr id="562" name="PoljeZBesedilom 2">
          <a:extLst>
            <a:ext uri="{FF2B5EF4-FFF2-40B4-BE49-F238E27FC236}">
              <a16:creationId xmlns:a16="http://schemas.microsoft.com/office/drawing/2014/main" id="{80BBA45D-2196-4624-BDE7-F787BF409C93}"/>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64560"/>
    <xdr:sp macro="" textlink="">
      <xdr:nvSpPr>
        <xdr:cNvPr id="563" name="PoljeZBesedilom 2">
          <a:extLst>
            <a:ext uri="{FF2B5EF4-FFF2-40B4-BE49-F238E27FC236}">
              <a16:creationId xmlns:a16="http://schemas.microsoft.com/office/drawing/2014/main" id="{11EE2627-1C6F-4406-B8A1-77FBF4D1EE89}"/>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64560"/>
    <xdr:sp macro="" textlink="">
      <xdr:nvSpPr>
        <xdr:cNvPr id="564" name="PoljeZBesedilom 563">
          <a:extLst>
            <a:ext uri="{FF2B5EF4-FFF2-40B4-BE49-F238E27FC236}">
              <a16:creationId xmlns:a16="http://schemas.microsoft.com/office/drawing/2014/main" id="{0F3C3E15-B73F-4CF0-9795-1C3FC6E1C7B3}"/>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64560"/>
    <xdr:sp macro="" textlink="">
      <xdr:nvSpPr>
        <xdr:cNvPr id="565" name="PoljeZBesedilom 2">
          <a:extLst>
            <a:ext uri="{FF2B5EF4-FFF2-40B4-BE49-F238E27FC236}">
              <a16:creationId xmlns:a16="http://schemas.microsoft.com/office/drawing/2014/main" id="{3442E4FC-0028-4E33-BEF3-2531CE8CEB8B}"/>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64560"/>
    <xdr:sp macro="" textlink="">
      <xdr:nvSpPr>
        <xdr:cNvPr id="566" name="PoljeZBesedilom 2">
          <a:extLst>
            <a:ext uri="{FF2B5EF4-FFF2-40B4-BE49-F238E27FC236}">
              <a16:creationId xmlns:a16="http://schemas.microsoft.com/office/drawing/2014/main" id="{D892A1FA-7553-4740-B386-633E92C8D080}"/>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64560"/>
    <xdr:sp macro="" textlink="">
      <xdr:nvSpPr>
        <xdr:cNvPr id="567" name="PoljeZBesedilom 2">
          <a:extLst>
            <a:ext uri="{FF2B5EF4-FFF2-40B4-BE49-F238E27FC236}">
              <a16:creationId xmlns:a16="http://schemas.microsoft.com/office/drawing/2014/main" id="{6187CAA9-6E22-4A6C-B912-23E530BF43D9}"/>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903</xdr:row>
      <xdr:rowOff>0</xdr:rowOff>
    </xdr:from>
    <xdr:ext cx="184731" cy="264560"/>
    <xdr:sp macro="" textlink="">
      <xdr:nvSpPr>
        <xdr:cNvPr id="568" name="PoljeZBesedilom 2">
          <a:extLst>
            <a:ext uri="{FF2B5EF4-FFF2-40B4-BE49-F238E27FC236}">
              <a16:creationId xmlns:a16="http://schemas.microsoft.com/office/drawing/2014/main" id="{627CA2EF-A03D-4593-9448-A33F208F1D96}"/>
            </a:ext>
          </a:extLst>
        </xdr:cNvPr>
        <xdr:cNvSpPr txBox="1"/>
      </xdr:nvSpPr>
      <xdr:spPr>
        <a:xfrm>
          <a:off x="764479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8529"/>
    <xdr:sp macro="" textlink="">
      <xdr:nvSpPr>
        <xdr:cNvPr id="569" name="PoljeZBesedilom 568">
          <a:extLst>
            <a:ext uri="{FF2B5EF4-FFF2-40B4-BE49-F238E27FC236}">
              <a16:creationId xmlns:a16="http://schemas.microsoft.com/office/drawing/2014/main" id="{27A92523-D9C9-4C78-A87F-4D6BBA8531DF}"/>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8529"/>
    <xdr:sp macro="" textlink="">
      <xdr:nvSpPr>
        <xdr:cNvPr id="570" name="PoljeZBesedilom 2">
          <a:extLst>
            <a:ext uri="{FF2B5EF4-FFF2-40B4-BE49-F238E27FC236}">
              <a16:creationId xmlns:a16="http://schemas.microsoft.com/office/drawing/2014/main" id="{185C6F13-CB46-4153-9E6E-2B8919E96BDC}"/>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8529"/>
    <xdr:sp macro="" textlink="">
      <xdr:nvSpPr>
        <xdr:cNvPr id="571" name="PoljeZBesedilom 2">
          <a:extLst>
            <a:ext uri="{FF2B5EF4-FFF2-40B4-BE49-F238E27FC236}">
              <a16:creationId xmlns:a16="http://schemas.microsoft.com/office/drawing/2014/main" id="{FCBFCACB-D277-4572-BE8C-47775B3A3149}"/>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8529"/>
    <xdr:sp macro="" textlink="">
      <xdr:nvSpPr>
        <xdr:cNvPr id="572" name="PoljeZBesedilom 2">
          <a:extLst>
            <a:ext uri="{FF2B5EF4-FFF2-40B4-BE49-F238E27FC236}">
              <a16:creationId xmlns:a16="http://schemas.microsoft.com/office/drawing/2014/main" id="{DDB2935A-7DD0-4F5B-8E19-4C6DBDB17975}"/>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8529"/>
    <xdr:sp macro="" textlink="">
      <xdr:nvSpPr>
        <xdr:cNvPr id="573" name="PoljeZBesedilom 2">
          <a:extLst>
            <a:ext uri="{FF2B5EF4-FFF2-40B4-BE49-F238E27FC236}">
              <a16:creationId xmlns:a16="http://schemas.microsoft.com/office/drawing/2014/main" id="{6D49A78F-7A6C-40E8-935D-2FCEB0A88F0B}"/>
            </a:ext>
          </a:extLst>
        </xdr:cNvPr>
        <xdr:cNvSpPr txBox="1"/>
      </xdr:nvSpPr>
      <xdr:spPr>
        <a:xfrm>
          <a:off x="7644790" y="15533968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574" name="PoljeZBesedilom 2">
          <a:extLst>
            <a:ext uri="{FF2B5EF4-FFF2-40B4-BE49-F238E27FC236}">
              <a16:creationId xmlns:a16="http://schemas.microsoft.com/office/drawing/2014/main" id="{F05669DC-D3CC-4259-84F2-45F2BCD9728D}"/>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575" name="PoljeZBesedilom 574">
          <a:extLst>
            <a:ext uri="{FF2B5EF4-FFF2-40B4-BE49-F238E27FC236}">
              <a16:creationId xmlns:a16="http://schemas.microsoft.com/office/drawing/2014/main" id="{793DE1E6-3788-4D7B-9A1B-0E2D41687B36}"/>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576" name="PoljeZBesedilom 2">
          <a:extLst>
            <a:ext uri="{FF2B5EF4-FFF2-40B4-BE49-F238E27FC236}">
              <a16:creationId xmlns:a16="http://schemas.microsoft.com/office/drawing/2014/main" id="{502578F4-DAF2-4599-8976-7160CFCBD5C3}"/>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577" name="PoljeZBesedilom 2">
          <a:extLst>
            <a:ext uri="{FF2B5EF4-FFF2-40B4-BE49-F238E27FC236}">
              <a16:creationId xmlns:a16="http://schemas.microsoft.com/office/drawing/2014/main" id="{1DFB597B-1E09-433F-A7A5-EE9B4FDA4714}"/>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578" name="PoljeZBesedilom 2">
          <a:extLst>
            <a:ext uri="{FF2B5EF4-FFF2-40B4-BE49-F238E27FC236}">
              <a16:creationId xmlns:a16="http://schemas.microsoft.com/office/drawing/2014/main" id="{28D3CAFB-2F40-4D63-91A7-6964B35FFDE3}"/>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579" name="PoljeZBesedilom 2">
          <a:extLst>
            <a:ext uri="{FF2B5EF4-FFF2-40B4-BE49-F238E27FC236}">
              <a16:creationId xmlns:a16="http://schemas.microsoft.com/office/drawing/2014/main" id="{01ACD3D2-ABAB-4378-99D9-3DBA6495A5BB}"/>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580" name="PoljeZBesedilom 2">
          <a:extLst>
            <a:ext uri="{FF2B5EF4-FFF2-40B4-BE49-F238E27FC236}">
              <a16:creationId xmlns:a16="http://schemas.microsoft.com/office/drawing/2014/main" id="{C768B78F-0B53-480C-956E-236602FE20E5}"/>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581" name="PoljeZBesedilom 580">
          <a:extLst>
            <a:ext uri="{FF2B5EF4-FFF2-40B4-BE49-F238E27FC236}">
              <a16:creationId xmlns:a16="http://schemas.microsoft.com/office/drawing/2014/main" id="{2591B71C-DE9F-469C-8E16-5C57FB3D58C9}"/>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582" name="PoljeZBesedilom 2">
          <a:extLst>
            <a:ext uri="{FF2B5EF4-FFF2-40B4-BE49-F238E27FC236}">
              <a16:creationId xmlns:a16="http://schemas.microsoft.com/office/drawing/2014/main" id="{1CF2CE6A-67DA-4BB3-A4BD-ABD91551AF10}"/>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583" name="PoljeZBesedilom 2">
          <a:extLst>
            <a:ext uri="{FF2B5EF4-FFF2-40B4-BE49-F238E27FC236}">
              <a16:creationId xmlns:a16="http://schemas.microsoft.com/office/drawing/2014/main" id="{7ACC221A-0D41-4F85-8459-768857146F95}"/>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584" name="PoljeZBesedilom 2">
          <a:extLst>
            <a:ext uri="{FF2B5EF4-FFF2-40B4-BE49-F238E27FC236}">
              <a16:creationId xmlns:a16="http://schemas.microsoft.com/office/drawing/2014/main" id="{02BB05FA-4AC1-43C7-96B4-7ED5B8E561BB}"/>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585" name="PoljeZBesedilom 2">
          <a:extLst>
            <a:ext uri="{FF2B5EF4-FFF2-40B4-BE49-F238E27FC236}">
              <a16:creationId xmlns:a16="http://schemas.microsoft.com/office/drawing/2014/main" id="{5F40797B-3EDF-400B-BA20-94BF6425374C}"/>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586" name="PoljeZBesedilom 2">
          <a:extLst>
            <a:ext uri="{FF2B5EF4-FFF2-40B4-BE49-F238E27FC236}">
              <a16:creationId xmlns:a16="http://schemas.microsoft.com/office/drawing/2014/main" id="{0417DA03-63EB-4433-9D51-C686B7DA09A7}"/>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587" name="PoljeZBesedilom 586">
          <a:extLst>
            <a:ext uri="{FF2B5EF4-FFF2-40B4-BE49-F238E27FC236}">
              <a16:creationId xmlns:a16="http://schemas.microsoft.com/office/drawing/2014/main" id="{B853A016-8BF0-493A-BFCA-766547F9AA67}"/>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588" name="PoljeZBesedilom 2">
          <a:extLst>
            <a:ext uri="{FF2B5EF4-FFF2-40B4-BE49-F238E27FC236}">
              <a16:creationId xmlns:a16="http://schemas.microsoft.com/office/drawing/2014/main" id="{D5128006-A5A1-4F39-AD74-6BBD07D0942E}"/>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589" name="PoljeZBesedilom 2">
          <a:extLst>
            <a:ext uri="{FF2B5EF4-FFF2-40B4-BE49-F238E27FC236}">
              <a16:creationId xmlns:a16="http://schemas.microsoft.com/office/drawing/2014/main" id="{C874DD08-70B6-41CE-89B0-FC8DCA6FC93E}"/>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590" name="PoljeZBesedilom 2">
          <a:extLst>
            <a:ext uri="{FF2B5EF4-FFF2-40B4-BE49-F238E27FC236}">
              <a16:creationId xmlns:a16="http://schemas.microsoft.com/office/drawing/2014/main" id="{D63305EC-FEEA-46E5-83A6-6D91934ACC83}"/>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591" name="PoljeZBesedilom 2">
          <a:extLst>
            <a:ext uri="{FF2B5EF4-FFF2-40B4-BE49-F238E27FC236}">
              <a16:creationId xmlns:a16="http://schemas.microsoft.com/office/drawing/2014/main" id="{CA711FB5-381E-4A12-8F48-183AE4EB6CB3}"/>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592" name="PoljeZBesedilom 2">
          <a:extLst>
            <a:ext uri="{FF2B5EF4-FFF2-40B4-BE49-F238E27FC236}">
              <a16:creationId xmlns:a16="http://schemas.microsoft.com/office/drawing/2014/main" id="{A3D9CC02-AB10-4DC8-9054-09901654FCC9}"/>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593" name="PoljeZBesedilom 592">
          <a:extLst>
            <a:ext uri="{FF2B5EF4-FFF2-40B4-BE49-F238E27FC236}">
              <a16:creationId xmlns:a16="http://schemas.microsoft.com/office/drawing/2014/main" id="{89E0B8AF-4A34-489B-9172-CCE7C814EDB0}"/>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594" name="PoljeZBesedilom 2">
          <a:extLst>
            <a:ext uri="{FF2B5EF4-FFF2-40B4-BE49-F238E27FC236}">
              <a16:creationId xmlns:a16="http://schemas.microsoft.com/office/drawing/2014/main" id="{F6F8053A-0A85-409A-B288-7A4AEE84012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595" name="PoljeZBesedilom 2">
          <a:extLst>
            <a:ext uri="{FF2B5EF4-FFF2-40B4-BE49-F238E27FC236}">
              <a16:creationId xmlns:a16="http://schemas.microsoft.com/office/drawing/2014/main" id="{4117B0B7-9CC7-49EA-87CC-E073F3720196}"/>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596" name="PoljeZBesedilom 2">
          <a:extLst>
            <a:ext uri="{FF2B5EF4-FFF2-40B4-BE49-F238E27FC236}">
              <a16:creationId xmlns:a16="http://schemas.microsoft.com/office/drawing/2014/main" id="{AEC13521-5D2A-4CBB-8A34-D08D6C12CCFC}"/>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597" name="PoljeZBesedilom 2">
          <a:extLst>
            <a:ext uri="{FF2B5EF4-FFF2-40B4-BE49-F238E27FC236}">
              <a16:creationId xmlns:a16="http://schemas.microsoft.com/office/drawing/2014/main" id="{7306D6D9-7E56-4418-ADDE-5B05C16C26A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598" name="PoljeZBesedilom 2">
          <a:extLst>
            <a:ext uri="{FF2B5EF4-FFF2-40B4-BE49-F238E27FC236}">
              <a16:creationId xmlns:a16="http://schemas.microsoft.com/office/drawing/2014/main" id="{0EE1B2CC-A84D-455F-A028-7528DAAA5F6E}"/>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599" name="PoljeZBesedilom 598">
          <a:extLst>
            <a:ext uri="{FF2B5EF4-FFF2-40B4-BE49-F238E27FC236}">
              <a16:creationId xmlns:a16="http://schemas.microsoft.com/office/drawing/2014/main" id="{8EFED116-96AB-438D-B75E-5294F15FED29}"/>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600" name="PoljeZBesedilom 2">
          <a:extLst>
            <a:ext uri="{FF2B5EF4-FFF2-40B4-BE49-F238E27FC236}">
              <a16:creationId xmlns:a16="http://schemas.microsoft.com/office/drawing/2014/main" id="{4D31D0DD-D8B3-485C-9505-00DD4249D263}"/>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601" name="PoljeZBesedilom 2">
          <a:extLst>
            <a:ext uri="{FF2B5EF4-FFF2-40B4-BE49-F238E27FC236}">
              <a16:creationId xmlns:a16="http://schemas.microsoft.com/office/drawing/2014/main" id="{C7DBF59A-A792-4640-8E80-AD6800C76DB7}"/>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602" name="PoljeZBesedilom 2">
          <a:extLst>
            <a:ext uri="{FF2B5EF4-FFF2-40B4-BE49-F238E27FC236}">
              <a16:creationId xmlns:a16="http://schemas.microsoft.com/office/drawing/2014/main" id="{BC63587A-F1B7-471D-AA13-29E336DD9B88}"/>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603" name="PoljeZBesedilom 2">
          <a:extLst>
            <a:ext uri="{FF2B5EF4-FFF2-40B4-BE49-F238E27FC236}">
              <a16:creationId xmlns:a16="http://schemas.microsoft.com/office/drawing/2014/main" id="{882D1747-51F1-4868-97D2-1B337E2C06BF}"/>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604" name="PoljeZBesedilom 2">
          <a:extLst>
            <a:ext uri="{FF2B5EF4-FFF2-40B4-BE49-F238E27FC236}">
              <a16:creationId xmlns:a16="http://schemas.microsoft.com/office/drawing/2014/main" id="{A8F9B3D0-8F69-432F-AA9B-32B0D21D6CEF}"/>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605" name="PoljeZBesedilom 604">
          <a:extLst>
            <a:ext uri="{FF2B5EF4-FFF2-40B4-BE49-F238E27FC236}">
              <a16:creationId xmlns:a16="http://schemas.microsoft.com/office/drawing/2014/main" id="{83168E69-0B2A-4004-B0F7-D6FFA153BC6A}"/>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606" name="PoljeZBesedilom 2">
          <a:extLst>
            <a:ext uri="{FF2B5EF4-FFF2-40B4-BE49-F238E27FC236}">
              <a16:creationId xmlns:a16="http://schemas.microsoft.com/office/drawing/2014/main" id="{747957BF-288A-4EBA-A2BB-1096038051C1}"/>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607" name="PoljeZBesedilom 2">
          <a:extLst>
            <a:ext uri="{FF2B5EF4-FFF2-40B4-BE49-F238E27FC236}">
              <a16:creationId xmlns:a16="http://schemas.microsoft.com/office/drawing/2014/main" id="{1F8828D8-5EDE-40C3-976E-F92ACF275D0F}"/>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608" name="PoljeZBesedilom 2">
          <a:extLst>
            <a:ext uri="{FF2B5EF4-FFF2-40B4-BE49-F238E27FC236}">
              <a16:creationId xmlns:a16="http://schemas.microsoft.com/office/drawing/2014/main" id="{282BA723-812F-41B9-AEFB-ED3C5B59DD8F}"/>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609" name="PoljeZBesedilom 2">
          <a:extLst>
            <a:ext uri="{FF2B5EF4-FFF2-40B4-BE49-F238E27FC236}">
              <a16:creationId xmlns:a16="http://schemas.microsoft.com/office/drawing/2014/main" id="{386F97DE-D1A3-4141-AA19-7C6E0872CCE5}"/>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74009"/>
    <xdr:sp macro="" textlink="">
      <xdr:nvSpPr>
        <xdr:cNvPr id="610" name="PoljeZBesedilom 609">
          <a:extLst>
            <a:ext uri="{FF2B5EF4-FFF2-40B4-BE49-F238E27FC236}">
              <a16:creationId xmlns:a16="http://schemas.microsoft.com/office/drawing/2014/main" id="{A08E5DEA-0FAF-4EA1-8827-C3A07A4B68D7}"/>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74009"/>
    <xdr:sp macro="" textlink="">
      <xdr:nvSpPr>
        <xdr:cNvPr id="611" name="PoljeZBesedilom 2">
          <a:extLst>
            <a:ext uri="{FF2B5EF4-FFF2-40B4-BE49-F238E27FC236}">
              <a16:creationId xmlns:a16="http://schemas.microsoft.com/office/drawing/2014/main" id="{84E9085C-D4AF-40C2-BCFF-BC8B49D39186}"/>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74009"/>
    <xdr:sp macro="" textlink="">
      <xdr:nvSpPr>
        <xdr:cNvPr id="612" name="PoljeZBesedilom 2">
          <a:extLst>
            <a:ext uri="{FF2B5EF4-FFF2-40B4-BE49-F238E27FC236}">
              <a16:creationId xmlns:a16="http://schemas.microsoft.com/office/drawing/2014/main" id="{A8D827FC-B073-4808-A787-A57B892727F5}"/>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74009"/>
    <xdr:sp macro="" textlink="">
      <xdr:nvSpPr>
        <xdr:cNvPr id="613" name="PoljeZBesedilom 2">
          <a:extLst>
            <a:ext uri="{FF2B5EF4-FFF2-40B4-BE49-F238E27FC236}">
              <a16:creationId xmlns:a16="http://schemas.microsoft.com/office/drawing/2014/main" id="{F9D3B6A6-0814-4EF5-944F-CF3A07BCCDFF}"/>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74009"/>
    <xdr:sp macro="" textlink="">
      <xdr:nvSpPr>
        <xdr:cNvPr id="614" name="PoljeZBesedilom 2">
          <a:extLst>
            <a:ext uri="{FF2B5EF4-FFF2-40B4-BE49-F238E27FC236}">
              <a16:creationId xmlns:a16="http://schemas.microsoft.com/office/drawing/2014/main" id="{09ADCC16-3341-4AD9-8E12-3EA72A4508FF}"/>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15" name="PoljeZBesedilom 2">
          <a:extLst>
            <a:ext uri="{FF2B5EF4-FFF2-40B4-BE49-F238E27FC236}">
              <a16:creationId xmlns:a16="http://schemas.microsoft.com/office/drawing/2014/main" id="{82582669-A829-4514-BBB4-584FEF092805}"/>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16" name="PoljeZBesedilom 615">
          <a:extLst>
            <a:ext uri="{FF2B5EF4-FFF2-40B4-BE49-F238E27FC236}">
              <a16:creationId xmlns:a16="http://schemas.microsoft.com/office/drawing/2014/main" id="{F133E903-7456-49E4-BC9E-EB1D9F69D4C2}"/>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17" name="PoljeZBesedilom 2">
          <a:extLst>
            <a:ext uri="{FF2B5EF4-FFF2-40B4-BE49-F238E27FC236}">
              <a16:creationId xmlns:a16="http://schemas.microsoft.com/office/drawing/2014/main" id="{28320AA2-897C-4A26-AB10-B662A33261F3}"/>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18" name="PoljeZBesedilom 2">
          <a:extLst>
            <a:ext uri="{FF2B5EF4-FFF2-40B4-BE49-F238E27FC236}">
              <a16:creationId xmlns:a16="http://schemas.microsoft.com/office/drawing/2014/main" id="{68F08E58-D9D0-44CF-A8F5-D28D593E259F}"/>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19" name="PoljeZBesedilom 2">
          <a:extLst>
            <a:ext uri="{FF2B5EF4-FFF2-40B4-BE49-F238E27FC236}">
              <a16:creationId xmlns:a16="http://schemas.microsoft.com/office/drawing/2014/main" id="{01BD6B77-E58C-4836-9C12-E18D7CAB13D1}"/>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20" name="PoljeZBesedilom 2">
          <a:extLst>
            <a:ext uri="{FF2B5EF4-FFF2-40B4-BE49-F238E27FC236}">
              <a16:creationId xmlns:a16="http://schemas.microsoft.com/office/drawing/2014/main" id="{094A8CB3-B658-4C2A-9BCF-34EB8DF881CB}"/>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21" name="PoljeZBesedilom 2">
          <a:extLst>
            <a:ext uri="{FF2B5EF4-FFF2-40B4-BE49-F238E27FC236}">
              <a16:creationId xmlns:a16="http://schemas.microsoft.com/office/drawing/2014/main" id="{F1A61632-D387-4015-9D98-3CF041AAAF99}"/>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22" name="PoljeZBesedilom 621">
          <a:extLst>
            <a:ext uri="{FF2B5EF4-FFF2-40B4-BE49-F238E27FC236}">
              <a16:creationId xmlns:a16="http://schemas.microsoft.com/office/drawing/2014/main" id="{997C2610-C9E0-4D4B-97C8-033231BB68E1}"/>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23" name="PoljeZBesedilom 2">
          <a:extLst>
            <a:ext uri="{FF2B5EF4-FFF2-40B4-BE49-F238E27FC236}">
              <a16:creationId xmlns:a16="http://schemas.microsoft.com/office/drawing/2014/main" id="{457E347B-2004-4AC0-947B-3352F603BC3A}"/>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24" name="PoljeZBesedilom 2">
          <a:extLst>
            <a:ext uri="{FF2B5EF4-FFF2-40B4-BE49-F238E27FC236}">
              <a16:creationId xmlns:a16="http://schemas.microsoft.com/office/drawing/2014/main" id="{C4600A6C-F50B-43D9-802B-EEB03189B788}"/>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25" name="PoljeZBesedilom 2">
          <a:extLst>
            <a:ext uri="{FF2B5EF4-FFF2-40B4-BE49-F238E27FC236}">
              <a16:creationId xmlns:a16="http://schemas.microsoft.com/office/drawing/2014/main" id="{A2DC7B40-EC4E-4D18-B68D-95FFD17579BD}"/>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26" name="PoljeZBesedilom 2">
          <a:extLst>
            <a:ext uri="{FF2B5EF4-FFF2-40B4-BE49-F238E27FC236}">
              <a16:creationId xmlns:a16="http://schemas.microsoft.com/office/drawing/2014/main" id="{DF917D6D-D3D3-4D9C-90C4-B304B5566B4E}"/>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27" name="PoljeZBesedilom 2">
          <a:extLst>
            <a:ext uri="{FF2B5EF4-FFF2-40B4-BE49-F238E27FC236}">
              <a16:creationId xmlns:a16="http://schemas.microsoft.com/office/drawing/2014/main" id="{27C6C9A4-A2DD-4129-B7BA-5E67ED09BB64}"/>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28" name="PoljeZBesedilom 627">
          <a:extLst>
            <a:ext uri="{FF2B5EF4-FFF2-40B4-BE49-F238E27FC236}">
              <a16:creationId xmlns:a16="http://schemas.microsoft.com/office/drawing/2014/main" id="{CC20A171-E329-4C55-A590-A7070F169A6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29" name="PoljeZBesedilom 2">
          <a:extLst>
            <a:ext uri="{FF2B5EF4-FFF2-40B4-BE49-F238E27FC236}">
              <a16:creationId xmlns:a16="http://schemas.microsoft.com/office/drawing/2014/main" id="{123C1B31-2765-42F3-BA1B-8D24C6023891}"/>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30" name="PoljeZBesedilom 2">
          <a:extLst>
            <a:ext uri="{FF2B5EF4-FFF2-40B4-BE49-F238E27FC236}">
              <a16:creationId xmlns:a16="http://schemas.microsoft.com/office/drawing/2014/main" id="{3DDF03C0-9AB1-4FCA-8420-E1056C8CAC05}"/>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31" name="PoljeZBesedilom 2">
          <a:extLst>
            <a:ext uri="{FF2B5EF4-FFF2-40B4-BE49-F238E27FC236}">
              <a16:creationId xmlns:a16="http://schemas.microsoft.com/office/drawing/2014/main" id="{2A5A1027-BB75-42BC-892E-EDB473F2E639}"/>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32" name="PoljeZBesedilom 2">
          <a:extLst>
            <a:ext uri="{FF2B5EF4-FFF2-40B4-BE49-F238E27FC236}">
              <a16:creationId xmlns:a16="http://schemas.microsoft.com/office/drawing/2014/main" id="{F02CE6C1-9F63-4818-828E-B6FAA61BF5E1}"/>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33" name="PoljeZBesedilom 2">
          <a:extLst>
            <a:ext uri="{FF2B5EF4-FFF2-40B4-BE49-F238E27FC236}">
              <a16:creationId xmlns:a16="http://schemas.microsoft.com/office/drawing/2014/main" id="{8B34D8AB-EE8D-45A4-B18C-97D8F170DC94}"/>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34" name="PoljeZBesedilom 633">
          <a:extLst>
            <a:ext uri="{FF2B5EF4-FFF2-40B4-BE49-F238E27FC236}">
              <a16:creationId xmlns:a16="http://schemas.microsoft.com/office/drawing/2014/main" id="{02770EA1-CEE1-41DD-A873-C64922922AC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35" name="PoljeZBesedilom 2">
          <a:extLst>
            <a:ext uri="{FF2B5EF4-FFF2-40B4-BE49-F238E27FC236}">
              <a16:creationId xmlns:a16="http://schemas.microsoft.com/office/drawing/2014/main" id="{2364A996-2BFE-415F-95F3-C16DE73D967B}"/>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36" name="PoljeZBesedilom 2">
          <a:extLst>
            <a:ext uri="{FF2B5EF4-FFF2-40B4-BE49-F238E27FC236}">
              <a16:creationId xmlns:a16="http://schemas.microsoft.com/office/drawing/2014/main" id="{73AE0874-D2DD-4DEB-89B3-FB28A438C91B}"/>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37" name="PoljeZBesedilom 2">
          <a:extLst>
            <a:ext uri="{FF2B5EF4-FFF2-40B4-BE49-F238E27FC236}">
              <a16:creationId xmlns:a16="http://schemas.microsoft.com/office/drawing/2014/main" id="{4EFB57E1-82D9-43E1-AB40-ABD8EA64792D}"/>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638" name="PoljeZBesedilom 2">
          <a:extLst>
            <a:ext uri="{FF2B5EF4-FFF2-40B4-BE49-F238E27FC236}">
              <a16:creationId xmlns:a16="http://schemas.microsoft.com/office/drawing/2014/main" id="{6341FA40-11E3-477A-856A-59595BA176DA}"/>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639" name="PoljeZBesedilom 2">
          <a:extLst>
            <a:ext uri="{FF2B5EF4-FFF2-40B4-BE49-F238E27FC236}">
              <a16:creationId xmlns:a16="http://schemas.microsoft.com/office/drawing/2014/main" id="{A16AE223-BA28-4F86-A166-6728BB03294D}"/>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640" name="PoljeZBesedilom 639">
          <a:extLst>
            <a:ext uri="{FF2B5EF4-FFF2-40B4-BE49-F238E27FC236}">
              <a16:creationId xmlns:a16="http://schemas.microsoft.com/office/drawing/2014/main" id="{44827FF0-E95C-4F40-B6D4-AB62A0837DAA}"/>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641" name="PoljeZBesedilom 2">
          <a:extLst>
            <a:ext uri="{FF2B5EF4-FFF2-40B4-BE49-F238E27FC236}">
              <a16:creationId xmlns:a16="http://schemas.microsoft.com/office/drawing/2014/main" id="{788F4BE2-A0EF-4DFE-B259-A77B22335146}"/>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642" name="PoljeZBesedilom 2">
          <a:extLst>
            <a:ext uri="{FF2B5EF4-FFF2-40B4-BE49-F238E27FC236}">
              <a16:creationId xmlns:a16="http://schemas.microsoft.com/office/drawing/2014/main" id="{629BD096-9377-4365-B2C4-9298EDD95AC8}"/>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643" name="PoljeZBesedilom 2">
          <a:extLst>
            <a:ext uri="{FF2B5EF4-FFF2-40B4-BE49-F238E27FC236}">
              <a16:creationId xmlns:a16="http://schemas.microsoft.com/office/drawing/2014/main" id="{FB2B6C66-DA25-4B87-B875-C710C766830A}"/>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644" name="PoljeZBesedilom 2">
          <a:extLst>
            <a:ext uri="{FF2B5EF4-FFF2-40B4-BE49-F238E27FC236}">
              <a16:creationId xmlns:a16="http://schemas.microsoft.com/office/drawing/2014/main" id="{98E10EC9-C15C-4D73-B1FF-513F8AA6F6D5}"/>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645" name="PoljeZBesedilom 2">
          <a:extLst>
            <a:ext uri="{FF2B5EF4-FFF2-40B4-BE49-F238E27FC236}">
              <a16:creationId xmlns:a16="http://schemas.microsoft.com/office/drawing/2014/main" id="{0F32EE53-F5AC-4DE8-8FF0-91F817C9B4A3}"/>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646" name="PoljeZBesedilom 645">
          <a:extLst>
            <a:ext uri="{FF2B5EF4-FFF2-40B4-BE49-F238E27FC236}">
              <a16:creationId xmlns:a16="http://schemas.microsoft.com/office/drawing/2014/main" id="{CD5A0C11-FAE8-41E7-A54C-44DE100D1DFB}"/>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647" name="PoljeZBesedilom 2">
          <a:extLst>
            <a:ext uri="{FF2B5EF4-FFF2-40B4-BE49-F238E27FC236}">
              <a16:creationId xmlns:a16="http://schemas.microsoft.com/office/drawing/2014/main" id="{5161A471-7B6B-40F0-8B2C-B339788C64E2}"/>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648" name="PoljeZBesedilom 2">
          <a:extLst>
            <a:ext uri="{FF2B5EF4-FFF2-40B4-BE49-F238E27FC236}">
              <a16:creationId xmlns:a16="http://schemas.microsoft.com/office/drawing/2014/main" id="{0DB8C1A8-0D02-493A-94BC-EBBEBD3FC5B8}"/>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649" name="PoljeZBesedilom 2">
          <a:extLst>
            <a:ext uri="{FF2B5EF4-FFF2-40B4-BE49-F238E27FC236}">
              <a16:creationId xmlns:a16="http://schemas.microsoft.com/office/drawing/2014/main" id="{270F3074-EEDA-4FE8-B220-08BC6F438788}"/>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650" name="PoljeZBesedilom 2">
          <a:extLst>
            <a:ext uri="{FF2B5EF4-FFF2-40B4-BE49-F238E27FC236}">
              <a16:creationId xmlns:a16="http://schemas.microsoft.com/office/drawing/2014/main" id="{E6543217-6831-4D3D-BD5E-9EC439C87E6D}"/>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74009"/>
    <xdr:sp macro="" textlink="">
      <xdr:nvSpPr>
        <xdr:cNvPr id="651" name="PoljeZBesedilom 650">
          <a:extLst>
            <a:ext uri="{FF2B5EF4-FFF2-40B4-BE49-F238E27FC236}">
              <a16:creationId xmlns:a16="http://schemas.microsoft.com/office/drawing/2014/main" id="{9DD215E5-C7BB-49F4-AD1D-D616A29F0F6C}"/>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74009"/>
    <xdr:sp macro="" textlink="">
      <xdr:nvSpPr>
        <xdr:cNvPr id="652" name="PoljeZBesedilom 2">
          <a:extLst>
            <a:ext uri="{FF2B5EF4-FFF2-40B4-BE49-F238E27FC236}">
              <a16:creationId xmlns:a16="http://schemas.microsoft.com/office/drawing/2014/main" id="{ECA93F11-DE3C-473F-A772-9ABD0ACF6366}"/>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74009"/>
    <xdr:sp macro="" textlink="">
      <xdr:nvSpPr>
        <xdr:cNvPr id="653" name="PoljeZBesedilom 2">
          <a:extLst>
            <a:ext uri="{FF2B5EF4-FFF2-40B4-BE49-F238E27FC236}">
              <a16:creationId xmlns:a16="http://schemas.microsoft.com/office/drawing/2014/main" id="{4CBF4CF4-CC9C-4E2C-B873-F910EF78ECD0}"/>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74009"/>
    <xdr:sp macro="" textlink="">
      <xdr:nvSpPr>
        <xdr:cNvPr id="654" name="PoljeZBesedilom 2">
          <a:extLst>
            <a:ext uri="{FF2B5EF4-FFF2-40B4-BE49-F238E27FC236}">
              <a16:creationId xmlns:a16="http://schemas.microsoft.com/office/drawing/2014/main" id="{6EDC8C35-99DF-4AC3-B546-FE8C5A6D30E4}"/>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74009"/>
    <xdr:sp macro="" textlink="">
      <xdr:nvSpPr>
        <xdr:cNvPr id="655" name="PoljeZBesedilom 2">
          <a:extLst>
            <a:ext uri="{FF2B5EF4-FFF2-40B4-BE49-F238E27FC236}">
              <a16:creationId xmlns:a16="http://schemas.microsoft.com/office/drawing/2014/main" id="{5CBF9C4C-D25B-47C1-8859-E4955E5F72FB}"/>
            </a:ext>
          </a:extLst>
        </xdr:cNvPr>
        <xdr:cNvSpPr txBox="1"/>
      </xdr:nvSpPr>
      <xdr:spPr>
        <a:xfrm>
          <a:off x="764860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56" name="PoljeZBesedilom 2">
          <a:extLst>
            <a:ext uri="{FF2B5EF4-FFF2-40B4-BE49-F238E27FC236}">
              <a16:creationId xmlns:a16="http://schemas.microsoft.com/office/drawing/2014/main" id="{5E31E623-67F2-4D05-A7B3-C2A9E9626996}"/>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57" name="PoljeZBesedilom 656">
          <a:extLst>
            <a:ext uri="{FF2B5EF4-FFF2-40B4-BE49-F238E27FC236}">
              <a16:creationId xmlns:a16="http://schemas.microsoft.com/office/drawing/2014/main" id="{86CFB183-4AF8-4D05-8F2A-EF78D07496FC}"/>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58" name="PoljeZBesedilom 2">
          <a:extLst>
            <a:ext uri="{FF2B5EF4-FFF2-40B4-BE49-F238E27FC236}">
              <a16:creationId xmlns:a16="http://schemas.microsoft.com/office/drawing/2014/main" id="{42E0B698-D784-47B0-9E2E-232F81942C8C}"/>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59" name="PoljeZBesedilom 2">
          <a:extLst>
            <a:ext uri="{FF2B5EF4-FFF2-40B4-BE49-F238E27FC236}">
              <a16:creationId xmlns:a16="http://schemas.microsoft.com/office/drawing/2014/main" id="{0FE0CEEF-1847-40D8-8156-7DD00F61D3D2}"/>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60" name="PoljeZBesedilom 2">
          <a:extLst>
            <a:ext uri="{FF2B5EF4-FFF2-40B4-BE49-F238E27FC236}">
              <a16:creationId xmlns:a16="http://schemas.microsoft.com/office/drawing/2014/main" id="{CF0F2653-7AE4-430F-B5B1-D9EB8026EA8F}"/>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61" name="PoljeZBesedilom 2">
          <a:extLst>
            <a:ext uri="{FF2B5EF4-FFF2-40B4-BE49-F238E27FC236}">
              <a16:creationId xmlns:a16="http://schemas.microsoft.com/office/drawing/2014/main" id="{C686EABD-EB8E-47F1-BD82-0FEAF38A7DD3}"/>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62" name="PoljeZBesedilom 2">
          <a:extLst>
            <a:ext uri="{FF2B5EF4-FFF2-40B4-BE49-F238E27FC236}">
              <a16:creationId xmlns:a16="http://schemas.microsoft.com/office/drawing/2014/main" id="{60896E28-DCE5-4944-9F8D-EC7B4012846D}"/>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63" name="PoljeZBesedilom 662">
          <a:extLst>
            <a:ext uri="{FF2B5EF4-FFF2-40B4-BE49-F238E27FC236}">
              <a16:creationId xmlns:a16="http://schemas.microsoft.com/office/drawing/2014/main" id="{4401E6F3-636B-4BE8-B276-7051EAF7E296}"/>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64" name="PoljeZBesedilom 2">
          <a:extLst>
            <a:ext uri="{FF2B5EF4-FFF2-40B4-BE49-F238E27FC236}">
              <a16:creationId xmlns:a16="http://schemas.microsoft.com/office/drawing/2014/main" id="{D61C0CAF-D8C7-445A-A9BA-43C6BA351D2E}"/>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65" name="PoljeZBesedilom 2">
          <a:extLst>
            <a:ext uri="{FF2B5EF4-FFF2-40B4-BE49-F238E27FC236}">
              <a16:creationId xmlns:a16="http://schemas.microsoft.com/office/drawing/2014/main" id="{1C32F9A2-841D-4DC5-89DD-8E908D797D26}"/>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66" name="PoljeZBesedilom 2">
          <a:extLst>
            <a:ext uri="{FF2B5EF4-FFF2-40B4-BE49-F238E27FC236}">
              <a16:creationId xmlns:a16="http://schemas.microsoft.com/office/drawing/2014/main" id="{C3640B1C-97B6-4235-9520-693777243091}"/>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67" name="PoljeZBesedilom 2">
          <a:extLst>
            <a:ext uri="{FF2B5EF4-FFF2-40B4-BE49-F238E27FC236}">
              <a16:creationId xmlns:a16="http://schemas.microsoft.com/office/drawing/2014/main" id="{35AAECEE-5B86-4BB7-98EC-242CA48920E5}"/>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68" name="PoljeZBesedilom 2">
          <a:extLst>
            <a:ext uri="{FF2B5EF4-FFF2-40B4-BE49-F238E27FC236}">
              <a16:creationId xmlns:a16="http://schemas.microsoft.com/office/drawing/2014/main" id="{615EDC3D-D7A7-4418-B884-DA7F300C94C9}"/>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69" name="PoljeZBesedilom 668">
          <a:extLst>
            <a:ext uri="{FF2B5EF4-FFF2-40B4-BE49-F238E27FC236}">
              <a16:creationId xmlns:a16="http://schemas.microsoft.com/office/drawing/2014/main" id="{541042C6-C3EC-4833-AA74-04BEC159FC50}"/>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70" name="PoljeZBesedilom 2">
          <a:extLst>
            <a:ext uri="{FF2B5EF4-FFF2-40B4-BE49-F238E27FC236}">
              <a16:creationId xmlns:a16="http://schemas.microsoft.com/office/drawing/2014/main" id="{98841261-D2F6-4548-9A81-7F7B5F53DCB1}"/>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71" name="PoljeZBesedilom 2">
          <a:extLst>
            <a:ext uri="{FF2B5EF4-FFF2-40B4-BE49-F238E27FC236}">
              <a16:creationId xmlns:a16="http://schemas.microsoft.com/office/drawing/2014/main" id="{CDCF9191-9938-48D9-9376-9A4CFA037409}"/>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72" name="PoljeZBesedilom 2">
          <a:extLst>
            <a:ext uri="{FF2B5EF4-FFF2-40B4-BE49-F238E27FC236}">
              <a16:creationId xmlns:a16="http://schemas.microsoft.com/office/drawing/2014/main" id="{EB8040A7-D17C-4798-A6FB-0419F4800F21}"/>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73" name="PoljeZBesedilom 2">
          <a:extLst>
            <a:ext uri="{FF2B5EF4-FFF2-40B4-BE49-F238E27FC236}">
              <a16:creationId xmlns:a16="http://schemas.microsoft.com/office/drawing/2014/main" id="{D3EA7AC9-5274-40F6-9594-3EBB970A3378}"/>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74" name="PoljeZBesedilom 2">
          <a:extLst>
            <a:ext uri="{FF2B5EF4-FFF2-40B4-BE49-F238E27FC236}">
              <a16:creationId xmlns:a16="http://schemas.microsoft.com/office/drawing/2014/main" id="{52297B07-F917-4217-AE64-112082A04B8F}"/>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75" name="PoljeZBesedilom 674">
          <a:extLst>
            <a:ext uri="{FF2B5EF4-FFF2-40B4-BE49-F238E27FC236}">
              <a16:creationId xmlns:a16="http://schemas.microsoft.com/office/drawing/2014/main" id="{CA336D25-A284-4142-914E-15932C2F92D6}"/>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76" name="PoljeZBesedilom 2">
          <a:extLst>
            <a:ext uri="{FF2B5EF4-FFF2-40B4-BE49-F238E27FC236}">
              <a16:creationId xmlns:a16="http://schemas.microsoft.com/office/drawing/2014/main" id="{789A721F-82EA-4576-8613-454931D47886}"/>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77" name="PoljeZBesedilom 2">
          <a:extLst>
            <a:ext uri="{FF2B5EF4-FFF2-40B4-BE49-F238E27FC236}">
              <a16:creationId xmlns:a16="http://schemas.microsoft.com/office/drawing/2014/main" id="{0DB3E350-6B89-4D52-A459-E7B3D1691D35}"/>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78" name="PoljeZBesedilom 2">
          <a:extLst>
            <a:ext uri="{FF2B5EF4-FFF2-40B4-BE49-F238E27FC236}">
              <a16:creationId xmlns:a16="http://schemas.microsoft.com/office/drawing/2014/main" id="{41342383-5696-4DFF-A105-7571BF0A51DE}"/>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79" name="PoljeZBesedilom 2">
          <a:extLst>
            <a:ext uri="{FF2B5EF4-FFF2-40B4-BE49-F238E27FC236}">
              <a16:creationId xmlns:a16="http://schemas.microsoft.com/office/drawing/2014/main" id="{63864166-8B2C-4A1A-908F-7D23E33EDD4B}"/>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80" name="PoljeZBesedilom 2">
          <a:extLst>
            <a:ext uri="{FF2B5EF4-FFF2-40B4-BE49-F238E27FC236}">
              <a16:creationId xmlns:a16="http://schemas.microsoft.com/office/drawing/2014/main" id="{858A0F21-539A-4F8D-AD65-49A578FA2C0E}"/>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81" name="PoljeZBesedilom 680">
          <a:extLst>
            <a:ext uri="{FF2B5EF4-FFF2-40B4-BE49-F238E27FC236}">
              <a16:creationId xmlns:a16="http://schemas.microsoft.com/office/drawing/2014/main" id="{81E8B6FF-C390-481D-BEB9-C5C38BA4B5C7}"/>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82" name="PoljeZBesedilom 2">
          <a:extLst>
            <a:ext uri="{FF2B5EF4-FFF2-40B4-BE49-F238E27FC236}">
              <a16:creationId xmlns:a16="http://schemas.microsoft.com/office/drawing/2014/main" id="{D7BC5AA0-AD2F-45B3-846C-1517C1672700}"/>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83" name="PoljeZBesedilom 2">
          <a:extLst>
            <a:ext uri="{FF2B5EF4-FFF2-40B4-BE49-F238E27FC236}">
              <a16:creationId xmlns:a16="http://schemas.microsoft.com/office/drawing/2014/main" id="{F6ACF9B1-CB79-487E-9040-9CB53B44E318}"/>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84" name="PoljeZBesedilom 2">
          <a:extLst>
            <a:ext uri="{FF2B5EF4-FFF2-40B4-BE49-F238E27FC236}">
              <a16:creationId xmlns:a16="http://schemas.microsoft.com/office/drawing/2014/main" id="{3CF1D9F4-0C91-4EB9-B948-A2AB7AE79B57}"/>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685" name="PoljeZBesedilom 2">
          <a:extLst>
            <a:ext uri="{FF2B5EF4-FFF2-40B4-BE49-F238E27FC236}">
              <a16:creationId xmlns:a16="http://schemas.microsoft.com/office/drawing/2014/main" id="{E9B2AA9D-CD61-40F4-9DDF-F457FD22BD36}"/>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86" name="PoljeZBesedilom 2">
          <a:extLst>
            <a:ext uri="{FF2B5EF4-FFF2-40B4-BE49-F238E27FC236}">
              <a16:creationId xmlns:a16="http://schemas.microsoft.com/office/drawing/2014/main" id="{63BEF65A-B036-4B76-ACAB-7B9F4F731409}"/>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87" name="PoljeZBesedilom 686">
          <a:extLst>
            <a:ext uri="{FF2B5EF4-FFF2-40B4-BE49-F238E27FC236}">
              <a16:creationId xmlns:a16="http://schemas.microsoft.com/office/drawing/2014/main" id="{75577807-E0D6-42F5-8ED5-955BF36D4510}"/>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88" name="PoljeZBesedilom 2">
          <a:extLst>
            <a:ext uri="{FF2B5EF4-FFF2-40B4-BE49-F238E27FC236}">
              <a16:creationId xmlns:a16="http://schemas.microsoft.com/office/drawing/2014/main" id="{7C1A88EB-47EC-4742-8F87-6F1DA072D78D}"/>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89" name="PoljeZBesedilom 2">
          <a:extLst>
            <a:ext uri="{FF2B5EF4-FFF2-40B4-BE49-F238E27FC236}">
              <a16:creationId xmlns:a16="http://schemas.microsoft.com/office/drawing/2014/main" id="{C19EC0AC-9D19-4F7A-B5D9-15D597A174B4}"/>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90" name="PoljeZBesedilom 2">
          <a:extLst>
            <a:ext uri="{FF2B5EF4-FFF2-40B4-BE49-F238E27FC236}">
              <a16:creationId xmlns:a16="http://schemas.microsoft.com/office/drawing/2014/main" id="{A59EFDD7-597C-4603-B361-4E5C2CB6E0B0}"/>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91" name="PoljeZBesedilom 2">
          <a:extLst>
            <a:ext uri="{FF2B5EF4-FFF2-40B4-BE49-F238E27FC236}">
              <a16:creationId xmlns:a16="http://schemas.microsoft.com/office/drawing/2014/main" id="{B6DE45C8-61E4-440E-BD82-018117FA9626}"/>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92" name="PoljeZBesedilom 2">
          <a:extLst>
            <a:ext uri="{FF2B5EF4-FFF2-40B4-BE49-F238E27FC236}">
              <a16:creationId xmlns:a16="http://schemas.microsoft.com/office/drawing/2014/main" id="{AA15D4C6-71FD-4517-B92F-CF1BB615C55E}"/>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93" name="PoljeZBesedilom 692">
          <a:extLst>
            <a:ext uri="{FF2B5EF4-FFF2-40B4-BE49-F238E27FC236}">
              <a16:creationId xmlns:a16="http://schemas.microsoft.com/office/drawing/2014/main" id="{534418F4-7DD9-4F4B-8720-11BA3EB61BA8}"/>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94" name="PoljeZBesedilom 2">
          <a:extLst>
            <a:ext uri="{FF2B5EF4-FFF2-40B4-BE49-F238E27FC236}">
              <a16:creationId xmlns:a16="http://schemas.microsoft.com/office/drawing/2014/main" id="{6E637C25-2417-4BAF-88D9-AA26002076AB}"/>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95" name="PoljeZBesedilom 2">
          <a:extLst>
            <a:ext uri="{FF2B5EF4-FFF2-40B4-BE49-F238E27FC236}">
              <a16:creationId xmlns:a16="http://schemas.microsoft.com/office/drawing/2014/main" id="{6CDC60DD-8B3A-4EEF-AD7D-696A9F8B2621}"/>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96" name="PoljeZBesedilom 2">
          <a:extLst>
            <a:ext uri="{FF2B5EF4-FFF2-40B4-BE49-F238E27FC236}">
              <a16:creationId xmlns:a16="http://schemas.microsoft.com/office/drawing/2014/main" id="{D0567882-8728-41BF-ADAB-4A7C8799F3FC}"/>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697" name="PoljeZBesedilom 2">
          <a:extLst>
            <a:ext uri="{FF2B5EF4-FFF2-40B4-BE49-F238E27FC236}">
              <a16:creationId xmlns:a16="http://schemas.microsoft.com/office/drawing/2014/main" id="{09557CEB-A015-4D4E-B2F3-B1456B982014}"/>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698" name="PoljeZBesedilom 2">
          <a:extLst>
            <a:ext uri="{FF2B5EF4-FFF2-40B4-BE49-F238E27FC236}">
              <a16:creationId xmlns:a16="http://schemas.microsoft.com/office/drawing/2014/main" id="{EA590D84-D8E1-44A6-A1FD-BCEB5782B387}"/>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699" name="PoljeZBesedilom 698">
          <a:extLst>
            <a:ext uri="{FF2B5EF4-FFF2-40B4-BE49-F238E27FC236}">
              <a16:creationId xmlns:a16="http://schemas.microsoft.com/office/drawing/2014/main" id="{A2FEC762-9702-4DC5-8B0B-5CFF87913DEA}"/>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00" name="PoljeZBesedilom 2">
          <a:extLst>
            <a:ext uri="{FF2B5EF4-FFF2-40B4-BE49-F238E27FC236}">
              <a16:creationId xmlns:a16="http://schemas.microsoft.com/office/drawing/2014/main" id="{69DF0FEC-7BEF-48EF-9036-E89140FC2C3F}"/>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01" name="PoljeZBesedilom 2">
          <a:extLst>
            <a:ext uri="{FF2B5EF4-FFF2-40B4-BE49-F238E27FC236}">
              <a16:creationId xmlns:a16="http://schemas.microsoft.com/office/drawing/2014/main" id="{958886A7-4F72-44D3-9177-FF520F2C02C2}"/>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02" name="PoljeZBesedilom 2">
          <a:extLst>
            <a:ext uri="{FF2B5EF4-FFF2-40B4-BE49-F238E27FC236}">
              <a16:creationId xmlns:a16="http://schemas.microsoft.com/office/drawing/2014/main" id="{AEEB0E94-6607-4925-AED5-9205DE73B7B3}"/>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03" name="PoljeZBesedilom 2">
          <a:extLst>
            <a:ext uri="{FF2B5EF4-FFF2-40B4-BE49-F238E27FC236}">
              <a16:creationId xmlns:a16="http://schemas.microsoft.com/office/drawing/2014/main" id="{11BE7AD9-B60E-47B7-87B1-0BE68FA9363A}"/>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04" name="PoljeZBesedilom 2">
          <a:extLst>
            <a:ext uri="{FF2B5EF4-FFF2-40B4-BE49-F238E27FC236}">
              <a16:creationId xmlns:a16="http://schemas.microsoft.com/office/drawing/2014/main" id="{F5ACF99E-079F-4A2D-8E1C-3E9F2F5070C7}"/>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05" name="PoljeZBesedilom 704">
          <a:extLst>
            <a:ext uri="{FF2B5EF4-FFF2-40B4-BE49-F238E27FC236}">
              <a16:creationId xmlns:a16="http://schemas.microsoft.com/office/drawing/2014/main" id="{72E96FD4-4F2B-452A-805F-6083F35A3941}"/>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06" name="PoljeZBesedilom 2">
          <a:extLst>
            <a:ext uri="{FF2B5EF4-FFF2-40B4-BE49-F238E27FC236}">
              <a16:creationId xmlns:a16="http://schemas.microsoft.com/office/drawing/2014/main" id="{96E25700-A9E5-4E72-AC1F-A56327C46DF1}"/>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07" name="PoljeZBesedilom 2">
          <a:extLst>
            <a:ext uri="{FF2B5EF4-FFF2-40B4-BE49-F238E27FC236}">
              <a16:creationId xmlns:a16="http://schemas.microsoft.com/office/drawing/2014/main" id="{94F74F43-396E-4156-BD55-9E461283AFE1}"/>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08" name="PoljeZBesedilom 2">
          <a:extLst>
            <a:ext uri="{FF2B5EF4-FFF2-40B4-BE49-F238E27FC236}">
              <a16:creationId xmlns:a16="http://schemas.microsoft.com/office/drawing/2014/main" id="{F5F2E9E6-2FA9-46F8-862C-E40CE7C6D6AF}"/>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09" name="PoljeZBesedilom 2">
          <a:extLst>
            <a:ext uri="{FF2B5EF4-FFF2-40B4-BE49-F238E27FC236}">
              <a16:creationId xmlns:a16="http://schemas.microsoft.com/office/drawing/2014/main" id="{5EAE71EE-C73B-4390-8287-F4BB9372C119}"/>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710" name="PoljeZBesedilom 709">
          <a:extLst>
            <a:ext uri="{FF2B5EF4-FFF2-40B4-BE49-F238E27FC236}">
              <a16:creationId xmlns:a16="http://schemas.microsoft.com/office/drawing/2014/main" id="{410A9D09-4523-48D6-B24B-A866336AF83F}"/>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711" name="PoljeZBesedilom 2">
          <a:extLst>
            <a:ext uri="{FF2B5EF4-FFF2-40B4-BE49-F238E27FC236}">
              <a16:creationId xmlns:a16="http://schemas.microsoft.com/office/drawing/2014/main" id="{1113EDED-870C-43F7-BE01-16694CDE2B09}"/>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712" name="PoljeZBesedilom 2">
          <a:extLst>
            <a:ext uri="{FF2B5EF4-FFF2-40B4-BE49-F238E27FC236}">
              <a16:creationId xmlns:a16="http://schemas.microsoft.com/office/drawing/2014/main" id="{ED91D283-A13C-4C6D-8623-9FE369900209}"/>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713" name="PoljeZBesedilom 2">
          <a:extLst>
            <a:ext uri="{FF2B5EF4-FFF2-40B4-BE49-F238E27FC236}">
              <a16:creationId xmlns:a16="http://schemas.microsoft.com/office/drawing/2014/main" id="{130672CB-FA7A-49BD-9ADC-1A36C783B868}"/>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714" name="PoljeZBesedilom 2">
          <a:extLst>
            <a:ext uri="{FF2B5EF4-FFF2-40B4-BE49-F238E27FC236}">
              <a16:creationId xmlns:a16="http://schemas.microsoft.com/office/drawing/2014/main" id="{175BF757-BE11-469A-8625-7B5A62702245}"/>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15" name="PoljeZBesedilom 2">
          <a:extLst>
            <a:ext uri="{FF2B5EF4-FFF2-40B4-BE49-F238E27FC236}">
              <a16:creationId xmlns:a16="http://schemas.microsoft.com/office/drawing/2014/main" id="{327022CA-66BB-4D31-9368-2288531C0F75}"/>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16" name="PoljeZBesedilom 715">
          <a:extLst>
            <a:ext uri="{FF2B5EF4-FFF2-40B4-BE49-F238E27FC236}">
              <a16:creationId xmlns:a16="http://schemas.microsoft.com/office/drawing/2014/main" id="{9BC1C478-AB66-4891-8B9F-8860942E0BC3}"/>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17" name="PoljeZBesedilom 2">
          <a:extLst>
            <a:ext uri="{FF2B5EF4-FFF2-40B4-BE49-F238E27FC236}">
              <a16:creationId xmlns:a16="http://schemas.microsoft.com/office/drawing/2014/main" id="{2011522E-FF91-4B52-B82D-AFC382CF3486}"/>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18" name="PoljeZBesedilom 2">
          <a:extLst>
            <a:ext uri="{FF2B5EF4-FFF2-40B4-BE49-F238E27FC236}">
              <a16:creationId xmlns:a16="http://schemas.microsoft.com/office/drawing/2014/main" id="{3C153107-6B63-4B08-AFB8-A5986442B5A3}"/>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19" name="PoljeZBesedilom 2">
          <a:extLst>
            <a:ext uri="{FF2B5EF4-FFF2-40B4-BE49-F238E27FC236}">
              <a16:creationId xmlns:a16="http://schemas.microsoft.com/office/drawing/2014/main" id="{B32D5B40-F7C1-4B89-8DC0-CE866D604DF9}"/>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873</xdr:row>
      <xdr:rowOff>0</xdr:rowOff>
    </xdr:from>
    <xdr:ext cx="184731" cy="264560"/>
    <xdr:sp macro="" textlink="">
      <xdr:nvSpPr>
        <xdr:cNvPr id="720" name="PoljeZBesedilom 2">
          <a:extLst>
            <a:ext uri="{FF2B5EF4-FFF2-40B4-BE49-F238E27FC236}">
              <a16:creationId xmlns:a16="http://schemas.microsoft.com/office/drawing/2014/main" id="{9218163F-0C6D-4368-BCD7-A39B9DB86210}"/>
            </a:ext>
          </a:extLst>
        </xdr:cNvPr>
        <xdr:cNvSpPr txBox="1"/>
      </xdr:nvSpPr>
      <xdr:spPr>
        <a:xfrm>
          <a:off x="764288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721" name="PoljeZBesedilom 2">
          <a:extLst>
            <a:ext uri="{FF2B5EF4-FFF2-40B4-BE49-F238E27FC236}">
              <a16:creationId xmlns:a16="http://schemas.microsoft.com/office/drawing/2014/main" id="{855F922F-98FC-4152-ABB8-91008F024B21}"/>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722" name="PoljeZBesedilom 721">
          <a:extLst>
            <a:ext uri="{FF2B5EF4-FFF2-40B4-BE49-F238E27FC236}">
              <a16:creationId xmlns:a16="http://schemas.microsoft.com/office/drawing/2014/main" id="{930D973C-D7CA-4FDA-B81A-E02BAE9161AA}"/>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723" name="PoljeZBesedilom 2">
          <a:extLst>
            <a:ext uri="{FF2B5EF4-FFF2-40B4-BE49-F238E27FC236}">
              <a16:creationId xmlns:a16="http://schemas.microsoft.com/office/drawing/2014/main" id="{1165EBE3-49AD-4BB4-93CA-F85742889CCF}"/>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724" name="PoljeZBesedilom 2">
          <a:extLst>
            <a:ext uri="{FF2B5EF4-FFF2-40B4-BE49-F238E27FC236}">
              <a16:creationId xmlns:a16="http://schemas.microsoft.com/office/drawing/2014/main" id="{0E6E9FED-5AC9-4D94-B01B-B83A95546050}"/>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725" name="PoljeZBesedilom 2">
          <a:extLst>
            <a:ext uri="{FF2B5EF4-FFF2-40B4-BE49-F238E27FC236}">
              <a16:creationId xmlns:a16="http://schemas.microsoft.com/office/drawing/2014/main" id="{CF635C68-1BA8-4A2A-92AC-905D15043C30}"/>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726" name="PoljeZBesedilom 2">
          <a:extLst>
            <a:ext uri="{FF2B5EF4-FFF2-40B4-BE49-F238E27FC236}">
              <a16:creationId xmlns:a16="http://schemas.microsoft.com/office/drawing/2014/main" id="{68CB235F-8B22-4426-A4E5-7C7B9E18E3EC}"/>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727" name="PoljeZBesedilom 2">
          <a:extLst>
            <a:ext uri="{FF2B5EF4-FFF2-40B4-BE49-F238E27FC236}">
              <a16:creationId xmlns:a16="http://schemas.microsoft.com/office/drawing/2014/main" id="{EFE7744B-B830-4873-BA22-7C4C92EFB540}"/>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728" name="PoljeZBesedilom 727">
          <a:extLst>
            <a:ext uri="{FF2B5EF4-FFF2-40B4-BE49-F238E27FC236}">
              <a16:creationId xmlns:a16="http://schemas.microsoft.com/office/drawing/2014/main" id="{1A2A69EA-AC2B-4D3B-905B-E9A77271BC22}"/>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729" name="PoljeZBesedilom 2">
          <a:extLst>
            <a:ext uri="{FF2B5EF4-FFF2-40B4-BE49-F238E27FC236}">
              <a16:creationId xmlns:a16="http://schemas.microsoft.com/office/drawing/2014/main" id="{EA7B5D7D-89F0-4BDE-B59F-5E91510BE0A0}"/>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730" name="PoljeZBesedilom 2">
          <a:extLst>
            <a:ext uri="{FF2B5EF4-FFF2-40B4-BE49-F238E27FC236}">
              <a16:creationId xmlns:a16="http://schemas.microsoft.com/office/drawing/2014/main" id="{D3FDDA12-4A88-49DF-8D18-B7CCFE0E3366}"/>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731" name="PoljeZBesedilom 2">
          <a:extLst>
            <a:ext uri="{FF2B5EF4-FFF2-40B4-BE49-F238E27FC236}">
              <a16:creationId xmlns:a16="http://schemas.microsoft.com/office/drawing/2014/main" id="{96CA812E-4A3C-4308-8514-A6D82556F65A}"/>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873</xdr:row>
      <xdr:rowOff>0</xdr:rowOff>
    </xdr:from>
    <xdr:ext cx="184731" cy="264560"/>
    <xdr:sp macro="" textlink="">
      <xdr:nvSpPr>
        <xdr:cNvPr id="732" name="PoljeZBesedilom 2">
          <a:extLst>
            <a:ext uri="{FF2B5EF4-FFF2-40B4-BE49-F238E27FC236}">
              <a16:creationId xmlns:a16="http://schemas.microsoft.com/office/drawing/2014/main" id="{98BDB306-5DE0-4895-B630-21D1B8D4307F}"/>
            </a:ext>
          </a:extLst>
        </xdr:cNvPr>
        <xdr:cNvSpPr txBox="1"/>
      </xdr:nvSpPr>
      <xdr:spPr>
        <a:xfrm>
          <a:off x="764669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33" name="PoljeZBesedilom 2">
          <a:extLst>
            <a:ext uri="{FF2B5EF4-FFF2-40B4-BE49-F238E27FC236}">
              <a16:creationId xmlns:a16="http://schemas.microsoft.com/office/drawing/2014/main" id="{647AF3A5-4688-40D6-A0CA-A6298CB95F9D}"/>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34" name="PoljeZBesedilom 733">
          <a:extLst>
            <a:ext uri="{FF2B5EF4-FFF2-40B4-BE49-F238E27FC236}">
              <a16:creationId xmlns:a16="http://schemas.microsoft.com/office/drawing/2014/main" id="{C2524C6A-FD60-41E5-B4CD-68F03676608D}"/>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35" name="PoljeZBesedilom 2">
          <a:extLst>
            <a:ext uri="{FF2B5EF4-FFF2-40B4-BE49-F238E27FC236}">
              <a16:creationId xmlns:a16="http://schemas.microsoft.com/office/drawing/2014/main" id="{635B1B65-269E-4A0F-865C-6AC755EB619F}"/>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36" name="PoljeZBesedilom 2">
          <a:extLst>
            <a:ext uri="{FF2B5EF4-FFF2-40B4-BE49-F238E27FC236}">
              <a16:creationId xmlns:a16="http://schemas.microsoft.com/office/drawing/2014/main" id="{EAE31E34-56EB-48FE-8670-475DAF6AE22D}"/>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37" name="PoljeZBesedilom 2">
          <a:extLst>
            <a:ext uri="{FF2B5EF4-FFF2-40B4-BE49-F238E27FC236}">
              <a16:creationId xmlns:a16="http://schemas.microsoft.com/office/drawing/2014/main" id="{672998F0-8C7A-4929-98DA-4C8AC41EAC5C}"/>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38" name="PoljeZBesedilom 2">
          <a:extLst>
            <a:ext uri="{FF2B5EF4-FFF2-40B4-BE49-F238E27FC236}">
              <a16:creationId xmlns:a16="http://schemas.microsoft.com/office/drawing/2014/main" id="{DF823659-87FA-4C66-8201-B23F2B307DA6}"/>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39" name="PoljeZBesedilom 2">
          <a:extLst>
            <a:ext uri="{FF2B5EF4-FFF2-40B4-BE49-F238E27FC236}">
              <a16:creationId xmlns:a16="http://schemas.microsoft.com/office/drawing/2014/main" id="{13EF7386-505E-408E-B19D-4B6C456893ED}"/>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40" name="PoljeZBesedilom 739">
          <a:extLst>
            <a:ext uri="{FF2B5EF4-FFF2-40B4-BE49-F238E27FC236}">
              <a16:creationId xmlns:a16="http://schemas.microsoft.com/office/drawing/2014/main" id="{1E089027-6E34-4AE1-B5F9-8CF93EC43005}"/>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41" name="PoljeZBesedilom 2">
          <a:extLst>
            <a:ext uri="{FF2B5EF4-FFF2-40B4-BE49-F238E27FC236}">
              <a16:creationId xmlns:a16="http://schemas.microsoft.com/office/drawing/2014/main" id="{FF74AA84-7951-4BF2-9973-34C7976E4C3E}"/>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42" name="PoljeZBesedilom 2">
          <a:extLst>
            <a:ext uri="{FF2B5EF4-FFF2-40B4-BE49-F238E27FC236}">
              <a16:creationId xmlns:a16="http://schemas.microsoft.com/office/drawing/2014/main" id="{687F4A44-681E-473F-A204-C9CDA665A070}"/>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43" name="PoljeZBesedilom 2">
          <a:extLst>
            <a:ext uri="{FF2B5EF4-FFF2-40B4-BE49-F238E27FC236}">
              <a16:creationId xmlns:a16="http://schemas.microsoft.com/office/drawing/2014/main" id="{FD1AFD60-B689-4573-BBA7-C6AF13390180}"/>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744" name="PoljeZBesedilom 2">
          <a:extLst>
            <a:ext uri="{FF2B5EF4-FFF2-40B4-BE49-F238E27FC236}">
              <a16:creationId xmlns:a16="http://schemas.microsoft.com/office/drawing/2014/main" id="{3F2D0139-5CB1-4DA3-9B0C-3C2DA799E940}"/>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745" name="PoljeZBesedilom 744">
          <a:extLst>
            <a:ext uri="{FF2B5EF4-FFF2-40B4-BE49-F238E27FC236}">
              <a16:creationId xmlns:a16="http://schemas.microsoft.com/office/drawing/2014/main" id="{916434E0-62D4-4836-9FBE-574571CBDA63}"/>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746" name="PoljeZBesedilom 2">
          <a:extLst>
            <a:ext uri="{FF2B5EF4-FFF2-40B4-BE49-F238E27FC236}">
              <a16:creationId xmlns:a16="http://schemas.microsoft.com/office/drawing/2014/main" id="{9AAA9898-363C-4A0F-9D76-F3EE88D7A415}"/>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747" name="PoljeZBesedilom 2">
          <a:extLst>
            <a:ext uri="{FF2B5EF4-FFF2-40B4-BE49-F238E27FC236}">
              <a16:creationId xmlns:a16="http://schemas.microsoft.com/office/drawing/2014/main" id="{B2E2E3D3-6898-4ECC-AFFD-2A49D04197FC}"/>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748" name="PoljeZBesedilom 2">
          <a:extLst>
            <a:ext uri="{FF2B5EF4-FFF2-40B4-BE49-F238E27FC236}">
              <a16:creationId xmlns:a16="http://schemas.microsoft.com/office/drawing/2014/main" id="{87CEE47B-36FA-49EE-948C-3060E26B5C9D}"/>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749" name="PoljeZBesedilom 2">
          <a:extLst>
            <a:ext uri="{FF2B5EF4-FFF2-40B4-BE49-F238E27FC236}">
              <a16:creationId xmlns:a16="http://schemas.microsoft.com/office/drawing/2014/main" id="{CDBF83B6-7608-4A9A-9CAC-1B7EF81805F7}"/>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50" name="PoljeZBesedilom 2">
          <a:extLst>
            <a:ext uri="{FF2B5EF4-FFF2-40B4-BE49-F238E27FC236}">
              <a16:creationId xmlns:a16="http://schemas.microsoft.com/office/drawing/2014/main" id="{9320AAA1-AD3C-4BF9-95A2-81D28639EBD8}"/>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51" name="PoljeZBesedilom 750">
          <a:extLst>
            <a:ext uri="{FF2B5EF4-FFF2-40B4-BE49-F238E27FC236}">
              <a16:creationId xmlns:a16="http://schemas.microsoft.com/office/drawing/2014/main" id="{7C089390-1F91-4856-93E1-325CE2D2F9CB}"/>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52" name="PoljeZBesedilom 2">
          <a:extLst>
            <a:ext uri="{FF2B5EF4-FFF2-40B4-BE49-F238E27FC236}">
              <a16:creationId xmlns:a16="http://schemas.microsoft.com/office/drawing/2014/main" id="{8BD6ADAB-1916-4E55-874E-7D29F2F7ADF9}"/>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53" name="PoljeZBesedilom 2">
          <a:extLst>
            <a:ext uri="{FF2B5EF4-FFF2-40B4-BE49-F238E27FC236}">
              <a16:creationId xmlns:a16="http://schemas.microsoft.com/office/drawing/2014/main" id="{F2E5E093-69D3-4007-AA1D-5E9F2E48E2D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54" name="PoljeZBesedilom 2">
          <a:extLst>
            <a:ext uri="{FF2B5EF4-FFF2-40B4-BE49-F238E27FC236}">
              <a16:creationId xmlns:a16="http://schemas.microsoft.com/office/drawing/2014/main" id="{DA0DEFB4-4FB2-412A-87AC-D531B78AE479}"/>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55" name="PoljeZBesedilom 2">
          <a:extLst>
            <a:ext uri="{FF2B5EF4-FFF2-40B4-BE49-F238E27FC236}">
              <a16:creationId xmlns:a16="http://schemas.microsoft.com/office/drawing/2014/main" id="{BF738C28-1591-4D95-A228-92253F7C0C16}"/>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56" name="PoljeZBesedilom 2">
          <a:extLst>
            <a:ext uri="{FF2B5EF4-FFF2-40B4-BE49-F238E27FC236}">
              <a16:creationId xmlns:a16="http://schemas.microsoft.com/office/drawing/2014/main" id="{E28A2A18-35E9-407C-9C39-278BE59BDD32}"/>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57" name="PoljeZBesedilom 756">
          <a:extLst>
            <a:ext uri="{FF2B5EF4-FFF2-40B4-BE49-F238E27FC236}">
              <a16:creationId xmlns:a16="http://schemas.microsoft.com/office/drawing/2014/main" id="{5073E85C-934B-4595-B743-9B12F0353E74}"/>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58" name="PoljeZBesedilom 2">
          <a:extLst>
            <a:ext uri="{FF2B5EF4-FFF2-40B4-BE49-F238E27FC236}">
              <a16:creationId xmlns:a16="http://schemas.microsoft.com/office/drawing/2014/main" id="{2FDB7B6B-6C34-4B00-A51E-E9EE509C3CE7}"/>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59" name="PoljeZBesedilom 2">
          <a:extLst>
            <a:ext uri="{FF2B5EF4-FFF2-40B4-BE49-F238E27FC236}">
              <a16:creationId xmlns:a16="http://schemas.microsoft.com/office/drawing/2014/main" id="{93A05BF3-F061-4619-90E0-D85BFDECF290}"/>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60" name="PoljeZBesedilom 2">
          <a:extLst>
            <a:ext uri="{FF2B5EF4-FFF2-40B4-BE49-F238E27FC236}">
              <a16:creationId xmlns:a16="http://schemas.microsoft.com/office/drawing/2014/main" id="{600F316C-61B6-4D9B-851B-887C19823148}"/>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61" name="PoljeZBesedilom 2">
          <a:extLst>
            <a:ext uri="{FF2B5EF4-FFF2-40B4-BE49-F238E27FC236}">
              <a16:creationId xmlns:a16="http://schemas.microsoft.com/office/drawing/2014/main" id="{48B77A8F-0514-484A-9D86-0B3058D4479B}"/>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62" name="PoljeZBesedilom 2">
          <a:extLst>
            <a:ext uri="{FF2B5EF4-FFF2-40B4-BE49-F238E27FC236}">
              <a16:creationId xmlns:a16="http://schemas.microsoft.com/office/drawing/2014/main" id="{88846217-04C8-4EBE-86A5-ADE0AD86629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63" name="PoljeZBesedilom 762">
          <a:extLst>
            <a:ext uri="{FF2B5EF4-FFF2-40B4-BE49-F238E27FC236}">
              <a16:creationId xmlns:a16="http://schemas.microsoft.com/office/drawing/2014/main" id="{AF4D33D3-1424-4479-BAAD-3B2518B3E2A4}"/>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64" name="PoljeZBesedilom 2">
          <a:extLst>
            <a:ext uri="{FF2B5EF4-FFF2-40B4-BE49-F238E27FC236}">
              <a16:creationId xmlns:a16="http://schemas.microsoft.com/office/drawing/2014/main" id="{867CD96C-57D7-4F2A-AB83-64F579441985}"/>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65" name="PoljeZBesedilom 2">
          <a:extLst>
            <a:ext uri="{FF2B5EF4-FFF2-40B4-BE49-F238E27FC236}">
              <a16:creationId xmlns:a16="http://schemas.microsoft.com/office/drawing/2014/main" id="{613AB8CF-B114-420A-9DC3-872EA7BFE539}"/>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66" name="PoljeZBesedilom 2">
          <a:extLst>
            <a:ext uri="{FF2B5EF4-FFF2-40B4-BE49-F238E27FC236}">
              <a16:creationId xmlns:a16="http://schemas.microsoft.com/office/drawing/2014/main" id="{88E6EFDC-4115-4986-8099-EA3160F1B818}"/>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67" name="PoljeZBesedilom 2">
          <a:extLst>
            <a:ext uri="{FF2B5EF4-FFF2-40B4-BE49-F238E27FC236}">
              <a16:creationId xmlns:a16="http://schemas.microsoft.com/office/drawing/2014/main" id="{418C7F52-8DDC-43F2-9E7D-41E50C37FB9E}"/>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68" name="PoljeZBesedilom 2">
          <a:extLst>
            <a:ext uri="{FF2B5EF4-FFF2-40B4-BE49-F238E27FC236}">
              <a16:creationId xmlns:a16="http://schemas.microsoft.com/office/drawing/2014/main" id="{BF017F4C-8B13-4CA7-A48D-8D86BFD930F3}"/>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69" name="PoljeZBesedilom 768">
          <a:extLst>
            <a:ext uri="{FF2B5EF4-FFF2-40B4-BE49-F238E27FC236}">
              <a16:creationId xmlns:a16="http://schemas.microsoft.com/office/drawing/2014/main" id="{83F9BBB4-84F1-471D-AE23-4735889FBC64}"/>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70" name="PoljeZBesedilom 2">
          <a:extLst>
            <a:ext uri="{FF2B5EF4-FFF2-40B4-BE49-F238E27FC236}">
              <a16:creationId xmlns:a16="http://schemas.microsoft.com/office/drawing/2014/main" id="{81BA3CD7-CE1F-43EB-981E-7912E45AC075}"/>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71" name="PoljeZBesedilom 2">
          <a:extLst>
            <a:ext uri="{FF2B5EF4-FFF2-40B4-BE49-F238E27FC236}">
              <a16:creationId xmlns:a16="http://schemas.microsoft.com/office/drawing/2014/main" id="{3CAE82B9-D913-4FA7-ACC7-91D915AE9367}"/>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72" name="PoljeZBesedilom 2">
          <a:extLst>
            <a:ext uri="{FF2B5EF4-FFF2-40B4-BE49-F238E27FC236}">
              <a16:creationId xmlns:a16="http://schemas.microsoft.com/office/drawing/2014/main" id="{C98423F1-5FFB-4D6A-8592-B6D5B841A8FD}"/>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73" name="PoljeZBesedilom 2">
          <a:extLst>
            <a:ext uri="{FF2B5EF4-FFF2-40B4-BE49-F238E27FC236}">
              <a16:creationId xmlns:a16="http://schemas.microsoft.com/office/drawing/2014/main" id="{031CE60F-C6E6-4DFE-89BE-EDDB72967E2D}"/>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74" name="PoljeZBesedilom 2">
          <a:extLst>
            <a:ext uri="{FF2B5EF4-FFF2-40B4-BE49-F238E27FC236}">
              <a16:creationId xmlns:a16="http://schemas.microsoft.com/office/drawing/2014/main" id="{4FDA24FD-A9F7-464E-B200-F5DDBE560F92}"/>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75" name="PoljeZBesedilom 774">
          <a:extLst>
            <a:ext uri="{FF2B5EF4-FFF2-40B4-BE49-F238E27FC236}">
              <a16:creationId xmlns:a16="http://schemas.microsoft.com/office/drawing/2014/main" id="{B2734FAD-B4FB-4987-88A2-0608660E67FA}"/>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76" name="PoljeZBesedilom 2">
          <a:extLst>
            <a:ext uri="{FF2B5EF4-FFF2-40B4-BE49-F238E27FC236}">
              <a16:creationId xmlns:a16="http://schemas.microsoft.com/office/drawing/2014/main" id="{7BF306CD-BD97-4D6F-B49E-C7ED5EA4BFF0}"/>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77" name="PoljeZBesedilom 2">
          <a:extLst>
            <a:ext uri="{FF2B5EF4-FFF2-40B4-BE49-F238E27FC236}">
              <a16:creationId xmlns:a16="http://schemas.microsoft.com/office/drawing/2014/main" id="{AD4C5E04-3CD6-4387-8069-8370419D34D0}"/>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78" name="PoljeZBesedilom 2">
          <a:extLst>
            <a:ext uri="{FF2B5EF4-FFF2-40B4-BE49-F238E27FC236}">
              <a16:creationId xmlns:a16="http://schemas.microsoft.com/office/drawing/2014/main" id="{C2A00F0C-EA98-4B75-9E06-4BE1C285CEF6}"/>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79" name="PoljeZBesedilom 2">
          <a:extLst>
            <a:ext uri="{FF2B5EF4-FFF2-40B4-BE49-F238E27FC236}">
              <a16:creationId xmlns:a16="http://schemas.microsoft.com/office/drawing/2014/main" id="{8D8E6040-0AD8-460D-A173-E0125A4A14B5}"/>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80" name="PoljeZBesedilom 2">
          <a:extLst>
            <a:ext uri="{FF2B5EF4-FFF2-40B4-BE49-F238E27FC236}">
              <a16:creationId xmlns:a16="http://schemas.microsoft.com/office/drawing/2014/main" id="{38836E7B-EAB9-46B4-B13A-D4CBBE15515E}"/>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81" name="PoljeZBesedilom 780">
          <a:extLst>
            <a:ext uri="{FF2B5EF4-FFF2-40B4-BE49-F238E27FC236}">
              <a16:creationId xmlns:a16="http://schemas.microsoft.com/office/drawing/2014/main" id="{2D350287-A25A-4C6D-86B3-9271DC1E7EBD}"/>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82" name="PoljeZBesedilom 2">
          <a:extLst>
            <a:ext uri="{FF2B5EF4-FFF2-40B4-BE49-F238E27FC236}">
              <a16:creationId xmlns:a16="http://schemas.microsoft.com/office/drawing/2014/main" id="{58AEF5A5-CAD2-4331-ADA2-D238EA8D941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83" name="PoljeZBesedilom 2">
          <a:extLst>
            <a:ext uri="{FF2B5EF4-FFF2-40B4-BE49-F238E27FC236}">
              <a16:creationId xmlns:a16="http://schemas.microsoft.com/office/drawing/2014/main" id="{24BA9B4A-42D7-47CD-B8AD-6E29641FE06E}"/>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84" name="PoljeZBesedilom 2">
          <a:extLst>
            <a:ext uri="{FF2B5EF4-FFF2-40B4-BE49-F238E27FC236}">
              <a16:creationId xmlns:a16="http://schemas.microsoft.com/office/drawing/2014/main" id="{5CAC35C0-06FD-4055-B265-6F72A3C6AC68}"/>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85" name="PoljeZBesedilom 2">
          <a:extLst>
            <a:ext uri="{FF2B5EF4-FFF2-40B4-BE49-F238E27FC236}">
              <a16:creationId xmlns:a16="http://schemas.microsoft.com/office/drawing/2014/main" id="{CACC8F2C-B77B-48B8-97EA-EB20E189A293}"/>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86" name="PoljeZBesedilom 2">
          <a:extLst>
            <a:ext uri="{FF2B5EF4-FFF2-40B4-BE49-F238E27FC236}">
              <a16:creationId xmlns:a16="http://schemas.microsoft.com/office/drawing/2014/main" id="{EA2C0FEB-6A53-4AE5-A761-8D0F19AE2CAF}"/>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87" name="PoljeZBesedilom 786">
          <a:extLst>
            <a:ext uri="{FF2B5EF4-FFF2-40B4-BE49-F238E27FC236}">
              <a16:creationId xmlns:a16="http://schemas.microsoft.com/office/drawing/2014/main" id="{48FA1D5E-762E-40DE-9268-7312AD5B6E6D}"/>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88" name="PoljeZBesedilom 2">
          <a:extLst>
            <a:ext uri="{FF2B5EF4-FFF2-40B4-BE49-F238E27FC236}">
              <a16:creationId xmlns:a16="http://schemas.microsoft.com/office/drawing/2014/main" id="{A771B729-D150-4E26-86E8-F981D0D456A6}"/>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89" name="PoljeZBesedilom 2">
          <a:extLst>
            <a:ext uri="{FF2B5EF4-FFF2-40B4-BE49-F238E27FC236}">
              <a16:creationId xmlns:a16="http://schemas.microsoft.com/office/drawing/2014/main" id="{71060E83-A496-4B60-BB37-1F5F18970AA9}"/>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90" name="PoljeZBesedilom 2">
          <a:extLst>
            <a:ext uri="{FF2B5EF4-FFF2-40B4-BE49-F238E27FC236}">
              <a16:creationId xmlns:a16="http://schemas.microsoft.com/office/drawing/2014/main" id="{0D549C25-8ADB-4C48-A3A9-F9530D59835F}"/>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91" name="PoljeZBesedilom 2">
          <a:extLst>
            <a:ext uri="{FF2B5EF4-FFF2-40B4-BE49-F238E27FC236}">
              <a16:creationId xmlns:a16="http://schemas.microsoft.com/office/drawing/2014/main" id="{5660FC20-20FF-44E7-ABFE-F7113C594159}"/>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92" name="PoljeZBesedilom 2">
          <a:extLst>
            <a:ext uri="{FF2B5EF4-FFF2-40B4-BE49-F238E27FC236}">
              <a16:creationId xmlns:a16="http://schemas.microsoft.com/office/drawing/2014/main" id="{6B95CFC9-F5DD-4354-8889-30B8B2F1883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93" name="PoljeZBesedilom 792">
          <a:extLst>
            <a:ext uri="{FF2B5EF4-FFF2-40B4-BE49-F238E27FC236}">
              <a16:creationId xmlns:a16="http://schemas.microsoft.com/office/drawing/2014/main" id="{F9465E9E-7A1A-4FC5-809C-88997846EF39}"/>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94" name="PoljeZBesedilom 2">
          <a:extLst>
            <a:ext uri="{FF2B5EF4-FFF2-40B4-BE49-F238E27FC236}">
              <a16:creationId xmlns:a16="http://schemas.microsoft.com/office/drawing/2014/main" id="{A57FB99E-CBAF-420D-A1C8-C18D79E7A524}"/>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95" name="PoljeZBesedilom 2">
          <a:extLst>
            <a:ext uri="{FF2B5EF4-FFF2-40B4-BE49-F238E27FC236}">
              <a16:creationId xmlns:a16="http://schemas.microsoft.com/office/drawing/2014/main" id="{B12B041D-9E41-4278-8424-BCF0F457AA9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96" name="PoljeZBesedilom 2">
          <a:extLst>
            <a:ext uri="{FF2B5EF4-FFF2-40B4-BE49-F238E27FC236}">
              <a16:creationId xmlns:a16="http://schemas.microsoft.com/office/drawing/2014/main" id="{65C32891-AB77-46DC-974D-AC10DDC0BC4C}"/>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97" name="PoljeZBesedilom 2">
          <a:extLst>
            <a:ext uri="{FF2B5EF4-FFF2-40B4-BE49-F238E27FC236}">
              <a16:creationId xmlns:a16="http://schemas.microsoft.com/office/drawing/2014/main" id="{DF923842-B562-4474-8602-0CA0C48E4A7D}"/>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98" name="PoljeZBesedilom 2">
          <a:extLst>
            <a:ext uri="{FF2B5EF4-FFF2-40B4-BE49-F238E27FC236}">
              <a16:creationId xmlns:a16="http://schemas.microsoft.com/office/drawing/2014/main" id="{5CB88DDE-A47D-4BC7-A880-A43FB5D72D7F}"/>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799" name="PoljeZBesedilom 798">
          <a:extLst>
            <a:ext uri="{FF2B5EF4-FFF2-40B4-BE49-F238E27FC236}">
              <a16:creationId xmlns:a16="http://schemas.microsoft.com/office/drawing/2014/main" id="{93F918D3-B1D1-4DB5-B37F-9463E488497C}"/>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800" name="PoljeZBesedilom 2">
          <a:extLst>
            <a:ext uri="{FF2B5EF4-FFF2-40B4-BE49-F238E27FC236}">
              <a16:creationId xmlns:a16="http://schemas.microsoft.com/office/drawing/2014/main" id="{895A6C61-2282-43FB-A435-DC50160CEA1E}"/>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801" name="PoljeZBesedilom 2">
          <a:extLst>
            <a:ext uri="{FF2B5EF4-FFF2-40B4-BE49-F238E27FC236}">
              <a16:creationId xmlns:a16="http://schemas.microsoft.com/office/drawing/2014/main" id="{9985AD0A-53D9-41AC-AE8F-F9EDFD835452}"/>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802" name="PoljeZBesedilom 2">
          <a:extLst>
            <a:ext uri="{FF2B5EF4-FFF2-40B4-BE49-F238E27FC236}">
              <a16:creationId xmlns:a16="http://schemas.microsoft.com/office/drawing/2014/main" id="{80542294-890B-42C6-AE1B-18AE9A7094B6}"/>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873</xdr:row>
      <xdr:rowOff>0</xdr:rowOff>
    </xdr:from>
    <xdr:ext cx="184731" cy="264560"/>
    <xdr:sp macro="" textlink="">
      <xdr:nvSpPr>
        <xdr:cNvPr id="803" name="PoljeZBesedilom 2">
          <a:extLst>
            <a:ext uri="{FF2B5EF4-FFF2-40B4-BE49-F238E27FC236}">
              <a16:creationId xmlns:a16="http://schemas.microsoft.com/office/drawing/2014/main" id="{C771124B-5DC2-4BB5-80CE-8A8B670B96A6}"/>
            </a:ext>
          </a:extLst>
        </xdr:cNvPr>
        <xdr:cNvSpPr txBox="1"/>
      </xdr:nvSpPr>
      <xdr:spPr>
        <a:xfrm>
          <a:off x="7650505"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804" name="PoljeZBesedilom 2">
          <a:extLst>
            <a:ext uri="{FF2B5EF4-FFF2-40B4-BE49-F238E27FC236}">
              <a16:creationId xmlns:a16="http://schemas.microsoft.com/office/drawing/2014/main" id="{B6BAB476-60D4-4F6E-9D0B-53542D1B4EB4}"/>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805" name="PoljeZBesedilom 804">
          <a:extLst>
            <a:ext uri="{FF2B5EF4-FFF2-40B4-BE49-F238E27FC236}">
              <a16:creationId xmlns:a16="http://schemas.microsoft.com/office/drawing/2014/main" id="{457B21FC-922A-40CD-ACA7-3C74BFCD329D}"/>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806" name="PoljeZBesedilom 2">
          <a:extLst>
            <a:ext uri="{FF2B5EF4-FFF2-40B4-BE49-F238E27FC236}">
              <a16:creationId xmlns:a16="http://schemas.microsoft.com/office/drawing/2014/main" id="{AFCDD0FB-3801-433E-9999-DA8D45FD24A7}"/>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807" name="PoljeZBesedilom 2">
          <a:extLst>
            <a:ext uri="{FF2B5EF4-FFF2-40B4-BE49-F238E27FC236}">
              <a16:creationId xmlns:a16="http://schemas.microsoft.com/office/drawing/2014/main" id="{137B7019-C622-4684-9377-A7673F27865D}"/>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808" name="PoljeZBesedilom 2">
          <a:extLst>
            <a:ext uri="{FF2B5EF4-FFF2-40B4-BE49-F238E27FC236}">
              <a16:creationId xmlns:a16="http://schemas.microsoft.com/office/drawing/2014/main" id="{72BE7E47-A177-453E-9A8B-D9BEF17D9632}"/>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809" name="PoljeZBesedilom 2">
          <a:extLst>
            <a:ext uri="{FF2B5EF4-FFF2-40B4-BE49-F238E27FC236}">
              <a16:creationId xmlns:a16="http://schemas.microsoft.com/office/drawing/2014/main" id="{2246EA4F-6EB5-4CE8-9D2A-5254F8C04290}"/>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810" name="PoljeZBesedilom 2">
          <a:extLst>
            <a:ext uri="{FF2B5EF4-FFF2-40B4-BE49-F238E27FC236}">
              <a16:creationId xmlns:a16="http://schemas.microsoft.com/office/drawing/2014/main" id="{20E91E0E-2C32-4E35-8866-976A313B3C73}"/>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811" name="PoljeZBesedilom 810">
          <a:extLst>
            <a:ext uri="{FF2B5EF4-FFF2-40B4-BE49-F238E27FC236}">
              <a16:creationId xmlns:a16="http://schemas.microsoft.com/office/drawing/2014/main" id="{50C44576-732F-4FBC-855A-814DBD519482}"/>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812" name="PoljeZBesedilom 2">
          <a:extLst>
            <a:ext uri="{FF2B5EF4-FFF2-40B4-BE49-F238E27FC236}">
              <a16:creationId xmlns:a16="http://schemas.microsoft.com/office/drawing/2014/main" id="{62E26D65-5EC0-4492-88D6-2ED3604609B4}"/>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813" name="PoljeZBesedilom 2">
          <a:extLst>
            <a:ext uri="{FF2B5EF4-FFF2-40B4-BE49-F238E27FC236}">
              <a16:creationId xmlns:a16="http://schemas.microsoft.com/office/drawing/2014/main" id="{ED0D2303-3631-4410-8E97-84643B3D5144}"/>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814" name="PoljeZBesedilom 2">
          <a:extLst>
            <a:ext uri="{FF2B5EF4-FFF2-40B4-BE49-F238E27FC236}">
              <a16:creationId xmlns:a16="http://schemas.microsoft.com/office/drawing/2014/main" id="{80019CBE-1E69-453C-A93B-254EB685AB8E}"/>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815" name="PoljeZBesedilom 2">
          <a:extLst>
            <a:ext uri="{FF2B5EF4-FFF2-40B4-BE49-F238E27FC236}">
              <a16:creationId xmlns:a16="http://schemas.microsoft.com/office/drawing/2014/main" id="{C69EB7F4-926B-4A13-B013-3A01A871DB0E}"/>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816" name="PoljeZBesedilom 815">
          <a:extLst>
            <a:ext uri="{FF2B5EF4-FFF2-40B4-BE49-F238E27FC236}">
              <a16:creationId xmlns:a16="http://schemas.microsoft.com/office/drawing/2014/main" id="{5BB46875-FDD0-40BB-8FC2-D180B31ADC72}"/>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817" name="PoljeZBesedilom 2">
          <a:extLst>
            <a:ext uri="{FF2B5EF4-FFF2-40B4-BE49-F238E27FC236}">
              <a16:creationId xmlns:a16="http://schemas.microsoft.com/office/drawing/2014/main" id="{B0FA9B2E-7DD4-4D6C-8F54-186E22EC815E}"/>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818" name="PoljeZBesedilom 2">
          <a:extLst>
            <a:ext uri="{FF2B5EF4-FFF2-40B4-BE49-F238E27FC236}">
              <a16:creationId xmlns:a16="http://schemas.microsoft.com/office/drawing/2014/main" id="{186DC01C-9F1F-42D8-B5A9-EF5DC8308448}"/>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819" name="PoljeZBesedilom 2">
          <a:extLst>
            <a:ext uri="{FF2B5EF4-FFF2-40B4-BE49-F238E27FC236}">
              <a16:creationId xmlns:a16="http://schemas.microsoft.com/office/drawing/2014/main" id="{CE1D3A09-F894-47AB-AF61-247B3DFD8C92}"/>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820" name="PoljeZBesedilom 2">
          <a:extLst>
            <a:ext uri="{FF2B5EF4-FFF2-40B4-BE49-F238E27FC236}">
              <a16:creationId xmlns:a16="http://schemas.microsoft.com/office/drawing/2014/main" id="{7C82D9D2-FB25-40C0-9131-778BA2AE07B7}"/>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821" name="PoljeZBesedilom 2">
          <a:extLst>
            <a:ext uri="{FF2B5EF4-FFF2-40B4-BE49-F238E27FC236}">
              <a16:creationId xmlns:a16="http://schemas.microsoft.com/office/drawing/2014/main" id="{43247BBE-A3A5-4851-AC6B-91C6443C7F32}"/>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822" name="PoljeZBesedilom 821">
          <a:extLst>
            <a:ext uri="{FF2B5EF4-FFF2-40B4-BE49-F238E27FC236}">
              <a16:creationId xmlns:a16="http://schemas.microsoft.com/office/drawing/2014/main" id="{D5306A06-AE93-443C-9B72-437D5B1A4191}"/>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823" name="PoljeZBesedilom 2">
          <a:extLst>
            <a:ext uri="{FF2B5EF4-FFF2-40B4-BE49-F238E27FC236}">
              <a16:creationId xmlns:a16="http://schemas.microsoft.com/office/drawing/2014/main" id="{134965D5-5A1B-4FEC-9711-5F73121C855A}"/>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824" name="PoljeZBesedilom 2">
          <a:extLst>
            <a:ext uri="{FF2B5EF4-FFF2-40B4-BE49-F238E27FC236}">
              <a16:creationId xmlns:a16="http://schemas.microsoft.com/office/drawing/2014/main" id="{CDECC968-DAE9-4FA5-8DB0-1E533F578707}"/>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825" name="PoljeZBesedilom 2">
          <a:extLst>
            <a:ext uri="{FF2B5EF4-FFF2-40B4-BE49-F238E27FC236}">
              <a16:creationId xmlns:a16="http://schemas.microsoft.com/office/drawing/2014/main" id="{2387D269-6997-4AAA-A270-F34956A7CC12}"/>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64560"/>
    <xdr:sp macro="" textlink="">
      <xdr:nvSpPr>
        <xdr:cNvPr id="826" name="PoljeZBesedilom 2">
          <a:extLst>
            <a:ext uri="{FF2B5EF4-FFF2-40B4-BE49-F238E27FC236}">
              <a16:creationId xmlns:a16="http://schemas.microsoft.com/office/drawing/2014/main" id="{820CFB69-D337-47D3-B718-189EB691E23E}"/>
            </a:ext>
          </a:extLst>
        </xdr:cNvPr>
        <xdr:cNvSpPr txBox="1"/>
      </xdr:nvSpPr>
      <xdr:spPr>
        <a:xfrm>
          <a:off x="764479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827" name="PoljeZBesedilom 826">
          <a:extLst>
            <a:ext uri="{FF2B5EF4-FFF2-40B4-BE49-F238E27FC236}">
              <a16:creationId xmlns:a16="http://schemas.microsoft.com/office/drawing/2014/main" id="{FAFA17D9-36AA-413E-8795-F52FBF7877D4}"/>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828" name="PoljeZBesedilom 2">
          <a:extLst>
            <a:ext uri="{FF2B5EF4-FFF2-40B4-BE49-F238E27FC236}">
              <a16:creationId xmlns:a16="http://schemas.microsoft.com/office/drawing/2014/main" id="{064F2645-468D-40E7-B188-60B2B03F9232}"/>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829" name="PoljeZBesedilom 2">
          <a:extLst>
            <a:ext uri="{FF2B5EF4-FFF2-40B4-BE49-F238E27FC236}">
              <a16:creationId xmlns:a16="http://schemas.microsoft.com/office/drawing/2014/main" id="{413FB04B-8860-4F10-B5CB-E39889F02327}"/>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830" name="PoljeZBesedilom 2">
          <a:extLst>
            <a:ext uri="{FF2B5EF4-FFF2-40B4-BE49-F238E27FC236}">
              <a16:creationId xmlns:a16="http://schemas.microsoft.com/office/drawing/2014/main" id="{17C85C6F-FDFC-4D1C-8E3E-0AEFAFB845FD}"/>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873</xdr:row>
      <xdr:rowOff>0</xdr:rowOff>
    </xdr:from>
    <xdr:ext cx="184731" cy="274009"/>
    <xdr:sp macro="" textlink="">
      <xdr:nvSpPr>
        <xdr:cNvPr id="831" name="PoljeZBesedilom 2">
          <a:extLst>
            <a:ext uri="{FF2B5EF4-FFF2-40B4-BE49-F238E27FC236}">
              <a16:creationId xmlns:a16="http://schemas.microsoft.com/office/drawing/2014/main" id="{E7EC41CF-D79A-43F8-9739-B9DFEED4D7FD}"/>
            </a:ext>
          </a:extLst>
        </xdr:cNvPr>
        <xdr:cNvSpPr txBox="1"/>
      </xdr:nvSpPr>
      <xdr:spPr>
        <a:xfrm>
          <a:off x="7644790" y="14933567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32" name="PoljeZBesedilom 2">
          <a:extLst>
            <a:ext uri="{FF2B5EF4-FFF2-40B4-BE49-F238E27FC236}">
              <a16:creationId xmlns:a16="http://schemas.microsoft.com/office/drawing/2014/main" id="{756C4FFD-B799-415E-A039-7745B3ADA46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33" name="PoljeZBesedilom 832">
          <a:extLst>
            <a:ext uri="{FF2B5EF4-FFF2-40B4-BE49-F238E27FC236}">
              <a16:creationId xmlns:a16="http://schemas.microsoft.com/office/drawing/2014/main" id="{6AB9DD1A-884F-4044-B95E-5AE513F7CA5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34" name="PoljeZBesedilom 2">
          <a:extLst>
            <a:ext uri="{FF2B5EF4-FFF2-40B4-BE49-F238E27FC236}">
              <a16:creationId xmlns:a16="http://schemas.microsoft.com/office/drawing/2014/main" id="{773AA76F-A677-4D93-9D56-F353214BD3E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35" name="PoljeZBesedilom 2">
          <a:extLst>
            <a:ext uri="{FF2B5EF4-FFF2-40B4-BE49-F238E27FC236}">
              <a16:creationId xmlns:a16="http://schemas.microsoft.com/office/drawing/2014/main" id="{8EC268A7-A38B-446E-B3E5-AED7BDF3E8C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36" name="PoljeZBesedilom 2">
          <a:extLst>
            <a:ext uri="{FF2B5EF4-FFF2-40B4-BE49-F238E27FC236}">
              <a16:creationId xmlns:a16="http://schemas.microsoft.com/office/drawing/2014/main" id="{DFED032C-84B3-4CEF-98FC-560B611CAF5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37" name="PoljeZBesedilom 2">
          <a:extLst>
            <a:ext uri="{FF2B5EF4-FFF2-40B4-BE49-F238E27FC236}">
              <a16:creationId xmlns:a16="http://schemas.microsoft.com/office/drawing/2014/main" id="{9FC7E565-FEEC-45EC-B8C2-1774FBC8E17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38" name="PoljeZBesedilom 2">
          <a:extLst>
            <a:ext uri="{FF2B5EF4-FFF2-40B4-BE49-F238E27FC236}">
              <a16:creationId xmlns:a16="http://schemas.microsoft.com/office/drawing/2014/main" id="{F3AC075F-B758-4780-BC5C-54C657EF980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39" name="PoljeZBesedilom 838">
          <a:extLst>
            <a:ext uri="{FF2B5EF4-FFF2-40B4-BE49-F238E27FC236}">
              <a16:creationId xmlns:a16="http://schemas.microsoft.com/office/drawing/2014/main" id="{0E232529-20D0-4315-BB0F-6E7BB9BB5EF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40" name="PoljeZBesedilom 2">
          <a:extLst>
            <a:ext uri="{FF2B5EF4-FFF2-40B4-BE49-F238E27FC236}">
              <a16:creationId xmlns:a16="http://schemas.microsoft.com/office/drawing/2014/main" id="{277F1F01-9CE2-48A3-9947-B2C32C3837A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41" name="PoljeZBesedilom 2">
          <a:extLst>
            <a:ext uri="{FF2B5EF4-FFF2-40B4-BE49-F238E27FC236}">
              <a16:creationId xmlns:a16="http://schemas.microsoft.com/office/drawing/2014/main" id="{FB9AF9E8-C36B-484E-B8C0-86E182A9FE4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42" name="PoljeZBesedilom 2">
          <a:extLst>
            <a:ext uri="{FF2B5EF4-FFF2-40B4-BE49-F238E27FC236}">
              <a16:creationId xmlns:a16="http://schemas.microsoft.com/office/drawing/2014/main" id="{6DC8D24F-DB56-4CDB-9064-90968EF6CA6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43" name="PoljeZBesedilom 2">
          <a:extLst>
            <a:ext uri="{FF2B5EF4-FFF2-40B4-BE49-F238E27FC236}">
              <a16:creationId xmlns:a16="http://schemas.microsoft.com/office/drawing/2014/main" id="{927EA1E3-E7BB-43E0-B21D-A3C2277A563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44" name="PoljeZBesedilom 2">
          <a:extLst>
            <a:ext uri="{FF2B5EF4-FFF2-40B4-BE49-F238E27FC236}">
              <a16:creationId xmlns:a16="http://schemas.microsoft.com/office/drawing/2014/main" id="{6BC3C2F6-6DD8-41CF-8DE9-E1D148BA1C4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45" name="PoljeZBesedilom 844">
          <a:extLst>
            <a:ext uri="{FF2B5EF4-FFF2-40B4-BE49-F238E27FC236}">
              <a16:creationId xmlns:a16="http://schemas.microsoft.com/office/drawing/2014/main" id="{B3276836-6A11-4F4B-B67D-816540BA827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46" name="PoljeZBesedilom 2">
          <a:extLst>
            <a:ext uri="{FF2B5EF4-FFF2-40B4-BE49-F238E27FC236}">
              <a16:creationId xmlns:a16="http://schemas.microsoft.com/office/drawing/2014/main" id="{3CDA3A05-B19C-40C3-A34B-F4028D47A5C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47" name="PoljeZBesedilom 2">
          <a:extLst>
            <a:ext uri="{FF2B5EF4-FFF2-40B4-BE49-F238E27FC236}">
              <a16:creationId xmlns:a16="http://schemas.microsoft.com/office/drawing/2014/main" id="{7098AA05-B09E-4C8C-824E-5E62644195A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48" name="PoljeZBesedilom 2">
          <a:extLst>
            <a:ext uri="{FF2B5EF4-FFF2-40B4-BE49-F238E27FC236}">
              <a16:creationId xmlns:a16="http://schemas.microsoft.com/office/drawing/2014/main" id="{6080E3D9-12C0-42D0-8FE8-2E8E08ADEAD8}"/>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49" name="PoljeZBesedilom 2">
          <a:extLst>
            <a:ext uri="{FF2B5EF4-FFF2-40B4-BE49-F238E27FC236}">
              <a16:creationId xmlns:a16="http://schemas.microsoft.com/office/drawing/2014/main" id="{75AB5B74-A225-4FF7-886B-4F9708D9343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50" name="PoljeZBesedilom 2">
          <a:extLst>
            <a:ext uri="{FF2B5EF4-FFF2-40B4-BE49-F238E27FC236}">
              <a16:creationId xmlns:a16="http://schemas.microsoft.com/office/drawing/2014/main" id="{1434FF8B-0CB9-444D-9C52-E64B1BEC9E5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51" name="PoljeZBesedilom 850">
          <a:extLst>
            <a:ext uri="{FF2B5EF4-FFF2-40B4-BE49-F238E27FC236}">
              <a16:creationId xmlns:a16="http://schemas.microsoft.com/office/drawing/2014/main" id="{AA15047E-65C9-4324-B5AD-1C9F620E01E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52" name="PoljeZBesedilom 2">
          <a:extLst>
            <a:ext uri="{FF2B5EF4-FFF2-40B4-BE49-F238E27FC236}">
              <a16:creationId xmlns:a16="http://schemas.microsoft.com/office/drawing/2014/main" id="{AF3F147E-A365-4838-A349-562CD2CB21F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53" name="PoljeZBesedilom 2">
          <a:extLst>
            <a:ext uri="{FF2B5EF4-FFF2-40B4-BE49-F238E27FC236}">
              <a16:creationId xmlns:a16="http://schemas.microsoft.com/office/drawing/2014/main" id="{CA703317-8612-4716-A222-6256932CF17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54" name="PoljeZBesedilom 2">
          <a:extLst>
            <a:ext uri="{FF2B5EF4-FFF2-40B4-BE49-F238E27FC236}">
              <a16:creationId xmlns:a16="http://schemas.microsoft.com/office/drawing/2014/main" id="{5DEBEB12-9CF8-4E8F-A284-7C1B2168233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55" name="PoljeZBesedilom 2">
          <a:extLst>
            <a:ext uri="{FF2B5EF4-FFF2-40B4-BE49-F238E27FC236}">
              <a16:creationId xmlns:a16="http://schemas.microsoft.com/office/drawing/2014/main" id="{7455F366-DD35-445B-A95E-28B3E68D4F5F}"/>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856" name="PoljeZBesedilom 2">
          <a:extLst>
            <a:ext uri="{FF2B5EF4-FFF2-40B4-BE49-F238E27FC236}">
              <a16:creationId xmlns:a16="http://schemas.microsoft.com/office/drawing/2014/main" id="{5086A772-BF1A-42C2-A8DC-CE7B23A5EDB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857" name="PoljeZBesedilom 856">
          <a:extLst>
            <a:ext uri="{FF2B5EF4-FFF2-40B4-BE49-F238E27FC236}">
              <a16:creationId xmlns:a16="http://schemas.microsoft.com/office/drawing/2014/main" id="{CD9D629E-C147-4A17-B646-F20531E91DB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858" name="PoljeZBesedilom 2">
          <a:extLst>
            <a:ext uri="{FF2B5EF4-FFF2-40B4-BE49-F238E27FC236}">
              <a16:creationId xmlns:a16="http://schemas.microsoft.com/office/drawing/2014/main" id="{C37636DA-BC19-4A80-9E67-78524A9A81A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859" name="PoljeZBesedilom 2">
          <a:extLst>
            <a:ext uri="{FF2B5EF4-FFF2-40B4-BE49-F238E27FC236}">
              <a16:creationId xmlns:a16="http://schemas.microsoft.com/office/drawing/2014/main" id="{32B496D4-D953-462B-AB1F-9FFB3B922AF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860" name="PoljeZBesedilom 2">
          <a:extLst>
            <a:ext uri="{FF2B5EF4-FFF2-40B4-BE49-F238E27FC236}">
              <a16:creationId xmlns:a16="http://schemas.microsoft.com/office/drawing/2014/main" id="{BD1FEFB6-7F89-471F-81EE-CC2EC5EC9A2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861" name="PoljeZBesedilom 2">
          <a:extLst>
            <a:ext uri="{FF2B5EF4-FFF2-40B4-BE49-F238E27FC236}">
              <a16:creationId xmlns:a16="http://schemas.microsoft.com/office/drawing/2014/main" id="{BB0FEC6E-7884-47C8-88F9-FE15B2637102}"/>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862" name="PoljeZBesedilom 2">
          <a:extLst>
            <a:ext uri="{FF2B5EF4-FFF2-40B4-BE49-F238E27FC236}">
              <a16:creationId xmlns:a16="http://schemas.microsoft.com/office/drawing/2014/main" id="{49EF3E88-56A0-4BC2-90F5-CDCBBDCB26B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863" name="PoljeZBesedilom 862">
          <a:extLst>
            <a:ext uri="{FF2B5EF4-FFF2-40B4-BE49-F238E27FC236}">
              <a16:creationId xmlns:a16="http://schemas.microsoft.com/office/drawing/2014/main" id="{AFCD6336-ED71-4619-B88E-253618B2500C}"/>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864" name="PoljeZBesedilom 2">
          <a:extLst>
            <a:ext uri="{FF2B5EF4-FFF2-40B4-BE49-F238E27FC236}">
              <a16:creationId xmlns:a16="http://schemas.microsoft.com/office/drawing/2014/main" id="{3D7CEB2C-8618-418A-BC59-1993A061CD8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865" name="PoljeZBesedilom 2">
          <a:extLst>
            <a:ext uri="{FF2B5EF4-FFF2-40B4-BE49-F238E27FC236}">
              <a16:creationId xmlns:a16="http://schemas.microsoft.com/office/drawing/2014/main" id="{628ABC7C-021B-496D-99A8-DBC8D6600D0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866" name="PoljeZBesedilom 2">
          <a:extLst>
            <a:ext uri="{FF2B5EF4-FFF2-40B4-BE49-F238E27FC236}">
              <a16:creationId xmlns:a16="http://schemas.microsoft.com/office/drawing/2014/main" id="{CD1CC051-B7B8-411D-A762-F281F780F06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867" name="PoljeZBesedilom 2">
          <a:extLst>
            <a:ext uri="{FF2B5EF4-FFF2-40B4-BE49-F238E27FC236}">
              <a16:creationId xmlns:a16="http://schemas.microsoft.com/office/drawing/2014/main" id="{5F6AA933-2835-41E6-8ABB-B247E100206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868" name="PoljeZBesedilom 2">
          <a:extLst>
            <a:ext uri="{FF2B5EF4-FFF2-40B4-BE49-F238E27FC236}">
              <a16:creationId xmlns:a16="http://schemas.microsoft.com/office/drawing/2014/main" id="{B4B5F6A7-3C22-41F0-A017-A58E754E0E39}"/>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869" name="PoljeZBesedilom 868">
          <a:extLst>
            <a:ext uri="{FF2B5EF4-FFF2-40B4-BE49-F238E27FC236}">
              <a16:creationId xmlns:a16="http://schemas.microsoft.com/office/drawing/2014/main" id="{99FA2C41-BA50-46A5-B543-8DD50D4DA382}"/>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870" name="PoljeZBesedilom 2">
          <a:extLst>
            <a:ext uri="{FF2B5EF4-FFF2-40B4-BE49-F238E27FC236}">
              <a16:creationId xmlns:a16="http://schemas.microsoft.com/office/drawing/2014/main" id="{13B300D8-5142-4B47-BFFA-3D81EC66D7F1}"/>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871" name="PoljeZBesedilom 2">
          <a:extLst>
            <a:ext uri="{FF2B5EF4-FFF2-40B4-BE49-F238E27FC236}">
              <a16:creationId xmlns:a16="http://schemas.microsoft.com/office/drawing/2014/main" id="{819E0810-2B2B-493C-8654-31092123F9DE}"/>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872" name="PoljeZBesedilom 2">
          <a:extLst>
            <a:ext uri="{FF2B5EF4-FFF2-40B4-BE49-F238E27FC236}">
              <a16:creationId xmlns:a16="http://schemas.microsoft.com/office/drawing/2014/main" id="{35DF9B43-1211-42C4-891C-5A6CA14A9B5E}"/>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873" name="PoljeZBesedilom 2">
          <a:extLst>
            <a:ext uri="{FF2B5EF4-FFF2-40B4-BE49-F238E27FC236}">
              <a16:creationId xmlns:a16="http://schemas.microsoft.com/office/drawing/2014/main" id="{DB45E6F0-534E-41B5-AEF9-FE5D23C422E5}"/>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874" name="PoljeZBesedilom 2">
          <a:extLst>
            <a:ext uri="{FF2B5EF4-FFF2-40B4-BE49-F238E27FC236}">
              <a16:creationId xmlns:a16="http://schemas.microsoft.com/office/drawing/2014/main" id="{A50E6C24-5A60-4916-8AB6-A0A0263BFD4E}"/>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875" name="PoljeZBesedilom 874">
          <a:extLst>
            <a:ext uri="{FF2B5EF4-FFF2-40B4-BE49-F238E27FC236}">
              <a16:creationId xmlns:a16="http://schemas.microsoft.com/office/drawing/2014/main" id="{059E19DD-B3D9-4C5F-BD64-C3551186DE5D}"/>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876" name="PoljeZBesedilom 2">
          <a:extLst>
            <a:ext uri="{FF2B5EF4-FFF2-40B4-BE49-F238E27FC236}">
              <a16:creationId xmlns:a16="http://schemas.microsoft.com/office/drawing/2014/main" id="{3E4EEE1F-C9B4-419D-A50B-859C21AA77A9}"/>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877" name="PoljeZBesedilom 2">
          <a:extLst>
            <a:ext uri="{FF2B5EF4-FFF2-40B4-BE49-F238E27FC236}">
              <a16:creationId xmlns:a16="http://schemas.microsoft.com/office/drawing/2014/main" id="{D8024518-B6CB-4DB4-937B-FFA80F598530}"/>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878" name="PoljeZBesedilom 2">
          <a:extLst>
            <a:ext uri="{FF2B5EF4-FFF2-40B4-BE49-F238E27FC236}">
              <a16:creationId xmlns:a16="http://schemas.microsoft.com/office/drawing/2014/main" id="{339B4BD8-49B0-4407-9B6C-203AB32F1723}"/>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879" name="PoljeZBesedilom 2">
          <a:extLst>
            <a:ext uri="{FF2B5EF4-FFF2-40B4-BE49-F238E27FC236}">
              <a16:creationId xmlns:a16="http://schemas.microsoft.com/office/drawing/2014/main" id="{4D6F8222-98C4-4449-9F3C-A917AA43D7A3}"/>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880" name="PoljeZBesedilom 879">
          <a:extLst>
            <a:ext uri="{FF2B5EF4-FFF2-40B4-BE49-F238E27FC236}">
              <a16:creationId xmlns:a16="http://schemas.microsoft.com/office/drawing/2014/main" id="{F95178A8-713C-456A-B89B-9816D33F7781}"/>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881" name="PoljeZBesedilom 2">
          <a:extLst>
            <a:ext uri="{FF2B5EF4-FFF2-40B4-BE49-F238E27FC236}">
              <a16:creationId xmlns:a16="http://schemas.microsoft.com/office/drawing/2014/main" id="{D2F3D15B-CB32-401A-BA29-D17352BBE214}"/>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882" name="PoljeZBesedilom 2">
          <a:extLst>
            <a:ext uri="{FF2B5EF4-FFF2-40B4-BE49-F238E27FC236}">
              <a16:creationId xmlns:a16="http://schemas.microsoft.com/office/drawing/2014/main" id="{96457592-9ADC-4B34-9FF0-82FFB878C5B7}"/>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883" name="PoljeZBesedilom 2">
          <a:extLst>
            <a:ext uri="{FF2B5EF4-FFF2-40B4-BE49-F238E27FC236}">
              <a16:creationId xmlns:a16="http://schemas.microsoft.com/office/drawing/2014/main" id="{7060B907-2E66-41E8-BAE1-99BBD2F4C5DD}"/>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884" name="PoljeZBesedilom 2">
          <a:extLst>
            <a:ext uri="{FF2B5EF4-FFF2-40B4-BE49-F238E27FC236}">
              <a16:creationId xmlns:a16="http://schemas.microsoft.com/office/drawing/2014/main" id="{5C41C646-CDAB-44A8-AD2F-49BF014540FA}"/>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85" name="PoljeZBesedilom 2">
          <a:extLst>
            <a:ext uri="{FF2B5EF4-FFF2-40B4-BE49-F238E27FC236}">
              <a16:creationId xmlns:a16="http://schemas.microsoft.com/office/drawing/2014/main" id="{99E2332C-A7C4-4E49-B5FE-6235B95F91E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86" name="PoljeZBesedilom 885">
          <a:extLst>
            <a:ext uri="{FF2B5EF4-FFF2-40B4-BE49-F238E27FC236}">
              <a16:creationId xmlns:a16="http://schemas.microsoft.com/office/drawing/2014/main" id="{E6395EFD-3066-4E9F-ADA8-094B1B4620D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87" name="PoljeZBesedilom 2">
          <a:extLst>
            <a:ext uri="{FF2B5EF4-FFF2-40B4-BE49-F238E27FC236}">
              <a16:creationId xmlns:a16="http://schemas.microsoft.com/office/drawing/2014/main" id="{F81816C7-02D9-44B5-AC1E-B03738C3BBD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88" name="PoljeZBesedilom 2">
          <a:extLst>
            <a:ext uri="{FF2B5EF4-FFF2-40B4-BE49-F238E27FC236}">
              <a16:creationId xmlns:a16="http://schemas.microsoft.com/office/drawing/2014/main" id="{F69F7C19-7AAB-4F92-96D2-C702E52D932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89" name="PoljeZBesedilom 2">
          <a:extLst>
            <a:ext uri="{FF2B5EF4-FFF2-40B4-BE49-F238E27FC236}">
              <a16:creationId xmlns:a16="http://schemas.microsoft.com/office/drawing/2014/main" id="{4DFCD5E2-1114-4984-BA3E-B274621DE98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90" name="PoljeZBesedilom 2">
          <a:extLst>
            <a:ext uri="{FF2B5EF4-FFF2-40B4-BE49-F238E27FC236}">
              <a16:creationId xmlns:a16="http://schemas.microsoft.com/office/drawing/2014/main" id="{3DCE888F-A70F-4E95-BC69-5D7C856FCF5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91" name="PoljeZBesedilom 2">
          <a:extLst>
            <a:ext uri="{FF2B5EF4-FFF2-40B4-BE49-F238E27FC236}">
              <a16:creationId xmlns:a16="http://schemas.microsoft.com/office/drawing/2014/main" id="{5CCEBC08-02CC-48D9-BFC7-330FEDEA5DD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92" name="PoljeZBesedilom 891">
          <a:extLst>
            <a:ext uri="{FF2B5EF4-FFF2-40B4-BE49-F238E27FC236}">
              <a16:creationId xmlns:a16="http://schemas.microsoft.com/office/drawing/2014/main" id="{4BBA6237-47AD-43AF-B738-7AABABAF6838}"/>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93" name="PoljeZBesedilom 2">
          <a:extLst>
            <a:ext uri="{FF2B5EF4-FFF2-40B4-BE49-F238E27FC236}">
              <a16:creationId xmlns:a16="http://schemas.microsoft.com/office/drawing/2014/main" id="{39B24F99-C757-49F2-9344-56A50DCC279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94" name="PoljeZBesedilom 2">
          <a:extLst>
            <a:ext uri="{FF2B5EF4-FFF2-40B4-BE49-F238E27FC236}">
              <a16:creationId xmlns:a16="http://schemas.microsoft.com/office/drawing/2014/main" id="{2AF03D64-D11F-49D8-8468-9C8ED274563A}"/>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95" name="PoljeZBesedilom 2">
          <a:extLst>
            <a:ext uri="{FF2B5EF4-FFF2-40B4-BE49-F238E27FC236}">
              <a16:creationId xmlns:a16="http://schemas.microsoft.com/office/drawing/2014/main" id="{79E8601D-07AA-4A35-9BB1-B9709BA2507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96" name="PoljeZBesedilom 2">
          <a:extLst>
            <a:ext uri="{FF2B5EF4-FFF2-40B4-BE49-F238E27FC236}">
              <a16:creationId xmlns:a16="http://schemas.microsoft.com/office/drawing/2014/main" id="{4BD2A4B7-4D4A-49A1-9691-BDF4F54BE5C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97" name="PoljeZBesedilom 2">
          <a:extLst>
            <a:ext uri="{FF2B5EF4-FFF2-40B4-BE49-F238E27FC236}">
              <a16:creationId xmlns:a16="http://schemas.microsoft.com/office/drawing/2014/main" id="{B76D2CCC-A33A-4278-AB2D-3F66537431E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98" name="PoljeZBesedilom 897">
          <a:extLst>
            <a:ext uri="{FF2B5EF4-FFF2-40B4-BE49-F238E27FC236}">
              <a16:creationId xmlns:a16="http://schemas.microsoft.com/office/drawing/2014/main" id="{9A1FF5E2-C2A7-4E3E-B26F-6D4EABA4534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899" name="PoljeZBesedilom 2">
          <a:extLst>
            <a:ext uri="{FF2B5EF4-FFF2-40B4-BE49-F238E27FC236}">
              <a16:creationId xmlns:a16="http://schemas.microsoft.com/office/drawing/2014/main" id="{CDFF2385-A2AD-4927-ABAB-182B8068437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00" name="PoljeZBesedilom 2">
          <a:extLst>
            <a:ext uri="{FF2B5EF4-FFF2-40B4-BE49-F238E27FC236}">
              <a16:creationId xmlns:a16="http://schemas.microsoft.com/office/drawing/2014/main" id="{841B3E54-5E00-4195-B923-061CA5BDAF4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01" name="PoljeZBesedilom 2">
          <a:extLst>
            <a:ext uri="{FF2B5EF4-FFF2-40B4-BE49-F238E27FC236}">
              <a16:creationId xmlns:a16="http://schemas.microsoft.com/office/drawing/2014/main" id="{A1D82FA7-33F0-4010-99C2-7F80BF1DACF8}"/>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02" name="PoljeZBesedilom 2">
          <a:extLst>
            <a:ext uri="{FF2B5EF4-FFF2-40B4-BE49-F238E27FC236}">
              <a16:creationId xmlns:a16="http://schemas.microsoft.com/office/drawing/2014/main" id="{346BCC31-A727-4F88-8FF6-1947BD2E6FF8}"/>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03" name="PoljeZBesedilom 2">
          <a:extLst>
            <a:ext uri="{FF2B5EF4-FFF2-40B4-BE49-F238E27FC236}">
              <a16:creationId xmlns:a16="http://schemas.microsoft.com/office/drawing/2014/main" id="{B4988DEF-3B53-47C9-A37E-465A52E5C10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04" name="PoljeZBesedilom 903">
          <a:extLst>
            <a:ext uri="{FF2B5EF4-FFF2-40B4-BE49-F238E27FC236}">
              <a16:creationId xmlns:a16="http://schemas.microsoft.com/office/drawing/2014/main" id="{C5F64A4B-43F7-46A8-BD5D-8305D0D8EC4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05" name="PoljeZBesedilom 2">
          <a:extLst>
            <a:ext uri="{FF2B5EF4-FFF2-40B4-BE49-F238E27FC236}">
              <a16:creationId xmlns:a16="http://schemas.microsoft.com/office/drawing/2014/main" id="{EF45EE98-AC9C-4263-9238-E95BDB08CE9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06" name="PoljeZBesedilom 2">
          <a:extLst>
            <a:ext uri="{FF2B5EF4-FFF2-40B4-BE49-F238E27FC236}">
              <a16:creationId xmlns:a16="http://schemas.microsoft.com/office/drawing/2014/main" id="{4EB208B1-DC8B-463F-951D-8F96D99A1DE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07" name="PoljeZBesedilom 2">
          <a:extLst>
            <a:ext uri="{FF2B5EF4-FFF2-40B4-BE49-F238E27FC236}">
              <a16:creationId xmlns:a16="http://schemas.microsoft.com/office/drawing/2014/main" id="{F54E71C8-29D5-49C4-A1F4-016A69E78B9D}"/>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08" name="PoljeZBesedilom 2">
          <a:extLst>
            <a:ext uri="{FF2B5EF4-FFF2-40B4-BE49-F238E27FC236}">
              <a16:creationId xmlns:a16="http://schemas.microsoft.com/office/drawing/2014/main" id="{34870866-5D24-4B4F-A64C-1F950946426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909" name="PoljeZBesedilom 2">
          <a:extLst>
            <a:ext uri="{FF2B5EF4-FFF2-40B4-BE49-F238E27FC236}">
              <a16:creationId xmlns:a16="http://schemas.microsoft.com/office/drawing/2014/main" id="{EC5548C0-530B-44DA-9D13-46F5EA1FCC0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910" name="PoljeZBesedilom 909">
          <a:extLst>
            <a:ext uri="{FF2B5EF4-FFF2-40B4-BE49-F238E27FC236}">
              <a16:creationId xmlns:a16="http://schemas.microsoft.com/office/drawing/2014/main" id="{9753077B-954B-466D-B378-5A7EA10EE252}"/>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911" name="PoljeZBesedilom 2">
          <a:extLst>
            <a:ext uri="{FF2B5EF4-FFF2-40B4-BE49-F238E27FC236}">
              <a16:creationId xmlns:a16="http://schemas.microsoft.com/office/drawing/2014/main" id="{F0A11A5C-C909-4E3D-86E4-CEFDD870393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912" name="PoljeZBesedilom 2">
          <a:extLst>
            <a:ext uri="{FF2B5EF4-FFF2-40B4-BE49-F238E27FC236}">
              <a16:creationId xmlns:a16="http://schemas.microsoft.com/office/drawing/2014/main" id="{4C7A52CD-D7FD-4B11-B62E-C867E2218E6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913" name="PoljeZBesedilom 2">
          <a:extLst>
            <a:ext uri="{FF2B5EF4-FFF2-40B4-BE49-F238E27FC236}">
              <a16:creationId xmlns:a16="http://schemas.microsoft.com/office/drawing/2014/main" id="{BD0F6B7B-94CF-4A49-99CC-32B208A2BE28}"/>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914" name="PoljeZBesedilom 2">
          <a:extLst>
            <a:ext uri="{FF2B5EF4-FFF2-40B4-BE49-F238E27FC236}">
              <a16:creationId xmlns:a16="http://schemas.microsoft.com/office/drawing/2014/main" id="{7FAEF57D-8392-4B6A-AA6F-8CA8281BB7D6}"/>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915" name="PoljeZBesedilom 2">
          <a:extLst>
            <a:ext uri="{FF2B5EF4-FFF2-40B4-BE49-F238E27FC236}">
              <a16:creationId xmlns:a16="http://schemas.microsoft.com/office/drawing/2014/main" id="{BCA28353-61B0-4ACD-9E15-DFE8CF877A2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916" name="PoljeZBesedilom 915">
          <a:extLst>
            <a:ext uri="{FF2B5EF4-FFF2-40B4-BE49-F238E27FC236}">
              <a16:creationId xmlns:a16="http://schemas.microsoft.com/office/drawing/2014/main" id="{94E978EE-FE68-4185-BCD6-308F7F1C7EF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917" name="PoljeZBesedilom 2">
          <a:extLst>
            <a:ext uri="{FF2B5EF4-FFF2-40B4-BE49-F238E27FC236}">
              <a16:creationId xmlns:a16="http://schemas.microsoft.com/office/drawing/2014/main" id="{934C544F-A170-4CB5-82BD-F81CC90AFB7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918" name="PoljeZBesedilom 2">
          <a:extLst>
            <a:ext uri="{FF2B5EF4-FFF2-40B4-BE49-F238E27FC236}">
              <a16:creationId xmlns:a16="http://schemas.microsoft.com/office/drawing/2014/main" id="{A56AFBC3-DA9E-4DA8-B170-F8C59E7E9B0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919" name="PoljeZBesedilom 2">
          <a:extLst>
            <a:ext uri="{FF2B5EF4-FFF2-40B4-BE49-F238E27FC236}">
              <a16:creationId xmlns:a16="http://schemas.microsoft.com/office/drawing/2014/main" id="{5A43090A-E429-4B17-8605-589F7495F4F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920" name="PoljeZBesedilom 2">
          <a:extLst>
            <a:ext uri="{FF2B5EF4-FFF2-40B4-BE49-F238E27FC236}">
              <a16:creationId xmlns:a16="http://schemas.microsoft.com/office/drawing/2014/main" id="{CD527049-8A66-4CB5-A035-D7713955A08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921" name="PoljeZBesedilom 2">
          <a:extLst>
            <a:ext uri="{FF2B5EF4-FFF2-40B4-BE49-F238E27FC236}">
              <a16:creationId xmlns:a16="http://schemas.microsoft.com/office/drawing/2014/main" id="{672E9545-72B6-4CB0-89D6-7A3BD88147C0}"/>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922" name="PoljeZBesedilom 921">
          <a:extLst>
            <a:ext uri="{FF2B5EF4-FFF2-40B4-BE49-F238E27FC236}">
              <a16:creationId xmlns:a16="http://schemas.microsoft.com/office/drawing/2014/main" id="{161F153E-92C7-467C-9430-A2796E85192D}"/>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923" name="PoljeZBesedilom 2">
          <a:extLst>
            <a:ext uri="{FF2B5EF4-FFF2-40B4-BE49-F238E27FC236}">
              <a16:creationId xmlns:a16="http://schemas.microsoft.com/office/drawing/2014/main" id="{E7CF205F-D563-4BA1-8537-FF00978FCC6A}"/>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924" name="PoljeZBesedilom 2">
          <a:extLst>
            <a:ext uri="{FF2B5EF4-FFF2-40B4-BE49-F238E27FC236}">
              <a16:creationId xmlns:a16="http://schemas.microsoft.com/office/drawing/2014/main" id="{86CC1EAD-978A-47D4-BF4B-6BD07A2CDC60}"/>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925" name="PoljeZBesedilom 2">
          <a:extLst>
            <a:ext uri="{FF2B5EF4-FFF2-40B4-BE49-F238E27FC236}">
              <a16:creationId xmlns:a16="http://schemas.microsoft.com/office/drawing/2014/main" id="{A5539F04-0FC4-40A2-9A24-767396CC4660}"/>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926" name="PoljeZBesedilom 2">
          <a:extLst>
            <a:ext uri="{FF2B5EF4-FFF2-40B4-BE49-F238E27FC236}">
              <a16:creationId xmlns:a16="http://schemas.microsoft.com/office/drawing/2014/main" id="{5D9BF60E-8BF6-4C0F-A140-E9A0F858D5F4}"/>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927" name="PoljeZBesedilom 2">
          <a:extLst>
            <a:ext uri="{FF2B5EF4-FFF2-40B4-BE49-F238E27FC236}">
              <a16:creationId xmlns:a16="http://schemas.microsoft.com/office/drawing/2014/main" id="{F83A3EC8-0497-43E2-B247-AB28DC633E89}"/>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928" name="PoljeZBesedilom 927">
          <a:extLst>
            <a:ext uri="{FF2B5EF4-FFF2-40B4-BE49-F238E27FC236}">
              <a16:creationId xmlns:a16="http://schemas.microsoft.com/office/drawing/2014/main" id="{F0E4DB36-9A92-46BE-9FF2-D7D17950B941}"/>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929" name="PoljeZBesedilom 2">
          <a:extLst>
            <a:ext uri="{FF2B5EF4-FFF2-40B4-BE49-F238E27FC236}">
              <a16:creationId xmlns:a16="http://schemas.microsoft.com/office/drawing/2014/main" id="{8AACAB03-1D79-4806-A57E-51F8E57E5FC5}"/>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930" name="PoljeZBesedilom 2">
          <a:extLst>
            <a:ext uri="{FF2B5EF4-FFF2-40B4-BE49-F238E27FC236}">
              <a16:creationId xmlns:a16="http://schemas.microsoft.com/office/drawing/2014/main" id="{AE005087-58E2-4C9C-8CD7-81DDD5E90AF6}"/>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931" name="PoljeZBesedilom 2">
          <a:extLst>
            <a:ext uri="{FF2B5EF4-FFF2-40B4-BE49-F238E27FC236}">
              <a16:creationId xmlns:a16="http://schemas.microsoft.com/office/drawing/2014/main" id="{E815331A-0F1B-4A12-BB50-706A5BB0D5FD}"/>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932" name="PoljeZBesedilom 2">
          <a:extLst>
            <a:ext uri="{FF2B5EF4-FFF2-40B4-BE49-F238E27FC236}">
              <a16:creationId xmlns:a16="http://schemas.microsoft.com/office/drawing/2014/main" id="{DBCF5E9E-5C1B-4F47-BDB5-CC772D9F190A}"/>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933" name="PoljeZBesedilom 932">
          <a:extLst>
            <a:ext uri="{FF2B5EF4-FFF2-40B4-BE49-F238E27FC236}">
              <a16:creationId xmlns:a16="http://schemas.microsoft.com/office/drawing/2014/main" id="{4C0AD75D-79E7-4BB4-A444-C400301D4FC9}"/>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934" name="PoljeZBesedilom 2">
          <a:extLst>
            <a:ext uri="{FF2B5EF4-FFF2-40B4-BE49-F238E27FC236}">
              <a16:creationId xmlns:a16="http://schemas.microsoft.com/office/drawing/2014/main" id="{4A8E0A72-C56B-41C4-88B2-7432035E5845}"/>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935" name="PoljeZBesedilom 2">
          <a:extLst>
            <a:ext uri="{FF2B5EF4-FFF2-40B4-BE49-F238E27FC236}">
              <a16:creationId xmlns:a16="http://schemas.microsoft.com/office/drawing/2014/main" id="{2C14379C-35A1-4DAE-86B3-A0821054AB93}"/>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936" name="PoljeZBesedilom 2">
          <a:extLst>
            <a:ext uri="{FF2B5EF4-FFF2-40B4-BE49-F238E27FC236}">
              <a16:creationId xmlns:a16="http://schemas.microsoft.com/office/drawing/2014/main" id="{973FE151-136D-43D5-99CE-F1653904B887}"/>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937" name="PoljeZBesedilom 2">
          <a:extLst>
            <a:ext uri="{FF2B5EF4-FFF2-40B4-BE49-F238E27FC236}">
              <a16:creationId xmlns:a16="http://schemas.microsoft.com/office/drawing/2014/main" id="{48773E01-62DD-4A9E-BD09-8EE49A66E173}"/>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38" name="PoljeZBesedilom 2">
          <a:extLst>
            <a:ext uri="{FF2B5EF4-FFF2-40B4-BE49-F238E27FC236}">
              <a16:creationId xmlns:a16="http://schemas.microsoft.com/office/drawing/2014/main" id="{3C6A5249-C633-4C4F-974D-CEEAA95E442C}"/>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39" name="PoljeZBesedilom 938">
          <a:extLst>
            <a:ext uri="{FF2B5EF4-FFF2-40B4-BE49-F238E27FC236}">
              <a16:creationId xmlns:a16="http://schemas.microsoft.com/office/drawing/2014/main" id="{8077CADF-5D7F-4ACC-8DFB-730C21490D8A}"/>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40" name="PoljeZBesedilom 2">
          <a:extLst>
            <a:ext uri="{FF2B5EF4-FFF2-40B4-BE49-F238E27FC236}">
              <a16:creationId xmlns:a16="http://schemas.microsoft.com/office/drawing/2014/main" id="{FC468232-933F-4702-8879-013D60942282}"/>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41" name="PoljeZBesedilom 2">
          <a:extLst>
            <a:ext uri="{FF2B5EF4-FFF2-40B4-BE49-F238E27FC236}">
              <a16:creationId xmlns:a16="http://schemas.microsoft.com/office/drawing/2014/main" id="{F450D924-BD72-4E0F-91A3-9BC8B5B2E8DE}"/>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42" name="PoljeZBesedilom 2">
          <a:extLst>
            <a:ext uri="{FF2B5EF4-FFF2-40B4-BE49-F238E27FC236}">
              <a16:creationId xmlns:a16="http://schemas.microsoft.com/office/drawing/2014/main" id="{8F157832-1C82-4E53-95E8-DE4192112D84}"/>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43" name="PoljeZBesedilom 2">
          <a:extLst>
            <a:ext uri="{FF2B5EF4-FFF2-40B4-BE49-F238E27FC236}">
              <a16:creationId xmlns:a16="http://schemas.microsoft.com/office/drawing/2014/main" id="{B4C8AA45-2497-4533-A9A8-1BEE24C315C9}"/>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44" name="PoljeZBesedilom 2">
          <a:extLst>
            <a:ext uri="{FF2B5EF4-FFF2-40B4-BE49-F238E27FC236}">
              <a16:creationId xmlns:a16="http://schemas.microsoft.com/office/drawing/2014/main" id="{3EDEDDBC-0056-4F56-89D5-25459FAD1BD1}"/>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45" name="PoljeZBesedilom 944">
          <a:extLst>
            <a:ext uri="{FF2B5EF4-FFF2-40B4-BE49-F238E27FC236}">
              <a16:creationId xmlns:a16="http://schemas.microsoft.com/office/drawing/2014/main" id="{46A104A5-D1E7-49C1-9C65-046FD0FEC2ED}"/>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46" name="PoljeZBesedilom 2">
          <a:extLst>
            <a:ext uri="{FF2B5EF4-FFF2-40B4-BE49-F238E27FC236}">
              <a16:creationId xmlns:a16="http://schemas.microsoft.com/office/drawing/2014/main" id="{0D7A429B-3482-4A83-94A6-135D312F08AE}"/>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47" name="PoljeZBesedilom 2">
          <a:extLst>
            <a:ext uri="{FF2B5EF4-FFF2-40B4-BE49-F238E27FC236}">
              <a16:creationId xmlns:a16="http://schemas.microsoft.com/office/drawing/2014/main" id="{975C9D84-DBF6-491A-AA1F-3144D08FA347}"/>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48" name="PoljeZBesedilom 2">
          <a:extLst>
            <a:ext uri="{FF2B5EF4-FFF2-40B4-BE49-F238E27FC236}">
              <a16:creationId xmlns:a16="http://schemas.microsoft.com/office/drawing/2014/main" id="{5F6D37FF-A5C7-4C34-B209-DA0AAD23A28B}"/>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49" name="PoljeZBesedilom 2">
          <a:extLst>
            <a:ext uri="{FF2B5EF4-FFF2-40B4-BE49-F238E27FC236}">
              <a16:creationId xmlns:a16="http://schemas.microsoft.com/office/drawing/2014/main" id="{A176E0C0-D1DD-4D39-8A3B-A6B29F8DB154}"/>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50" name="PoljeZBesedilom 2">
          <a:extLst>
            <a:ext uri="{FF2B5EF4-FFF2-40B4-BE49-F238E27FC236}">
              <a16:creationId xmlns:a16="http://schemas.microsoft.com/office/drawing/2014/main" id="{0B49291A-F60B-4C49-853B-F7B648ED9392}"/>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51" name="PoljeZBesedilom 950">
          <a:extLst>
            <a:ext uri="{FF2B5EF4-FFF2-40B4-BE49-F238E27FC236}">
              <a16:creationId xmlns:a16="http://schemas.microsoft.com/office/drawing/2014/main" id="{43C32677-4303-4EE4-86BF-A9E6492571D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52" name="PoljeZBesedilom 2">
          <a:extLst>
            <a:ext uri="{FF2B5EF4-FFF2-40B4-BE49-F238E27FC236}">
              <a16:creationId xmlns:a16="http://schemas.microsoft.com/office/drawing/2014/main" id="{7E4C866A-0F5E-40BD-BF03-0262EE4F7BE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53" name="PoljeZBesedilom 2">
          <a:extLst>
            <a:ext uri="{FF2B5EF4-FFF2-40B4-BE49-F238E27FC236}">
              <a16:creationId xmlns:a16="http://schemas.microsoft.com/office/drawing/2014/main" id="{0DE87560-D1F4-4BC4-9C45-B9629B4024F1}"/>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54" name="PoljeZBesedilom 2">
          <a:extLst>
            <a:ext uri="{FF2B5EF4-FFF2-40B4-BE49-F238E27FC236}">
              <a16:creationId xmlns:a16="http://schemas.microsoft.com/office/drawing/2014/main" id="{11598521-2C6F-432B-BCDC-CAD850680DA5}"/>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55" name="PoljeZBesedilom 2">
          <a:extLst>
            <a:ext uri="{FF2B5EF4-FFF2-40B4-BE49-F238E27FC236}">
              <a16:creationId xmlns:a16="http://schemas.microsoft.com/office/drawing/2014/main" id="{6DA44B3B-8A74-4979-B89A-844D61473765}"/>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56" name="PoljeZBesedilom 2">
          <a:extLst>
            <a:ext uri="{FF2B5EF4-FFF2-40B4-BE49-F238E27FC236}">
              <a16:creationId xmlns:a16="http://schemas.microsoft.com/office/drawing/2014/main" id="{12C427EB-84D9-453B-B0FA-FD09BFB47CE0}"/>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57" name="PoljeZBesedilom 956">
          <a:extLst>
            <a:ext uri="{FF2B5EF4-FFF2-40B4-BE49-F238E27FC236}">
              <a16:creationId xmlns:a16="http://schemas.microsoft.com/office/drawing/2014/main" id="{3AD7425F-79C5-4E5F-B2FF-D73E6987F6AF}"/>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58" name="PoljeZBesedilom 2">
          <a:extLst>
            <a:ext uri="{FF2B5EF4-FFF2-40B4-BE49-F238E27FC236}">
              <a16:creationId xmlns:a16="http://schemas.microsoft.com/office/drawing/2014/main" id="{D01322E5-C295-45F1-A225-AA25454E953F}"/>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59" name="PoljeZBesedilom 2">
          <a:extLst>
            <a:ext uri="{FF2B5EF4-FFF2-40B4-BE49-F238E27FC236}">
              <a16:creationId xmlns:a16="http://schemas.microsoft.com/office/drawing/2014/main" id="{1BAE66F8-E519-4B30-BED5-1BA1867D460C}"/>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60" name="PoljeZBesedilom 2">
          <a:extLst>
            <a:ext uri="{FF2B5EF4-FFF2-40B4-BE49-F238E27FC236}">
              <a16:creationId xmlns:a16="http://schemas.microsoft.com/office/drawing/2014/main" id="{5CB73CF1-8D51-46B0-946F-56CDD4865B51}"/>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61" name="PoljeZBesedilom 2">
          <a:extLst>
            <a:ext uri="{FF2B5EF4-FFF2-40B4-BE49-F238E27FC236}">
              <a16:creationId xmlns:a16="http://schemas.microsoft.com/office/drawing/2014/main" id="{3F95F54C-BD9A-4ADC-8856-9C7461E9A542}"/>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62" name="PoljeZBesedilom 2">
          <a:extLst>
            <a:ext uri="{FF2B5EF4-FFF2-40B4-BE49-F238E27FC236}">
              <a16:creationId xmlns:a16="http://schemas.microsoft.com/office/drawing/2014/main" id="{80B903ED-B4B4-4F80-9B06-0E66FEF641E7}"/>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63" name="PoljeZBesedilom 962">
          <a:extLst>
            <a:ext uri="{FF2B5EF4-FFF2-40B4-BE49-F238E27FC236}">
              <a16:creationId xmlns:a16="http://schemas.microsoft.com/office/drawing/2014/main" id="{3C075597-E0E4-4F55-B548-B72485852BCC}"/>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64" name="PoljeZBesedilom 2">
          <a:extLst>
            <a:ext uri="{FF2B5EF4-FFF2-40B4-BE49-F238E27FC236}">
              <a16:creationId xmlns:a16="http://schemas.microsoft.com/office/drawing/2014/main" id="{19595D52-B0B2-451F-BF5A-6BD224F871D6}"/>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65" name="PoljeZBesedilom 2">
          <a:extLst>
            <a:ext uri="{FF2B5EF4-FFF2-40B4-BE49-F238E27FC236}">
              <a16:creationId xmlns:a16="http://schemas.microsoft.com/office/drawing/2014/main" id="{2CE8700C-5FCA-484A-AB70-DC0157D8C03B}"/>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66" name="PoljeZBesedilom 2">
          <a:extLst>
            <a:ext uri="{FF2B5EF4-FFF2-40B4-BE49-F238E27FC236}">
              <a16:creationId xmlns:a16="http://schemas.microsoft.com/office/drawing/2014/main" id="{638ED23E-AF03-45A9-9B1C-B5A14A2319A2}"/>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67" name="PoljeZBesedilom 2">
          <a:extLst>
            <a:ext uri="{FF2B5EF4-FFF2-40B4-BE49-F238E27FC236}">
              <a16:creationId xmlns:a16="http://schemas.microsoft.com/office/drawing/2014/main" id="{4092AB8E-326D-4169-94BE-7222BC16362F}"/>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68" name="PoljeZBesedilom 2">
          <a:extLst>
            <a:ext uri="{FF2B5EF4-FFF2-40B4-BE49-F238E27FC236}">
              <a16:creationId xmlns:a16="http://schemas.microsoft.com/office/drawing/2014/main" id="{FB8E7636-04E7-40F2-9ABC-5CAE72E179F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69" name="PoljeZBesedilom 968">
          <a:extLst>
            <a:ext uri="{FF2B5EF4-FFF2-40B4-BE49-F238E27FC236}">
              <a16:creationId xmlns:a16="http://schemas.microsoft.com/office/drawing/2014/main" id="{FE00108A-BDF2-42AD-A2E0-28AD06EDEA0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70" name="PoljeZBesedilom 2">
          <a:extLst>
            <a:ext uri="{FF2B5EF4-FFF2-40B4-BE49-F238E27FC236}">
              <a16:creationId xmlns:a16="http://schemas.microsoft.com/office/drawing/2014/main" id="{BA4994C1-F5B2-4B9B-98B2-75377FAE029F}"/>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71" name="PoljeZBesedilom 2">
          <a:extLst>
            <a:ext uri="{FF2B5EF4-FFF2-40B4-BE49-F238E27FC236}">
              <a16:creationId xmlns:a16="http://schemas.microsoft.com/office/drawing/2014/main" id="{F988ED4B-FA33-426A-AC60-AC8E0100832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72" name="PoljeZBesedilom 2">
          <a:extLst>
            <a:ext uri="{FF2B5EF4-FFF2-40B4-BE49-F238E27FC236}">
              <a16:creationId xmlns:a16="http://schemas.microsoft.com/office/drawing/2014/main" id="{15B762E3-78BB-4475-9B37-7156D3A67FE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73" name="PoljeZBesedilom 2">
          <a:extLst>
            <a:ext uri="{FF2B5EF4-FFF2-40B4-BE49-F238E27FC236}">
              <a16:creationId xmlns:a16="http://schemas.microsoft.com/office/drawing/2014/main" id="{33B2C4F6-F5AB-4D52-B61F-045BC3352CD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74" name="PoljeZBesedilom 2">
          <a:extLst>
            <a:ext uri="{FF2B5EF4-FFF2-40B4-BE49-F238E27FC236}">
              <a16:creationId xmlns:a16="http://schemas.microsoft.com/office/drawing/2014/main" id="{509EBF16-A71B-4763-9278-1174B78B564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75" name="PoljeZBesedilom 974">
          <a:extLst>
            <a:ext uri="{FF2B5EF4-FFF2-40B4-BE49-F238E27FC236}">
              <a16:creationId xmlns:a16="http://schemas.microsoft.com/office/drawing/2014/main" id="{7E97F753-D173-4A2E-B23B-68E7F243A4A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76" name="PoljeZBesedilom 2">
          <a:extLst>
            <a:ext uri="{FF2B5EF4-FFF2-40B4-BE49-F238E27FC236}">
              <a16:creationId xmlns:a16="http://schemas.microsoft.com/office/drawing/2014/main" id="{228C74E1-998D-494E-AEEE-6DE157C2E63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77" name="PoljeZBesedilom 2">
          <a:extLst>
            <a:ext uri="{FF2B5EF4-FFF2-40B4-BE49-F238E27FC236}">
              <a16:creationId xmlns:a16="http://schemas.microsoft.com/office/drawing/2014/main" id="{8B48ABA6-6A1D-45C7-BA85-7E8CA4415B6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78" name="PoljeZBesedilom 2">
          <a:extLst>
            <a:ext uri="{FF2B5EF4-FFF2-40B4-BE49-F238E27FC236}">
              <a16:creationId xmlns:a16="http://schemas.microsoft.com/office/drawing/2014/main" id="{EFF7C3CA-2C69-40E7-BFFF-1934B6A4C1B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979" name="PoljeZBesedilom 2">
          <a:extLst>
            <a:ext uri="{FF2B5EF4-FFF2-40B4-BE49-F238E27FC236}">
              <a16:creationId xmlns:a16="http://schemas.microsoft.com/office/drawing/2014/main" id="{4EFB7EAB-1D47-40C4-9EA7-54A7487E91C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980" name="PoljeZBesedilom 2">
          <a:extLst>
            <a:ext uri="{FF2B5EF4-FFF2-40B4-BE49-F238E27FC236}">
              <a16:creationId xmlns:a16="http://schemas.microsoft.com/office/drawing/2014/main" id="{F484C21F-D28F-4C33-9303-01FE7CBC745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981" name="PoljeZBesedilom 980">
          <a:extLst>
            <a:ext uri="{FF2B5EF4-FFF2-40B4-BE49-F238E27FC236}">
              <a16:creationId xmlns:a16="http://schemas.microsoft.com/office/drawing/2014/main" id="{E7935FD9-1C94-446B-B8AA-E55BF12D0581}"/>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982" name="PoljeZBesedilom 2">
          <a:extLst>
            <a:ext uri="{FF2B5EF4-FFF2-40B4-BE49-F238E27FC236}">
              <a16:creationId xmlns:a16="http://schemas.microsoft.com/office/drawing/2014/main" id="{8B286EA0-9563-4CBC-A966-FAE1F7FB303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983" name="PoljeZBesedilom 2">
          <a:extLst>
            <a:ext uri="{FF2B5EF4-FFF2-40B4-BE49-F238E27FC236}">
              <a16:creationId xmlns:a16="http://schemas.microsoft.com/office/drawing/2014/main" id="{D4C1930B-D02F-4ECD-B87B-3298949E24F2}"/>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984" name="PoljeZBesedilom 2">
          <a:extLst>
            <a:ext uri="{FF2B5EF4-FFF2-40B4-BE49-F238E27FC236}">
              <a16:creationId xmlns:a16="http://schemas.microsoft.com/office/drawing/2014/main" id="{E386C471-0306-452D-9277-6909FEBF62B4}"/>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985" name="PoljeZBesedilom 2">
          <a:extLst>
            <a:ext uri="{FF2B5EF4-FFF2-40B4-BE49-F238E27FC236}">
              <a16:creationId xmlns:a16="http://schemas.microsoft.com/office/drawing/2014/main" id="{78B10CF2-9DC8-4CC8-87B9-0C37F85042C8}"/>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986" name="PoljeZBesedilom 2">
          <a:extLst>
            <a:ext uri="{FF2B5EF4-FFF2-40B4-BE49-F238E27FC236}">
              <a16:creationId xmlns:a16="http://schemas.microsoft.com/office/drawing/2014/main" id="{15E0AC66-2B42-4BFD-B9D0-8C1299788C34}"/>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987" name="PoljeZBesedilom 986">
          <a:extLst>
            <a:ext uri="{FF2B5EF4-FFF2-40B4-BE49-F238E27FC236}">
              <a16:creationId xmlns:a16="http://schemas.microsoft.com/office/drawing/2014/main" id="{FA51535B-3683-4DE1-A8BE-7BC16F47E45A}"/>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988" name="PoljeZBesedilom 2">
          <a:extLst>
            <a:ext uri="{FF2B5EF4-FFF2-40B4-BE49-F238E27FC236}">
              <a16:creationId xmlns:a16="http://schemas.microsoft.com/office/drawing/2014/main" id="{9741BFE2-69C5-420C-B681-603C4C0719BB}"/>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989" name="PoljeZBesedilom 2">
          <a:extLst>
            <a:ext uri="{FF2B5EF4-FFF2-40B4-BE49-F238E27FC236}">
              <a16:creationId xmlns:a16="http://schemas.microsoft.com/office/drawing/2014/main" id="{A3098841-2DE3-479A-805E-625DC5F20142}"/>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990" name="PoljeZBesedilom 2">
          <a:extLst>
            <a:ext uri="{FF2B5EF4-FFF2-40B4-BE49-F238E27FC236}">
              <a16:creationId xmlns:a16="http://schemas.microsoft.com/office/drawing/2014/main" id="{A020C79A-33A6-47D8-8891-11ED92410D0D}"/>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991" name="PoljeZBesedilom 2">
          <a:extLst>
            <a:ext uri="{FF2B5EF4-FFF2-40B4-BE49-F238E27FC236}">
              <a16:creationId xmlns:a16="http://schemas.microsoft.com/office/drawing/2014/main" id="{13912675-3E78-43E3-A615-86699C35110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992" name="PoljeZBesedilom 991">
          <a:extLst>
            <a:ext uri="{FF2B5EF4-FFF2-40B4-BE49-F238E27FC236}">
              <a16:creationId xmlns:a16="http://schemas.microsoft.com/office/drawing/2014/main" id="{098DD906-55EE-4494-A82C-9B1E44B0F67C}"/>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993" name="PoljeZBesedilom 2">
          <a:extLst>
            <a:ext uri="{FF2B5EF4-FFF2-40B4-BE49-F238E27FC236}">
              <a16:creationId xmlns:a16="http://schemas.microsoft.com/office/drawing/2014/main" id="{FE17DA2D-8AB1-4B26-B654-36D9D9DA1D43}"/>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994" name="PoljeZBesedilom 2">
          <a:extLst>
            <a:ext uri="{FF2B5EF4-FFF2-40B4-BE49-F238E27FC236}">
              <a16:creationId xmlns:a16="http://schemas.microsoft.com/office/drawing/2014/main" id="{CE1FAB91-CB74-43F1-85DB-18A49E219ADD}"/>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995" name="PoljeZBesedilom 2">
          <a:extLst>
            <a:ext uri="{FF2B5EF4-FFF2-40B4-BE49-F238E27FC236}">
              <a16:creationId xmlns:a16="http://schemas.microsoft.com/office/drawing/2014/main" id="{345DDC2B-EC08-4F41-AAB1-EA2996ACEB96}"/>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996" name="PoljeZBesedilom 2">
          <a:extLst>
            <a:ext uri="{FF2B5EF4-FFF2-40B4-BE49-F238E27FC236}">
              <a16:creationId xmlns:a16="http://schemas.microsoft.com/office/drawing/2014/main" id="{1FADDFA0-23C0-404B-8152-3DDBEAC12214}"/>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97" name="PoljeZBesedilom 2">
          <a:extLst>
            <a:ext uri="{FF2B5EF4-FFF2-40B4-BE49-F238E27FC236}">
              <a16:creationId xmlns:a16="http://schemas.microsoft.com/office/drawing/2014/main" id="{4F0699F1-BFCA-42DB-950B-5A4760D2DFC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98" name="PoljeZBesedilom 997">
          <a:extLst>
            <a:ext uri="{FF2B5EF4-FFF2-40B4-BE49-F238E27FC236}">
              <a16:creationId xmlns:a16="http://schemas.microsoft.com/office/drawing/2014/main" id="{286CDE49-85A5-4D96-9CDE-335202E458A7}"/>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999" name="PoljeZBesedilom 2">
          <a:extLst>
            <a:ext uri="{FF2B5EF4-FFF2-40B4-BE49-F238E27FC236}">
              <a16:creationId xmlns:a16="http://schemas.microsoft.com/office/drawing/2014/main" id="{DFFF715E-429B-46B9-B35E-6D77C375CDE1}"/>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000" name="PoljeZBesedilom 2">
          <a:extLst>
            <a:ext uri="{FF2B5EF4-FFF2-40B4-BE49-F238E27FC236}">
              <a16:creationId xmlns:a16="http://schemas.microsoft.com/office/drawing/2014/main" id="{EA93BF63-2E1D-4C68-9B25-B11008D9D58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001" name="PoljeZBesedilom 2">
          <a:extLst>
            <a:ext uri="{FF2B5EF4-FFF2-40B4-BE49-F238E27FC236}">
              <a16:creationId xmlns:a16="http://schemas.microsoft.com/office/drawing/2014/main" id="{FF3AC526-072E-4359-AF33-FD2A19BCF7C0}"/>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002" name="PoljeZBesedilom 2">
          <a:extLst>
            <a:ext uri="{FF2B5EF4-FFF2-40B4-BE49-F238E27FC236}">
              <a16:creationId xmlns:a16="http://schemas.microsoft.com/office/drawing/2014/main" id="{E599D552-A0CD-43E3-9837-779F736B56F0}"/>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003" name="PoljeZBesedilom 2">
          <a:extLst>
            <a:ext uri="{FF2B5EF4-FFF2-40B4-BE49-F238E27FC236}">
              <a16:creationId xmlns:a16="http://schemas.microsoft.com/office/drawing/2014/main" id="{51FFCCB0-BA71-48C2-8FA4-880A458B58A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004" name="PoljeZBesedilom 1003">
          <a:extLst>
            <a:ext uri="{FF2B5EF4-FFF2-40B4-BE49-F238E27FC236}">
              <a16:creationId xmlns:a16="http://schemas.microsoft.com/office/drawing/2014/main" id="{E1D43C2A-CEE6-4C97-92CC-7F5D898E9BC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005" name="PoljeZBesedilom 2">
          <a:extLst>
            <a:ext uri="{FF2B5EF4-FFF2-40B4-BE49-F238E27FC236}">
              <a16:creationId xmlns:a16="http://schemas.microsoft.com/office/drawing/2014/main" id="{DCFE709E-0A97-4BC8-8C3D-12EABA76322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006" name="PoljeZBesedilom 2">
          <a:extLst>
            <a:ext uri="{FF2B5EF4-FFF2-40B4-BE49-F238E27FC236}">
              <a16:creationId xmlns:a16="http://schemas.microsoft.com/office/drawing/2014/main" id="{1ED00F2B-C62B-4EE6-8BAB-57D1D50ED2B3}"/>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007" name="PoljeZBesedilom 2">
          <a:extLst>
            <a:ext uri="{FF2B5EF4-FFF2-40B4-BE49-F238E27FC236}">
              <a16:creationId xmlns:a16="http://schemas.microsoft.com/office/drawing/2014/main" id="{84AB1F21-28BC-4891-868E-48CF93E6AB7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008" name="PoljeZBesedilom 2">
          <a:extLst>
            <a:ext uri="{FF2B5EF4-FFF2-40B4-BE49-F238E27FC236}">
              <a16:creationId xmlns:a16="http://schemas.microsoft.com/office/drawing/2014/main" id="{B63A34BE-CD4F-40A5-B85E-CFA3510FA55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009" name="PoljeZBesedilom 2">
          <a:extLst>
            <a:ext uri="{FF2B5EF4-FFF2-40B4-BE49-F238E27FC236}">
              <a16:creationId xmlns:a16="http://schemas.microsoft.com/office/drawing/2014/main" id="{474845DB-D365-4330-BDC8-9BF0CA5C3FBD}"/>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010" name="PoljeZBesedilom 1009">
          <a:extLst>
            <a:ext uri="{FF2B5EF4-FFF2-40B4-BE49-F238E27FC236}">
              <a16:creationId xmlns:a16="http://schemas.microsoft.com/office/drawing/2014/main" id="{25F272C3-8143-447F-B03B-6950D78C799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011" name="PoljeZBesedilom 2">
          <a:extLst>
            <a:ext uri="{FF2B5EF4-FFF2-40B4-BE49-F238E27FC236}">
              <a16:creationId xmlns:a16="http://schemas.microsoft.com/office/drawing/2014/main" id="{10DD8F90-09E7-44B9-AA5A-20B16548C16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012" name="PoljeZBesedilom 2">
          <a:extLst>
            <a:ext uri="{FF2B5EF4-FFF2-40B4-BE49-F238E27FC236}">
              <a16:creationId xmlns:a16="http://schemas.microsoft.com/office/drawing/2014/main" id="{B19B4F50-312F-47DD-B831-85964851F4E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013" name="PoljeZBesedilom 2">
          <a:extLst>
            <a:ext uri="{FF2B5EF4-FFF2-40B4-BE49-F238E27FC236}">
              <a16:creationId xmlns:a16="http://schemas.microsoft.com/office/drawing/2014/main" id="{337EB9F0-9325-47EE-97CB-31D1CA18511A}"/>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014" name="PoljeZBesedilom 2">
          <a:extLst>
            <a:ext uri="{FF2B5EF4-FFF2-40B4-BE49-F238E27FC236}">
              <a16:creationId xmlns:a16="http://schemas.microsoft.com/office/drawing/2014/main" id="{0AC1BD27-A99E-4BB6-A6ED-AFC98594EFF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15" name="PoljeZBesedilom 2">
          <a:extLst>
            <a:ext uri="{FF2B5EF4-FFF2-40B4-BE49-F238E27FC236}">
              <a16:creationId xmlns:a16="http://schemas.microsoft.com/office/drawing/2014/main" id="{172A95D8-FFF6-4032-93FA-61BF9FBCAD93}"/>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16" name="PoljeZBesedilom 1015">
          <a:extLst>
            <a:ext uri="{FF2B5EF4-FFF2-40B4-BE49-F238E27FC236}">
              <a16:creationId xmlns:a16="http://schemas.microsoft.com/office/drawing/2014/main" id="{72DA9E06-0406-41DC-9941-FC52850D158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17" name="PoljeZBesedilom 2">
          <a:extLst>
            <a:ext uri="{FF2B5EF4-FFF2-40B4-BE49-F238E27FC236}">
              <a16:creationId xmlns:a16="http://schemas.microsoft.com/office/drawing/2014/main" id="{3F44225B-7FA9-4556-BC65-9A2602218751}"/>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18" name="PoljeZBesedilom 2">
          <a:extLst>
            <a:ext uri="{FF2B5EF4-FFF2-40B4-BE49-F238E27FC236}">
              <a16:creationId xmlns:a16="http://schemas.microsoft.com/office/drawing/2014/main" id="{97FC74BA-40D0-4677-9985-3B9D906FEA63}"/>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19" name="PoljeZBesedilom 2">
          <a:extLst>
            <a:ext uri="{FF2B5EF4-FFF2-40B4-BE49-F238E27FC236}">
              <a16:creationId xmlns:a16="http://schemas.microsoft.com/office/drawing/2014/main" id="{76BB6A9A-3F4B-4820-91B1-ED523C11E6A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20" name="PoljeZBesedilom 2">
          <a:extLst>
            <a:ext uri="{FF2B5EF4-FFF2-40B4-BE49-F238E27FC236}">
              <a16:creationId xmlns:a16="http://schemas.microsoft.com/office/drawing/2014/main" id="{FBFB71DA-CFC6-4522-AAE3-C14C9D4F0DAF}"/>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21" name="PoljeZBesedilom 2">
          <a:extLst>
            <a:ext uri="{FF2B5EF4-FFF2-40B4-BE49-F238E27FC236}">
              <a16:creationId xmlns:a16="http://schemas.microsoft.com/office/drawing/2014/main" id="{76DC2185-E87B-4000-8297-5C1091674F7B}"/>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22" name="PoljeZBesedilom 1021">
          <a:extLst>
            <a:ext uri="{FF2B5EF4-FFF2-40B4-BE49-F238E27FC236}">
              <a16:creationId xmlns:a16="http://schemas.microsoft.com/office/drawing/2014/main" id="{62E01830-8A20-42D7-824B-B2BC27D601A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23" name="PoljeZBesedilom 2">
          <a:extLst>
            <a:ext uri="{FF2B5EF4-FFF2-40B4-BE49-F238E27FC236}">
              <a16:creationId xmlns:a16="http://schemas.microsoft.com/office/drawing/2014/main" id="{3A03EA24-92DC-4B9A-B7B1-9AB1C005B873}"/>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24" name="PoljeZBesedilom 2">
          <a:extLst>
            <a:ext uri="{FF2B5EF4-FFF2-40B4-BE49-F238E27FC236}">
              <a16:creationId xmlns:a16="http://schemas.microsoft.com/office/drawing/2014/main" id="{6B4FDFF7-0FB8-4E99-BAFB-B50D011701C6}"/>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25" name="PoljeZBesedilom 2">
          <a:extLst>
            <a:ext uri="{FF2B5EF4-FFF2-40B4-BE49-F238E27FC236}">
              <a16:creationId xmlns:a16="http://schemas.microsoft.com/office/drawing/2014/main" id="{956C1A3B-DC7C-4443-97C4-0C5CA73C8AF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26" name="PoljeZBesedilom 2">
          <a:extLst>
            <a:ext uri="{FF2B5EF4-FFF2-40B4-BE49-F238E27FC236}">
              <a16:creationId xmlns:a16="http://schemas.microsoft.com/office/drawing/2014/main" id="{9E7CBBCB-DEBC-4F22-94F6-C5C4B1716C5D}"/>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027" name="PoljeZBesedilom 1026">
          <a:extLst>
            <a:ext uri="{FF2B5EF4-FFF2-40B4-BE49-F238E27FC236}">
              <a16:creationId xmlns:a16="http://schemas.microsoft.com/office/drawing/2014/main" id="{B8E5BF9C-2984-451D-A560-C0D30671566E}"/>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028" name="PoljeZBesedilom 2">
          <a:extLst>
            <a:ext uri="{FF2B5EF4-FFF2-40B4-BE49-F238E27FC236}">
              <a16:creationId xmlns:a16="http://schemas.microsoft.com/office/drawing/2014/main" id="{2C8F7724-D2C5-4CCB-BEE7-9D2D21C02F58}"/>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029" name="PoljeZBesedilom 2">
          <a:extLst>
            <a:ext uri="{FF2B5EF4-FFF2-40B4-BE49-F238E27FC236}">
              <a16:creationId xmlns:a16="http://schemas.microsoft.com/office/drawing/2014/main" id="{8169F6E2-32CE-4DBB-8782-57BE0DBC3303}"/>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030" name="PoljeZBesedilom 2">
          <a:extLst>
            <a:ext uri="{FF2B5EF4-FFF2-40B4-BE49-F238E27FC236}">
              <a16:creationId xmlns:a16="http://schemas.microsoft.com/office/drawing/2014/main" id="{5D286091-043E-43FF-B5ED-D3B438EC5167}"/>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031" name="PoljeZBesedilom 2">
          <a:extLst>
            <a:ext uri="{FF2B5EF4-FFF2-40B4-BE49-F238E27FC236}">
              <a16:creationId xmlns:a16="http://schemas.microsoft.com/office/drawing/2014/main" id="{9671619F-8A89-4E94-AD29-88088299C74C}"/>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32" name="PoljeZBesedilom 2">
          <a:extLst>
            <a:ext uri="{FF2B5EF4-FFF2-40B4-BE49-F238E27FC236}">
              <a16:creationId xmlns:a16="http://schemas.microsoft.com/office/drawing/2014/main" id="{A91535C0-ECFB-47A8-83B7-5ECF03DB469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33" name="PoljeZBesedilom 1032">
          <a:extLst>
            <a:ext uri="{FF2B5EF4-FFF2-40B4-BE49-F238E27FC236}">
              <a16:creationId xmlns:a16="http://schemas.microsoft.com/office/drawing/2014/main" id="{1731A094-48E2-49D0-84B7-F42121894ED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34" name="PoljeZBesedilom 2">
          <a:extLst>
            <a:ext uri="{FF2B5EF4-FFF2-40B4-BE49-F238E27FC236}">
              <a16:creationId xmlns:a16="http://schemas.microsoft.com/office/drawing/2014/main" id="{CFFD7AE2-4A5F-405C-8C9D-0B9480FF298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35" name="PoljeZBesedilom 2">
          <a:extLst>
            <a:ext uri="{FF2B5EF4-FFF2-40B4-BE49-F238E27FC236}">
              <a16:creationId xmlns:a16="http://schemas.microsoft.com/office/drawing/2014/main" id="{BE085AA0-68CE-49B9-80D3-D2421C6C199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36" name="PoljeZBesedilom 2">
          <a:extLst>
            <a:ext uri="{FF2B5EF4-FFF2-40B4-BE49-F238E27FC236}">
              <a16:creationId xmlns:a16="http://schemas.microsoft.com/office/drawing/2014/main" id="{E8645066-9715-4AA9-88E5-C52E283565B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37" name="PoljeZBesedilom 2">
          <a:extLst>
            <a:ext uri="{FF2B5EF4-FFF2-40B4-BE49-F238E27FC236}">
              <a16:creationId xmlns:a16="http://schemas.microsoft.com/office/drawing/2014/main" id="{AFAC4A82-E960-47C9-BCF0-4CED30BE97E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38" name="PoljeZBesedilom 2">
          <a:extLst>
            <a:ext uri="{FF2B5EF4-FFF2-40B4-BE49-F238E27FC236}">
              <a16:creationId xmlns:a16="http://schemas.microsoft.com/office/drawing/2014/main" id="{3F3E77D6-E516-4334-A2DC-B52CEBD0AA7C}"/>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39" name="PoljeZBesedilom 1038">
          <a:extLst>
            <a:ext uri="{FF2B5EF4-FFF2-40B4-BE49-F238E27FC236}">
              <a16:creationId xmlns:a16="http://schemas.microsoft.com/office/drawing/2014/main" id="{7DB69D33-7227-4578-9B15-CE010A01CEB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40" name="PoljeZBesedilom 2">
          <a:extLst>
            <a:ext uri="{FF2B5EF4-FFF2-40B4-BE49-F238E27FC236}">
              <a16:creationId xmlns:a16="http://schemas.microsoft.com/office/drawing/2014/main" id="{1C034243-00E5-442E-82C3-F47CE815C47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41" name="PoljeZBesedilom 2">
          <a:extLst>
            <a:ext uri="{FF2B5EF4-FFF2-40B4-BE49-F238E27FC236}">
              <a16:creationId xmlns:a16="http://schemas.microsoft.com/office/drawing/2014/main" id="{F5F8DB51-6E0D-4EB1-9880-3CBCC77AFCA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42" name="PoljeZBesedilom 2">
          <a:extLst>
            <a:ext uri="{FF2B5EF4-FFF2-40B4-BE49-F238E27FC236}">
              <a16:creationId xmlns:a16="http://schemas.microsoft.com/office/drawing/2014/main" id="{E8562C60-DBE1-4BCF-9A75-E9EFEFEF2C8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43" name="PoljeZBesedilom 2">
          <a:extLst>
            <a:ext uri="{FF2B5EF4-FFF2-40B4-BE49-F238E27FC236}">
              <a16:creationId xmlns:a16="http://schemas.microsoft.com/office/drawing/2014/main" id="{00BA0958-D0D5-420D-8042-ED3A66522F4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44" name="PoljeZBesedilom 2">
          <a:extLst>
            <a:ext uri="{FF2B5EF4-FFF2-40B4-BE49-F238E27FC236}">
              <a16:creationId xmlns:a16="http://schemas.microsoft.com/office/drawing/2014/main" id="{86D029D8-03FD-4BA4-9182-7448AE4E023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45" name="PoljeZBesedilom 1044">
          <a:extLst>
            <a:ext uri="{FF2B5EF4-FFF2-40B4-BE49-F238E27FC236}">
              <a16:creationId xmlns:a16="http://schemas.microsoft.com/office/drawing/2014/main" id="{DCC71E16-718E-4433-A8F1-7C5271ED6E5C}"/>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46" name="PoljeZBesedilom 2">
          <a:extLst>
            <a:ext uri="{FF2B5EF4-FFF2-40B4-BE49-F238E27FC236}">
              <a16:creationId xmlns:a16="http://schemas.microsoft.com/office/drawing/2014/main" id="{B9BE7B7D-5879-4C79-94E9-B4CD1619FCC8}"/>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47" name="PoljeZBesedilom 2">
          <a:extLst>
            <a:ext uri="{FF2B5EF4-FFF2-40B4-BE49-F238E27FC236}">
              <a16:creationId xmlns:a16="http://schemas.microsoft.com/office/drawing/2014/main" id="{0A9831C1-18C4-4BD0-B7FB-05DC50CDF676}"/>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48" name="PoljeZBesedilom 2">
          <a:extLst>
            <a:ext uri="{FF2B5EF4-FFF2-40B4-BE49-F238E27FC236}">
              <a16:creationId xmlns:a16="http://schemas.microsoft.com/office/drawing/2014/main" id="{A6F3762A-7BCF-4E3A-90B2-9C6F5C9CEE9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49" name="PoljeZBesedilom 2">
          <a:extLst>
            <a:ext uri="{FF2B5EF4-FFF2-40B4-BE49-F238E27FC236}">
              <a16:creationId xmlns:a16="http://schemas.microsoft.com/office/drawing/2014/main" id="{39E94D4F-6A18-4CD6-85FE-4FD0FA24ED5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50" name="PoljeZBesedilom 2">
          <a:extLst>
            <a:ext uri="{FF2B5EF4-FFF2-40B4-BE49-F238E27FC236}">
              <a16:creationId xmlns:a16="http://schemas.microsoft.com/office/drawing/2014/main" id="{F889C485-D1E5-4559-ACF4-CB1939F5049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51" name="PoljeZBesedilom 1050">
          <a:extLst>
            <a:ext uri="{FF2B5EF4-FFF2-40B4-BE49-F238E27FC236}">
              <a16:creationId xmlns:a16="http://schemas.microsoft.com/office/drawing/2014/main" id="{D416C642-AF94-45FB-A8AA-EFBA7E1ED9E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52" name="PoljeZBesedilom 2">
          <a:extLst>
            <a:ext uri="{FF2B5EF4-FFF2-40B4-BE49-F238E27FC236}">
              <a16:creationId xmlns:a16="http://schemas.microsoft.com/office/drawing/2014/main" id="{A50A1900-D641-48B5-ACD9-078A8B53EEB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53" name="PoljeZBesedilom 2">
          <a:extLst>
            <a:ext uri="{FF2B5EF4-FFF2-40B4-BE49-F238E27FC236}">
              <a16:creationId xmlns:a16="http://schemas.microsoft.com/office/drawing/2014/main" id="{40389AA5-5159-4CCF-904D-2827170B884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54" name="PoljeZBesedilom 2">
          <a:extLst>
            <a:ext uri="{FF2B5EF4-FFF2-40B4-BE49-F238E27FC236}">
              <a16:creationId xmlns:a16="http://schemas.microsoft.com/office/drawing/2014/main" id="{9D1A1B9E-D741-4EF1-B41A-48C12F3BC80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55" name="PoljeZBesedilom 2">
          <a:extLst>
            <a:ext uri="{FF2B5EF4-FFF2-40B4-BE49-F238E27FC236}">
              <a16:creationId xmlns:a16="http://schemas.microsoft.com/office/drawing/2014/main" id="{B1DC8CA5-28DA-4816-802B-7DBBBB15C62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56" name="PoljeZBesedilom 2">
          <a:extLst>
            <a:ext uri="{FF2B5EF4-FFF2-40B4-BE49-F238E27FC236}">
              <a16:creationId xmlns:a16="http://schemas.microsoft.com/office/drawing/2014/main" id="{0F887FC1-94E3-477E-B5B4-2474FFBEE36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57" name="PoljeZBesedilom 1056">
          <a:extLst>
            <a:ext uri="{FF2B5EF4-FFF2-40B4-BE49-F238E27FC236}">
              <a16:creationId xmlns:a16="http://schemas.microsoft.com/office/drawing/2014/main" id="{0776110C-D79A-4053-A8D2-DA917A3CC5D6}"/>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58" name="PoljeZBesedilom 2">
          <a:extLst>
            <a:ext uri="{FF2B5EF4-FFF2-40B4-BE49-F238E27FC236}">
              <a16:creationId xmlns:a16="http://schemas.microsoft.com/office/drawing/2014/main" id="{64EF102C-3C78-46A2-AAD8-F468DDDF365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59" name="PoljeZBesedilom 2">
          <a:extLst>
            <a:ext uri="{FF2B5EF4-FFF2-40B4-BE49-F238E27FC236}">
              <a16:creationId xmlns:a16="http://schemas.microsoft.com/office/drawing/2014/main" id="{38F7CBF8-B3DD-4443-995B-5A2858318510}"/>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60" name="PoljeZBesedilom 2">
          <a:extLst>
            <a:ext uri="{FF2B5EF4-FFF2-40B4-BE49-F238E27FC236}">
              <a16:creationId xmlns:a16="http://schemas.microsoft.com/office/drawing/2014/main" id="{878B7E21-26EE-4B8B-B9F5-9F2ABFE7831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61" name="PoljeZBesedilom 2">
          <a:extLst>
            <a:ext uri="{FF2B5EF4-FFF2-40B4-BE49-F238E27FC236}">
              <a16:creationId xmlns:a16="http://schemas.microsoft.com/office/drawing/2014/main" id="{1EE52AD9-F0F5-4DEA-B26B-37E4A7CD91D8}"/>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62" name="PoljeZBesedilom 2">
          <a:extLst>
            <a:ext uri="{FF2B5EF4-FFF2-40B4-BE49-F238E27FC236}">
              <a16:creationId xmlns:a16="http://schemas.microsoft.com/office/drawing/2014/main" id="{521359EC-1A0C-4374-A216-4F2DE1E4C74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63" name="PoljeZBesedilom 1062">
          <a:extLst>
            <a:ext uri="{FF2B5EF4-FFF2-40B4-BE49-F238E27FC236}">
              <a16:creationId xmlns:a16="http://schemas.microsoft.com/office/drawing/2014/main" id="{7F9B54A3-4A89-48CC-AEA2-E213BCACEDC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64" name="PoljeZBesedilom 2">
          <a:extLst>
            <a:ext uri="{FF2B5EF4-FFF2-40B4-BE49-F238E27FC236}">
              <a16:creationId xmlns:a16="http://schemas.microsoft.com/office/drawing/2014/main" id="{8922AEC3-24F1-48CF-9B98-E8E0CD4E66A2}"/>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65" name="PoljeZBesedilom 2">
          <a:extLst>
            <a:ext uri="{FF2B5EF4-FFF2-40B4-BE49-F238E27FC236}">
              <a16:creationId xmlns:a16="http://schemas.microsoft.com/office/drawing/2014/main" id="{9AFE8E23-BA9B-49F8-B7B0-BB4726BA5856}"/>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66" name="PoljeZBesedilom 2">
          <a:extLst>
            <a:ext uri="{FF2B5EF4-FFF2-40B4-BE49-F238E27FC236}">
              <a16:creationId xmlns:a16="http://schemas.microsoft.com/office/drawing/2014/main" id="{8D0207B2-2B45-412D-9F6C-B6416EAFDEC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67" name="PoljeZBesedilom 2">
          <a:extLst>
            <a:ext uri="{FF2B5EF4-FFF2-40B4-BE49-F238E27FC236}">
              <a16:creationId xmlns:a16="http://schemas.microsoft.com/office/drawing/2014/main" id="{36B2351E-4FED-47A3-8244-37E39C84DC9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068" name="PoljeZBesedilom 2">
          <a:extLst>
            <a:ext uri="{FF2B5EF4-FFF2-40B4-BE49-F238E27FC236}">
              <a16:creationId xmlns:a16="http://schemas.microsoft.com/office/drawing/2014/main" id="{C1090F8B-E336-4D78-BF7A-06E1C432694D}"/>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069" name="PoljeZBesedilom 1068">
          <a:extLst>
            <a:ext uri="{FF2B5EF4-FFF2-40B4-BE49-F238E27FC236}">
              <a16:creationId xmlns:a16="http://schemas.microsoft.com/office/drawing/2014/main" id="{CC5A6735-DEFF-448D-9592-2D2D6E92F5ED}"/>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070" name="PoljeZBesedilom 2">
          <a:extLst>
            <a:ext uri="{FF2B5EF4-FFF2-40B4-BE49-F238E27FC236}">
              <a16:creationId xmlns:a16="http://schemas.microsoft.com/office/drawing/2014/main" id="{BF5A6FC4-72DE-4BE6-AF19-39E7F485296A}"/>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071" name="PoljeZBesedilom 2">
          <a:extLst>
            <a:ext uri="{FF2B5EF4-FFF2-40B4-BE49-F238E27FC236}">
              <a16:creationId xmlns:a16="http://schemas.microsoft.com/office/drawing/2014/main" id="{D9304ADC-F1E9-4178-A998-48A81547E91A}"/>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072" name="PoljeZBesedilom 2">
          <a:extLst>
            <a:ext uri="{FF2B5EF4-FFF2-40B4-BE49-F238E27FC236}">
              <a16:creationId xmlns:a16="http://schemas.microsoft.com/office/drawing/2014/main" id="{5CF67B46-2953-4FB5-B2CB-5420D0D7807D}"/>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073" name="PoljeZBesedilom 2">
          <a:extLst>
            <a:ext uri="{FF2B5EF4-FFF2-40B4-BE49-F238E27FC236}">
              <a16:creationId xmlns:a16="http://schemas.microsoft.com/office/drawing/2014/main" id="{A27D6DB2-FC7A-4F4C-93F5-4B6D70851416}"/>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74" name="PoljeZBesedilom 2">
          <a:extLst>
            <a:ext uri="{FF2B5EF4-FFF2-40B4-BE49-F238E27FC236}">
              <a16:creationId xmlns:a16="http://schemas.microsoft.com/office/drawing/2014/main" id="{5884E14B-C7D8-4817-A86F-BC0D1B44B17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75" name="PoljeZBesedilom 1074">
          <a:extLst>
            <a:ext uri="{FF2B5EF4-FFF2-40B4-BE49-F238E27FC236}">
              <a16:creationId xmlns:a16="http://schemas.microsoft.com/office/drawing/2014/main" id="{FB69D460-3AC7-465E-95FA-98727A56ACC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76" name="PoljeZBesedilom 2">
          <a:extLst>
            <a:ext uri="{FF2B5EF4-FFF2-40B4-BE49-F238E27FC236}">
              <a16:creationId xmlns:a16="http://schemas.microsoft.com/office/drawing/2014/main" id="{1C7D700A-11CF-45F6-AD12-681764B934FC}"/>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77" name="PoljeZBesedilom 2">
          <a:extLst>
            <a:ext uri="{FF2B5EF4-FFF2-40B4-BE49-F238E27FC236}">
              <a16:creationId xmlns:a16="http://schemas.microsoft.com/office/drawing/2014/main" id="{9216A7EC-E38C-4BFC-BAD2-4A20FCA58C1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78" name="PoljeZBesedilom 2">
          <a:extLst>
            <a:ext uri="{FF2B5EF4-FFF2-40B4-BE49-F238E27FC236}">
              <a16:creationId xmlns:a16="http://schemas.microsoft.com/office/drawing/2014/main" id="{0F14607D-A155-47B7-ACA2-0AAEBD1E46C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79" name="PoljeZBesedilom 2">
          <a:extLst>
            <a:ext uri="{FF2B5EF4-FFF2-40B4-BE49-F238E27FC236}">
              <a16:creationId xmlns:a16="http://schemas.microsoft.com/office/drawing/2014/main" id="{B8884618-D20D-47B5-AAB4-0E776E9FD16E}"/>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80" name="PoljeZBesedilom 2">
          <a:extLst>
            <a:ext uri="{FF2B5EF4-FFF2-40B4-BE49-F238E27FC236}">
              <a16:creationId xmlns:a16="http://schemas.microsoft.com/office/drawing/2014/main" id="{7D0BB18E-8DC6-4BCE-8A09-B60121C8BB5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81" name="PoljeZBesedilom 1080">
          <a:extLst>
            <a:ext uri="{FF2B5EF4-FFF2-40B4-BE49-F238E27FC236}">
              <a16:creationId xmlns:a16="http://schemas.microsoft.com/office/drawing/2014/main" id="{9BC55EE7-65A7-4F45-B653-F7D084759A7C}"/>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82" name="PoljeZBesedilom 2">
          <a:extLst>
            <a:ext uri="{FF2B5EF4-FFF2-40B4-BE49-F238E27FC236}">
              <a16:creationId xmlns:a16="http://schemas.microsoft.com/office/drawing/2014/main" id="{077FB558-1B66-42C5-B554-35975026C52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83" name="PoljeZBesedilom 2">
          <a:extLst>
            <a:ext uri="{FF2B5EF4-FFF2-40B4-BE49-F238E27FC236}">
              <a16:creationId xmlns:a16="http://schemas.microsoft.com/office/drawing/2014/main" id="{431CFBE1-45A2-4133-84A3-180C758E3800}"/>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84" name="PoljeZBesedilom 2">
          <a:extLst>
            <a:ext uri="{FF2B5EF4-FFF2-40B4-BE49-F238E27FC236}">
              <a16:creationId xmlns:a16="http://schemas.microsoft.com/office/drawing/2014/main" id="{4E4AFAEA-58EF-403B-95EC-705369717AA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085" name="PoljeZBesedilom 2">
          <a:extLst>
            <a:ext uri="{FF2B5EF4-FFF2-40B4-BE49-F238E27FC236}">
              <a16:creationId xmlns:a16="http://schemas.microsoft.com/office/drawing/2014/main" id="{E7D2E7DD-14EC-480D-9B93-FD5D1FB9C1B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086" name="PoljeZBesedilom 2">
          <a:extLst>
            <a:ext uri="{FF2B5EF4-FFF2-40B4-BE49-F238E27FC236}">
              <a16:creationId xmlns:a16="http://schemas.microsoft.com/office/drawing/2014/main" id="{959D6A8D-04CF-42FD-BB1C-C552041A13A7}"/>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087" name="PoljeZBesedilom 1086">
          <a:extLst>
            <a:ext uri="{FF2B5EF4-FFF2-40B4-BE49-F238E27FC236}">
              <a16:creationId xmlns:a16="http://schemas.microsoft.com/office/drawing/2014/main" id="{F34C3DDD-83F0-4394-B102-CED33D907E95}"/>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088" name="PoljeZBesedilom 2">
          <a:extLst>
            <a:ext uri="{FF2B5EF4-FFF2-40B4-BE49-F238E27FC236}">
              <a16:creationId xmlns:a16="http://schemas.microsoft.com/office/drawing/2014/main" id="{E7EB800E-B1E9-4DC3-8BD7-F049876AAC86}"/>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089" name="PoljeZBesedilom 2">
          <a:extLst>
            <a:ext uri="{FF2B5EF4-FFF2-40B4-BE49-F238E27FC236}">
              <a16:creationId xmlns:a16="http://schemas.microsoft.com/office/drawing/2014/main" id="{F8E6A926-FF1C-4E37-8E36-314F561720E3}"/>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090" name="PoljeZBesedilom 2">
          <a:extLst>
            <a:ext uri="{FF2B5EF4-FFF2-40B4-BE49-F238E27FC236}">
              <a16:creationId xmlns:a16="http://schemas.microsoft.com/office/drawing/2014/main" id="{3F83822D-8A41-44D5-80A7-5EE23488299D}"/>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091" name="PoljeZBesedilom 2">
          <a:extLst>
            <a:ext uri="{FF2B5EF4-FFF2-40B4-BE49-F238E27FC236}">
              <a16:creationId xmlns:a16="http://schemas.microsoft.com/office/drawing/2014/main" id="{EA31F38B-89DC-4D87-85D8-6640DBDB83CD}"/>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92" name="PoljeZBesedilom 2">
          <a:extLst>
            <a:ext uri="{FF2B5EF4-FFF2-40B4-BE49-F238E27FC236}">
              <a16:creationId xmlns:a16="http://schemas.microsoft.com/office/drawing/2014/main" id="{FDA2F717-E775-4BBD-99BB-FE38DCBF7DD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93" name="PoljeZBesedilom 1092">
          <a:extLst>
            <a:ext uri="{FF2B5EF4-FFF2-40B4-BE49-F238E27FC236}">
              <a16:creationId xmlns:a16="http://schemas.microsoft.com/office/drawing/2014/main" id="{5BEB0A03-EFBD-4100-8114-BCAF5609710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94" name="PoljeZBesedilom 2">
          <a:extLst>
            <a:ext uri="{FF2B5EF4-FFF2-40B4-BE49-F238E27FC236}">
              <a16:creationId xmlns:a16="http://schemas.microsoft.com/office/drawing/2014/main" id="{74635600-9A28-456E-9CBA-A1F898391EEC}"/>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95" name="PoljeZBesedilom 2">
          <a:extLst>
            <a:ext uri="{FF2B5EF4-FFF2-40B4-BE49-F238E27FC236}">
              <a16:creationId xmlns:a16="http://schemas.microsoft.com/office/drawing/2014/main" id="{84365B7C-9CEA-43B5-8148-F1DF5AB37A88}"/>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96" name="PoljeZBesedilom 2">
          <a:extLst>
            <a:ext uri="{FF2B5EF4-FFF2-40B4-BE49-F238E27FC236}">
              <a16:creationId xmlns:a16="http://schemas.microsoft.com/office/drawing/2014/main" id="{AC698052-53E9-4386-8118-04CC293B5932}"/>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097" name="PoljeZBesedilom 2">
          <a:extLst>
            <a:ext uri="{FF2B5EF4-FFF2-40B4-BE49-F238E27FC236}">
              <a16:creationId xmlns:a16="http://schemas.microsoft.com/office/drawing/2014/main" id="{0F705F6F-7E12-4ECA-9E48-1A2D4FDB795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098" name="PoljeZBesedilom 1097">
          <a:extLst>
            <a:ext uri="{FF2B5EF4-FFF2-40B4-BE49-F238E27FC236}">
              <a16:creationId xmlns:a16="http://schemas.microsoft.com/office/drawing/2014/main" id="{06BE8975-6E34-4661-9693-AEFD6F5EA241}"/>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099" name="PoljeZBesedilom 2">
          <a:extLst>
            <a:ext uri="{FF2B5EF4-FFF2-40B4-BE49-F238E27FC236}">
              <a16:creationId xmlns:a16="http://schemas.microsoft.com/office/drawing/2014/main" id="{4C0F5CAF-9502-456E-8CCD-6DAC68AD0FFA}"/>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100" name="PoljeZBesedilom 2">
          <a:extLst>
            <a:ext uri="{FF2B5EF4-FFF2-40B4-BE49-F238E27FC236}">
              <a16:creationId xmlns:a16="http://schemas.microsoft.com/office/drawing/2014/main" id="{9DBF26BA-6A51-49BA-BD1A-DE370B71E2ED}"/>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101" name="PoljeZBesedilom 2">
          <a:extLst>
            <a:ext uri="{FF2B5EF4-FFF2-40B4-BE49-F238E27FC236}">
              <a16:creationId xmlns:a16="http://schemas.microsoft.com/office/drawing/2014/main" id="{925E0DC2-7ECA-4252-8394-3FBB6959C7E0}"/>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102" name="PoljeZBesedilom 2">
          <a:extLst>
            <a:ext uri="{FF2B5EF4-FFF2-40B4-BE49-F238E27FC236}">
              <a16:creationId xmlns:a16="http://schemas.microsoft.com/office/drawing/2014/main" id="{AE9AB166-D9EC-4C55-8251-7D8290D78413}"/>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103" name="PoljeZBesedilom 2">
          <a:extLst>
            <a:ext uri="{FF2B5EF4-FFF2-40B4-BE49-F238E27FC236}">
              <a16:creationId xmlns:a16="http://schemas.microsoft.com/office/drawing/2014/main" id="{B2D7B7B2-1ABB-4AFE-B624-858A5F59FDBC}"/>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104" name="PoljeZBesedilom 1103">
          <a:extLst>
            <a:ext uri="{FF2B5EF4-FFF2-40B4-BE49-F238E27FC236}">
              <a16:creationId xmlns:a16="http://schemas.microsoft.com/office/drawing/2014/main" id="{FC9A52F4-BF42-494A-962C-CD597288601D}"/>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105" name="PoljeZBesedilom 2">
          <a:extLst>
            <a:ext uri="{FF2B5EF4-FFF2-40B4-BE49-F238E27FC236}">
              <a16:creationId xmlns:a16="http://schemas.microsoft.com/office/drawing/2014/main" id="{72C3E61A-A0A7-4B31-96D0-DB5C4027E2AA}"/>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106" name="PoljeZBesedilom 2">
          <a:extLst>
            <a:ext uri="{FF2B5EF4-FFF2-40B4-BE49-F238E27FC236}">
              <a16:creationId xmlns:a16="http://schemas.microsoft.com/office/drawing/2014/main" id="{CB47ABB9-6109-44F6-8E54-6CD1E1EB2FF7}"/>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107" name="PoljeZBesedilom 2">
          <a:extLst>
            <a:ext uri="{FF2B5EF4-FFF2-40B4-BE49-F238E27FC236}">
              <a16:creationId xmlns:a16="http://schemas.microsoft.com/office/drawing/2014/main" id="{D7066073-ECE8-46B9-990E-99DAB0E4C390}"/>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108" name="PoljeZBesedilom 2">
          <a:extLst>
            <a:ext uri="{FF2B5EF4-FFF2-40B4-BE49-F238E27FC236}">
              <a16:creationId xmlns:a16="http://schemas.microsoft.com/office/drawing/2014/main" id="{D5CE2701-DB0F-4344-A945-F15F84A282C3}"/>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109" name="PoljeZBesedilom 1108">
          <a:extLst>
            <a:ext uri="{FF2B5EF4-FFF2-40B4-BE49-F238E27FC236}">
              <a16:creationId xmlns:a16="http://schemas.microsoft.com/office/drawing/2014/main" id="{FBB4FA4F-5963-4D52-97C4-7B9E985B814E}"/>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110" name="PoljeZBesedilom 2">
          <a:extLst>
            <a:ext uri="{FF2B5EF4-FFF2-40B4-BE49-F238E27FC236}">
              <a16:creationId xmlns:a16="http://schemas.microsoft.com/office/drawing/2014/main" id="{18490A8B-99CD-4B91-A814-3BD82078446A}"/>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111" name="PoljeZBesedilom 2">
          <a:extLst>
            <a:ext uri="{FF2B5EF4-FFF2-40B4-BE49-F238E27FC236}">
              <a16:creationId xmlns:a16="http://schemas.microsoft.com/office/drawing/2014/main" id="{0AA73FE0-FB07-47D9-AB99-910FF1EA090D}"/>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112" name="PoljeZBesedilom 2">
          <a:extLst>
            <a:ext uri="{FF2B5EF4-FFF2-40B4-BE49-F238E27FC236}">
              <a16:creationId xmlns:a16="http://schemas.microsoft.com/office/drawing/2014/main" id="{63CAC240-94E9-47AD-9FD0-FD18943862DA}"/>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113" name="PoljeZBesedilom 2">
          <a:extLst>
            <a:ext uri="{FF2B5EF4-FFF2-40B4-BE49-F238E27FC236}">
              <a16:creationId xmlns:a16="http://schemas.microsoft.com/office/drawing/2014/main" id="{97D13F4F-3C08-4DE4-ADF0-1A2CC8FDF513}"/>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14" name="PoljeZBesedilom 2">
          <a:extLst>
            <a:ext uri="{FF2B5EF4-FFF2-40B4-BE49-F238E27FC236}">
              <a16:creationId xmlns:a16="http://schemas.microsoft.com/office/drawing/2014/main" id="{64A92C75-0670-4C46-B346-D05B93A35832}"/>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15" name="PoljeZBesedilom 1114">
          <a:extLst>
            <a:ext uri="{FF2B5EF4-FFF2-40B4-BE49-F238E27FC236}">
              <a16:creationId xmlns:a16="http://schemas.microsoft.com/office/drawing/2014/main" id="{6403ADB7-5E3A-4EA0-8A95-746B27A5A7F4}"/>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16" name="PoljeZBesedilom 2">
          <a:extLst>
            <a:ext uri="{FF2B5EF4-FFF2-40B4-BE49-F238E27FC236}">
              <a16:creationId xmlns:a16="http://schemas.microsoft.com/office/drawing/2014/main" id="{B50DD5D5-C0B8-48BD-8359-5203558F8361}"/>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17" name="PoljeZBesedilom 2">
          <a:extLst>
            <a:ext uri="{FF2B5EF4-FFF2-40B4-BE49-F238E27FC236}">
              <a16:creationId xmlns:a16="http://schemas.microsoft.com/office/drawing/2014/main" id="{6CD34F81-721B-45A0-940E-8B89ABBB3DDB}"/>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18" name="PoljeZBesedilom 2">
          <a:extLst>
            <a:ext uri="{FF2B5EF4-FFF2-40B4-BE49-F238E27FC236}">
              <a16:creationId xmlns:a16="http://schemas.microsoft.com/office/drawing/2014/main" id="{449100DB-1240-4981-B44A-C42F2B6EE272}"/>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19" name="PoljeZBesedilom 2">
          <a:extLst>
            <a:ext uri="{FF2B5EF4-FFF2-40B4-BE49-F238E27FC236}">
              <a16:creationId xmlns:a16="http://schemas.microsoft.com/office/drawing/2014/main" id="{ECE3BE11-37F3-4177-8A6F-B6F83824B9CB}"/>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20" name="PoljeZBesedilom 2">
          <a:extLst>
            <a:ext uri="{FF2B5EF4-FFF2-40B4-BE49-F238E27FC236}">
              <a16:creationId xmlns:a16="http://schemas.microsoft.com/office/drawing/2014/main" id="{C3D04F03-52F4-48D7-8CF2-B0D0F45EFA02}"/>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21" name="PoljeZBesedilom 1120">
          <a:extLst>
            <a:ext uri="{FF2B5EF4-FFF2-40B4-BE49-F238E27FC236}">
              <a16:creationId xmlns:a16="http://schemas.microsoft.com/office/drawing/2014/main" id="{AE0FE845-FC9B-429E-B783-AD67E3C06B8E}"/>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22" name="PoljeZBesedilom 2">
          <a:extLst>
            <a:ext uri="{FF2B5EF4-FFF2-40B4-BE49-F238E27FC236}">
              <a16:creationId xmlns:a16="http://schemas.microsoft.com/office/drawing/2014/main" id="{195E913E-33A5-4A3E-9EDC-D2BAB592335A}"/>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23" name="PoljeZBesedilom 2">
          <a:extLst>
            <a:ext uri="{FF2B5EF4-FFF2-40B4-BE49-F238E27FC236}">
              <a16:creationId xmlns:a16="http://schemas.microsoft.com/office/drawing/2014/main" id="{19B30B24-05D1-466B-B015-5CAE89ED2AB0}"/>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24" name="PoljeZBesedilom 2">
          <a:extLst>
            <a:ext uri="{FF2B5EF4-FFF2-40B4-BE49-F238E27FC236}">
              <a16:creationId xmlns:a16="http://schemas.microsoft.com/office/drawing/2014/main" id="{0F882E50-171C-4FB8-B251-77C2E08C784F}"/>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25" name="PoljeZBesedilom 2">
          <a:extLst>
            <a:ext uri="{FF2B5EF4-FFF2-40B4-BE49-F238E27FC236}">
              <a16:creationId xmlns:a16="http://schemas.microsoft.com/office/drawing/2014/main" id="{C462E0E8-720D-44CD-AC46-2D4BD9A3A4ED}"/>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1126" name="PoljeZBesedilom 2">
          <a:extLst>
            <a:ext uri="{FF2B5EF4-FFF2-40B4-BE49-F238E27FC236}">
              <a16:creationId xmlns:a16="http://schemas.microsoft.com/office/drawing/2014/main" id="{1DEE9C7A-FF8F-4297-B9A4-4F1DBA8781E1}"/>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1127" name="PoljeZBesedilom 1126">
          <a:extLst>
            <a:ext uri="{FF2B5EF4-FFF2-40B4-BE49-F238E27FC236}">
              <a16:creationId xmlns:a16="http://schemas.microsoft.com/office/drawing/2014/main" id="{49A6F6AF-0995-4F31-ABE9-A9198335C7D6}"/>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1128" name="PoljeZBesedilom 2">
          <a:extLst>
            <a:ext uri="{FF2B5EF4-FFF2-40B4-BE49-F238E27FC236}">
              <a16:creationId xmlns:a16="http://schemas.microsoft.com/office/drawing/2014/main" id="{74881AEF-369D-467F-8373-ADE894524417}"/>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1129" name="PoljeZBesedilom 2">
          <a:extLst>
            <a:ext uri="{FF2B5EF4-FFF2-40B4-BE49-F238E27FC236}">
              <a16:creationId xmlns:a16="http://schemas.microsoft.com/office/drawing/2014/main" id="{B1317438-3147-45B2-8948-BFD6F51CD262}"/>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1130" name="PoljeZBesedilom 2">
          <a:extLst>
            <a:ext uri="{FF2B5EF4-FFF2-40B4-BE49-F238E27FC236}">
              <a16:creationId xmlns:a16="http://schemas.microsoft.com/office/drawing/2014/main" id="{9858DBAC-56C2-47F2-A34E-02DBC2555B8F}"/>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1131" name="PoljeZBesedilom 2">
          <a:extLst>
            <a:ext uri="{FF2B5EF4-FFF2-40B4-BE49-F238E27FC236}">
              <a16:creationId xmlns:a16="http://schemas.microsoft.com/office/drawing/2014/main" id="{1D17D42E-AAD5-45E9-9373-E0F240D77FE7}"/>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1132" name="PoljeZBesedilom 2">
          <a:extLst>
            <a:ext uri="{FF2B5EF4-FFF2-40B4-BE49-F238E27FC236}">
              <a16:creationId xmlns:a16="http://schemas.microsoft.com/office/drawing/2014/main" id="{2EC31BA7-E055-4EC9-A2D7-28AB33E4F19A}"/>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1133" name="PoljeZBesedilom 1132">
          <a:extLst>
            <a:ext uri="{FF2B5EF4-FFF2-40B4-BE49-F238E27FC236}">
              <a16:creationId xmlns:a16="http://schemas.microsoft.com/office/drawing/2014/main" id="{F939ACAB-36F2-4C22-A38A-EF39A30A6F67}"/>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1134" name="PoljeZBesedilom 2">
          <a:extLst>
            <a:ext uri="{FF2B5EF4-FFF2-40B4-BE49-F238E27FC236}">
              <a16:creationId xmlns:a16="http://schemas.microsoft.com/office/drawing/2014/main" id="{E72F5DCC-980F-4D64-BEF5-C1CDAA1C8DC1}"/>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1135" name="PoljeZBesedilom 2">
          <a:extLst>
            <a:ext uri="{FF2B5EF4-FFF2-40B4-BE49-F238E27FC236}">
              <a16:creationId xmlns:a16="http://schemas.microsoft.com/office/drawing/2014/main" id="{BD70D869-6984-45E4-8F32-39E5C7DCA7E9}"/>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1136" name="PoljeZBesedilom 2">
          <a:extLst>
            <a:ext uri="{FF2B5EF4-FFF2-40B4-BE49-F238E27FC236}">
              <a16:creationId xmlns:a16="http://schemas.microsoft.com/office/drawing/2014/main" id="{C1923964-0B46-404D-BE34-465B4BA86430}"/>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1137" name="PoljeZBesedilom 2">
          <a:extLst>
            <a:ext uri="{FF2B5EF4-FFF2-40B4-BE49-F238E27FC236}">
              <a16:creationId xmlns:a16="http://schemas.microsoft.com/office/drawing/2014/main" id="{4F0E33B1-7508-459A-821F-A616824D56C9}"/>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38" name="PoljeZBesedilom 2">
          <a:extLst>
            <a:ext uri="{FF2B5EF4-FFF2-40B4-BE49-F238E27FC236}">
              <a16:creationId xmlns:a16="http://schemas.microsoft.com/office/drawing/2014/main" id="{87DF6A89-6BD3-4395-9981-4C68D22B279C}"/>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39" name="PoljeZBesedilom 1138">
          <a:extLst>
            <a:ext uri="{FF2B5EF4-FFF2-40B4-BE49-F238E27FC236}">
              <a16:creationId xmlns:a16="http://schemas.microsoft.com/office/drawing/2014/main" id="{D47FBD99-1580-4A74-A2CC-E426A6C1D3C6}"/>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40" name="PoljeZBesedilom 2">
          <a:extLst>
            <a:ext uri="{FF2B5EF4-FFF2-40B4-BE49-F238E27FC236}">
              <a16:creationId xmlns:a16="http://schemas.microsoft.com/office/drawing/2014/main" id="{B9F3C267-DC52-4419-B468-A5A07B4268C5}"/>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41" name="PoljeZBesedilom 2">
          <a:extLst>
            <a:ext uri="{FF2B5EF4-FFF2-40B4-BE49-F238E27FC236}">
              <a16:creationId xmlns:a16="http://schemas.microsoft.com/office/drawing/2014/main" id="{BD417B47-C4BD-4142-AE88-009035E70CC3}"/>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42" name="PoljeZBesedilom 2">
          <a:extLst>
            <a:ext uri="{FF2B5EF4-FFF2-40B4-BE49-F238E27FC236}">
              <a16:creationId xmlns:a16="http://schemas.microsoft.com/office/drawing/2014/main" id="{0CEF6E11-48A2-446E-B042-5132C05DB2A4}"/>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43" name="PoljeZBesedilom 2">
          <a:extLst>
            <a:ext uri="{FF2B5EF4-FFF2-40B4-BE49-F238E27FC236}">
              <a16:creationId xmlns:a16="http://schemas.microsoft.com/office/drawing/2014/main" id="{150D1450-63AF-4AFE-97B4-E680614C7415}"/>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44" name="PoljeZBesedilom 2">
          <a:extLst>
            <a:ext uri="{FF2B5EF4-FFF2-40B4-BE49-F238E27FC236}">
              <a16:creationId xmlns:a16="http://schemas.microsoft.com/office/drawing/2014/main" id="{93188CC8-4B28-4839-BD4D-06CA286D6DF0}"/>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45" name="PoljeZBesedilom 1144">
          <a:extLst>
            <a:ext uri="{FF2B5EF4-FFF2-40B4-BE49-F238E27FC236}">
              <a16:creationId xmlns:a16="http://schemas.microsoft.com/office/drawing/2014/main" id="{7A874813-B45C-49FB-B6E3-CB04F75870F8}"/>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46" name="PoljeZBesedilom 2">
          <a:extLst>
            <a:ext uri="{FF2B5EF4-FFF2-40B4-BE49-F238E27FC236}">
              <a16:creationId xmlns:a16="http://schemas.microsoft.com/office/drawing/2014/main" id="{97C968E2-6681-4DAC-88C1-1604B8A8CF22}"/>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47" name="PoljeZBesedilom 2">
          <a:extLst>
            <a:ext uri="{FF2B5EF4-FFF2-40B4-BE49-F238E27FC236}">
              <a16:creationId xmlns:a16="http://schemas.microsoft.com/office/drawing/2014/main" id="{C6B67EDC-BAEA-4ABA-A660-096B95C96F0A}"/>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48" name="PoljeZBesedilom 2">
          <a:extLst>
            <a:ext uri="{FF2B5EF4-FFF2-40B4-BE49-F238E27FC236}">
              <a16:creationId xmlns:a16="http://schemas.microsoft.com/office/drawing/2014/main" id="{A5653904-4FEF-4C69-A760-589A23AE060D}"/>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49" name="PoljeZBesedilom 2">
          <a:extLst>
            <a:ext uri="{FF2B5EF4-FFF2-40B4-BE49-F238E27FC236}">
              <a16:creationId xmlns:a16="http://schemas.microsoft.com/office/drawing/2014/main" id="{B452D370-D4AD-4F72-8F78-5972B04753F2}"/>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4560"/>
    <xdr:sp macro="" textlink="">
      <xdr:nvSpPr>
        <xdr:cNvPr id="1150" name="PoljeZBesedilom 2">
          <a:extLst>
            <a:ext uri="{FF2B5EF4-FFF2-40B4-BE49-F238E27FC236}">
              <a16:creationId xmlns:a16="http://schemas.microsoft.com/office/drawing/2014/main" id="{A2565233-99B4-4441-98BE-6F2CD38E06C8}"/>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4560"/>
    <xdr:sp macro="" textlink="">
      <xdr:nvSpPr>
        <xdr:cNvPr id="1151" name="PoljeZBesedilom 1150">
          <a:extLst>
            <a:ext uri="{FF2B5EF4-FFF2-40B4-BE49-F238E27FC236}">
              <a16:creationId xmlns:a16="http://schemas.microsoft.com/office/drawing/2014/main" id="{7720B925-8811-49A3-947D-FD590BE3BCD7}"/>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4560"/>
    <xdr:sp macro="" textlink="">
      <xdr:nvSpPr>
        <xdr:cNvPr id="1152" name="PoljeZBesedilom 2">
          <a:extLst>
            <a:ext uri="{FF2B5EF4-FFF2-40B4-BE49-F238E27FC236}">
              <a16:creationId xmlns:a16="http://schemas.microsoft.com/office/drawing/2014/main" id="{57A1FFEF-6F84-4F21-B348-B02FCA2A0244}"/>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4560"/>
    <xdr:sp macro="" textlink="">
      <xdr:nvSpPr>
        <xdr:cNvPr id="1153" name="PoljeZBesedilom 2">
          <a:extLst>
            <a:ext uri="{FF2B5EF4-FFF2-40B4-BE49-F238E27FC236}">
              <a16:creationId xmlns:a16="http://schemas.microsoft.com/office/drawing/2014/main" id="{579CA381-0758-4A69-9125-E251A596519D}"/>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4560"/>
    <xdr:sp macro="" textlink="">
      <xdr:nvSpPr>
        <xdr:cNvPr id="1154" name="PoljeZBesedilom 2">
          <a:extLst>
            <a:ext uri="{FF2B5EF4-FFF2-40B4-BE49-F238E27FC236}">
              <a16:creationId xmlns:a16="http://schemas.microsoft.com/office/drawing/2014/main" id="{7DBE8B29-76FB-4D9D-94C3-9AFFBB93B889}"/>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4560"/>
    <xdr:sp macro="" textlink="">
      <xdr:nvSpPr>
        <xdr:cNvPr id="1155" name="PoljeZBesedilom 2">
          <a:extLst>
            <a:ext uri="{FF2B5EF4-FFF2-40B4-BE49-F238E27FC236}">
              <a16:creationId xmlns:a16="http://schemas.microsoft.com/office/drawing/2014/main" id="{D809128F-E996-4A76-9F9A-82DBBFFBE9C4}"/>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2950"/>
    <xdr:sp macro="" textlink="">
      <xdr:nvSpPr>
        <xdr:cNvPr id="1156" name="PoljeZBesedilom 2">
          <a:extLst>
            <a:ext uri="{FF2B5EF4-FFF2-40B4-BE49-F238E27FC236}">
              <a16:creationId xmlns:a16="http://schemas.microsoft.com/office/drawing/2014/main" id="{0CF1AE9E-5C23-4BFE-8812-3687FED4E3B9}"/>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2950"/>
    <xdr:sp macro="" textlink="">
      <xdr:nvSpPr>
        <xdr:cNvPr id="1157" name="PoljeZBesedilom 1156">
          <a:extLst>
            <a:ext uri="{FF2B5EF4-FFF2-40B4-BE49-F238E27FC236}">
              <a16:creationId xmlns:a16="http://schemas.microsoft.com/office/drawing/2014/main" id="{FD40E5C8-ACAF-4BA4-8067-3C7BF55B6EF1}"/>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2950"/>
    <xdr:sp macro="" textlink="">
      <xdr:nvSpPr>
        <xdr:cNvPr id="1158" name="PoljeZBesedilom 2">
          <a:extLst>
            <a:ext uri="{FF2B5EF4-FFF2-40B4-BE49-F238E27FC236}">
              <a16:creationId xmlns:a16="http://schemas.microsoft.com/office/drawing/2014/main" id="{8941A519-F476-4310-A9C3-84C5F8363F11}"/>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2950"/>
    <xdr:sp macro="" textlink="">
      <xdr:nvSpPr>
        <xdr:cNvPr id="1159" name="PoljeZBesedilom 2">
          <a:extLst>
            <a:ext uri="{FF2B5EF4-FFF2-40B4-BE49-F238E27FC236}">
              <a16:creationId xmlns:a16="http://schemas.microsoft.com/office/drawing/2014/main" id="{3837A45E-2DEB-4557-B951-8F4650854197}"/>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2950"/>
    <xdr:sp macro="" textlink="">
      <xdr:nvSpPr>
        <xdr:cNvPr id="1160" name="PoljeZBesedilom 2">
          <a:extLst>
            <a:ext uri="{FF2B5EF4-FFF2-40B4-BE49-F238E27FC236}">
              <a16:creationId xmlns:a16="http://schemas.microsoft.com/office/drawing/2014/main" id="{61906B01-7CF8-42C0-86FD-3CE626CC3F12}"/>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2950"/>
    <xdr:sp macro="" textlink="">
      <xdr:nvSpPr>
        <xdr:cNvPr id="1161" name="PoljeZBesedilom 2">
          <a:extLst>
            <a:ext uri="{FF2B5EF4-FFF2-40B4-BE49-F238E27FC236}">
              <a16:creationId xmlns:a16="http://schemas.microsoft.com/office/drawing/2014/main" id="{65394A19-F61A-463C-8C71-BC2BA3AEEDFB}"/>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79489"/>
    <xdr:sp macro="" textlink="">
      <xdr:nvSpPr>
        <xdr:cNvPr id="1162" name="PoljeZBesedilom 1161">
          <a:extLst>
            <a:ext uri="{FF2B5EF4-FFF2-40B4-BE49-F238E27FC236}">
              <a16:creationId xmlns:a16="http://schemas.microsoft.com/office/drawing/2014/main" id="{CB1853E4-3AEE-4542-885C-1802706A60CC}"/>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79489"/>
    <xdr:sp macro="" textlink="">
      <xdr:nvSpPr>
        <xdr:cNvPr id="1163" name="PoljeZBesedilom 2">
          <a:extLst>
            <a:ext uri="{FF2B5EF4-FFF2-40B4-BE49-F238E27FC236}">
              <a16:creationId xmlns:a16="http://schemas.microsoft.com/office/drawing/2014/main" id="{B03274A4-44E4-4C2A-892F-1E743B34D3BD}"/>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79489"/>
    <xdr:sp macro="" textlink="">
      <xdr:nvSpPr>
        <xdr:cNvPr id="1164" name="PoljeZBesedilom 2">
          <a:extLst>
            <a:ext uri="{FF2B5EF4-FFF2-40B4-BE49-F238E27FC236}">
              <a16:creationId xmlns:a16="http://schemas.microsoft.com/office/drawing/2014/main" id="{95FDAE38-05C4-4D2E-8929-0E356C333EF4}"/>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79489"/>
    <xdr:sp macro="" textlink="">
      <xdr:nvSpPr>
        <xdr:cNvPr id="1165" name="PoljeZBesedilom 2">
          <a:extLst>
            <a:ext uri="{FF2B5EF4-FFF2-40B4-BE49-F238E27FC236}">
              <a16:creationId xmlns:a16="http://schemas.microsoft.com/office/drawing/2014/main" id="{C05C0F2A-AE9D-4EBE-AEFD-E3B21AC5BD21}"/>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79489"/>
    <xdr:sp macro="" textlink="">
      <xdr:nvSpPr>
        <xdr:cNvPr id="1166" name="PoljeZBesedilom 2">
          <a:extLst>
            <a:ext uri="{FF2B5EF4-FFF2-40B4-BE49-F238E27FC236}">
              <a16:creationId xmlns:a16="http://schemas.microsoft.com/office/drawing/2014/main" id="{41279BFF-A5CF-4C6B-91F7-F04A1082EEED}"/>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67" name="PoljeZBesedilom 2">
          <a:extLst>
            <a:ext uri="{FF2B5EF4-FFF2-40B4-BE49-F238E27FC236}">
              <a16:creationId xmlns:a16="http://schemas.microsoft.com/office/drawing/2014/main" id="{2CE44B8A-B38E-444E-995B-33DBF27C64CE}"/>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68" name="PoljeZBesedilom 1167">
          <a:extLst>
            <a:ext uri="{FF2B5EF4-FFF2-40B4-BE49-F238E27FC236}">
              <a16:creationId xmlns:a16="http://schemas.microsoft.com/office/drawing/2014/main" id="{968EEFF1-A990-4E5F-BB9E-A74320FE6088}"/>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69" name="PoljeZBesedilom 2">
          <a:extLst>
            <a:ext uri="{FF2B5EF4-FFF2-40B4-BE49-F238E27FC236}">
              <a16:creationId xmlns:a16="http://schemas.microsoft.com/office/drawing/2014/main" id="{8C7DBC30-FF94-43F7-9067-8DC0914C743E}"/>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70" name="PoljeZBesedilom 2">
          <a:extLst>
            <a:ext uri="{FF2B5EF4-FFF2-40B4-BE49-F238E27FC236}">
              <a16:creationId xmlns:a16="http://schemas.microsoft.com/office/drawing/2014/main" id="{D43FE808-D202-4EB9-A434-6029462B2437}"/>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71" name="PoljeZBesedilom 2">
          <a:extLst>
            <a:ext uri="{FF2B5EF4-FFF2-40B4-BE49-F238E27FC236}">
              <a16:creationId xmlns:a16="http://schemas.microsoft.com/office/drawing/2014/main" id="{34C16828-7592-44DC-9432-D49AB7C3067E}"/>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72" name="PoljeZBesedilom 2">
          <a:extLst>
            <a:ext uri="{FF2B5EF4-FFF2-40B4-BE49-F238E27FC236}">
              <a16:creationId xmlns:a16="http://schemas.microsoft.com/office/drawing/2014/main" id="{F4C758BD-9167-4429-A305-54D1EAE0EBC4}"/>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73" name="PoljeZBesedilom 2">
          <a:extLst>
            <a:ext uri="{FF2B5EF4-FFF2-40B4-BE49-F238E27FC236}">
              <a16:creationId xmlns:a16="http://schemas.microsoft.com/office/drawing/2014/main" id="{D9C49D22-9089-4583-871D-EAE77BD61857}"/>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74" name="PoljeZBesedilom 1173">
          <a:extLst>
            <a:ext uri="{FF2B5EF4-FFF2-40B4-BE49-F238E27FC236}">
              <a16:creationId xmlns:a16="http://schemas.microsoft.com/office/drawing/2014/main" id="{6E751352-B35E-420C-AAE1-B51643789265}"/>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75" name="PoljeZBesedilom 2">
          <a:extLst>
            <a:ext uri="{FF2B5EF4-FFF2-40B4-BE49-F238E27FC236}">
              <a16:creationId xmlns:a16="http://schemas.microsoft.com/office/drawing/2014/main" id="{CD1DA6D1-487D-4295-886B-B8DAB7CDAC5F}"/>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76" name="PoljeZBesedilom 2">
          <a:extLst>
            <a:ext uri="{FF2B5EF4-FFF2-40B4-BE49-F238E27FC236}">
              <a16:creationId xmlns:a16="http://schemas.microsoft.com/office/drawing/2014/main" id="{593494F0-E8DF-4A05-B5C8-12B3B5D7AC1B}"/>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77" name="PoljeZBesedilom 2">
          <a:extLst>
            <a:ext uri="{FF2B5EF4-FFF2-40B4-BE49-F238E27FC236}">
              <a16:creationId xmlns:a16="http://schemas.microsoft.com/office/drawing/2014/main" id="{F1CDACD9-F4AC-4DF9-ABB3-F0E58EF2D271}"/>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866</xdr:row>
      <xdr:rowOff>0</xdr:rowOff>
    </xdr:from>
    <xdr:ext cx="184731" cy="264560"/>
    <xdr:sp macro="" textlink="">
      <xdr:nvSpPr>
        <xdr:cNvPr id="1178" name="PoljeZBesedilom 2">
          <a:extLst>
            <a:ext uri="{FF2B5EF4-FFF2-40B4-BE49-F238E27FC236}">
              <a16:creationId xmlns:a16="http://schemas.microsoft.com/office/drawing/2014/main" id="{3DA8839E-E6BE-44F2-8317-EF6BBB95706A}"/>
            </a:ext>
          </a:extLst>
        </xdr:cNvPr>
        <xdr:cNvSpPr txBox="1"/>
      </xdr:nvSpPr>
      <xdr:spPr>
        <a:xfrm>
          <a:off x="7646695" y="1483570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1179" name="PoljeZBesedilom 2">
          <a:extLst>
            <a:ext uri="{FF2B5EF4-FFF2-40B4-BE49-F238E27FC236}">
              <a16:creationId xmlns:a16="http://schemas.microsoft.com/office/drawing/2014/main" id="{F8B91AC2-02B9-4149-8561-2282213A90A6}"/>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1180" name="PoljeZBesedilom 1179">
          <a:extLst>
            <a:ext uri="{FF2B5EF4-FFF2-40B4-BE49-F238E27FC236}">
              <a16:creationId xmlns:a16="http://schemas.microsoft.com/office/drawing/2014/main" id="{06602618-F5A1-4436-B2DC-BD0530075C92}"/>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1181" name="PoljeZBesedilom 2">
          <a:extLst>
            <a:ext uri="{FF2B5EF4-FFF2-40B4-BE49-F238E27FC236}">
              <a16:creationId xmlns:a16="http://schemas.microsoft.com/office/drawing/2014/main" id="{7B150BEF-EADD-4FE9-831D-8638CB637B3E}"/>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1182" name="PoljeZBesedilom 2">
          <a:extLst>
            <a:ext uri="{FF2B5EF4-FFF2-40B4-BE49-F238E27FC236}">
              <a16:creationId xmlns:a16="http://schemas.microsoft.com/office/drawing/2014/main" id="{855B22C0-DE5A-45FE-853E-AE4D50373003}"/>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1183" name="PoljeZBesedilom 2">
          <a:extLst>
            <a:ext uri="{FF2B5EF4-FFF2-40B4-BE49-F238E27FC236}">
              <a16:creationId xmlns:a16="http://schemas.microsoft.com/office/drawing/2014/main" id="{1943B87A-2024-4952-B8F6-ECCC46B7D2E9}"/>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1184" name="PoljeZBesedilom 2">
          <a:extLst>
            <a:ext uri="{FF2B5EF4-FFF2-40B4-BE49-F238E27FC236}">
              <a16:creationId xmlns:a16="http://schemas.microsoft.com/office/drawing/2014/main" id="{6003B3F0-45B7-4727-9710-22E738880EE7}"/>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1185" name="PoljeZBesedilom 2">
          <a:extLst>
            <a:ext uri="{FF2B5EF4-FFF2-40B4-BE49-F238E27FC236}">
              <a16:creationId xmlns:a16="http://schemas.microsoft.com/office/drawing/2014/main" id="{AB2ABFF4-BD5C-48D5-ACC8-51A61BBBAAEE}"/>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1186" name="PoljeZBesedilom 1185">
          <a:extLst>
            <a:ext uri="{FF2B5EF4-FFF2-40B4-BE49-F238E27FC236}">
              <a16:creationId xmlns:a16="http://schemas.microsoft.com/office/drawing/2014/main" id="{637DFF9D-058B-4A00-8DE5-F383C80C84A3}"/>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1187" name="PoljeZBesedilom 2">
          <a:extLst>
            <a:ext uri="{FF2B5EF4-FFF2-40B4-BE49-F238E27FC236}">
              <a16:creationId xmlns:a16="http://schemas.microsoft.com/office/drawing/2014/main" id="{20502ACC-3474-41B5-A5F3-E027A81F046D}"/>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1188" name="PoljeZBesedilom 2">
          <a:extLst>
            <a:ext uri="{FF2B5EF4-FFF2-40B4-BE49-F238E27FC236}">
              <a16:creationId xmlns:a16="http://schemas.microsoft.com/office/drawing/2014/main" id="{F1FFF0BA-0D7C-4E4E-81FF-2179484EAA52}"/>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1189" name="PoljeZBesedilom 2">
          <a:extLst>
            <a:ext uri="{FF2B5EF4-FFF2-40B4-BE49-F238E27FC236}">
              <a16:creationId xmlns:a16="http://schemas.microsoft.com/office/drawing/2014/main" id="{F2447280-1339-42A1-AA60-CAB24FBA8C6C}"/>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1190" name="PoljeZBesedilom 2">
          <a:extLst>
            <a:ext uri="{FF2B5EF4-FFF2-40B4-BE49-F238E27FC236}">
              <a16:creationId xmlns:a16="http://schemas.microsoft.com/office/drawing/2014/main" id="{FCD80497-D02D-49FE-90CB-3DCB51FBC058}"/>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91" name="PoljeZBesedilom 2">
          <a:extLst>
            <a:ext uri="{FF2B5EF4-FFF2-40B4-BE49-F238E27FC236}">
              <a16:creationId xmlns:a16="http://schemas.microsoft.com/office/drawing/2014/main" id="{258619AF-687D-4ABA-AED7-EB359B603255}"/>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92" name="PoljeZBesedilom 1191">
          <a:extLst>
            <a:ext uri="{FF2B5EF4-FFF2-40B4-BE49-F238E27FC236}">
              <a16:creationId xmlns:a16="http://schemas.microsoft.com/office/drawing/2014/main" id="{9744EA05-F739-42AD-804B-05AFE70ED4DF}"/>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93" name="PoljeZBesedilom 2">
          <a:extLst>
            <a:ext uri="{FF2B5EF4-FFF2-40B4-BE49-F238E27FC236}">
              <a16:creationId xmlns:a16="http://schemas.microsoft.com/office/drawing/2014/main" id="{8774B40D-4A3C-4904-8527-93F97241536D}"/>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94" name="PoljeZBesedilom 2">
          <a:extLst>
            <a:ext uri="{FF2B5EF4-FFF2-40B4-BE49-F238E27FC236}">
              <a16:creationId xmlns:a16="http://schemas.microsoft.com/office/drawing/2014/main" id="{EFEA829C-0FE4-4131-ADA2-7D9318038DFD}"/>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95" name="PoljeZBesedilom 2">
          <a:extLst>
            <a:ext uri="{FF2B5EF4-FFF2-40B4-BE49-F238E27FC236}">
              <a16:creationId xmlns:a16="http://schemas.microsoft.com/office/drawing/2014/main" id="{752C1310-DBF7-4610-8525-3C6F53CFDA87}"/>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96" name="PoljeZBesedilom 2">
          <a:extLst>
            <a:ext uri="{FF2B5EF4-FFF2-40B4-BE49-F238E27FC236}">
              <a16:creationId xmlns:a16="http://schemas.microsoft.com/office/drawing/2014/main" id="{EC9B6EF2-BC0C-4BAE-9E03-54C5C6F9FD48}"/>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97" name="PoljeZBesedilom 2">
          <a:extLst>
            <a:ext uri="{FF2B5EF4-FFF2-40B4-BE49-F238E27FC236}">
              <a16:creationId xmlns:a16="http://schemas.microsoft.com/office/drawing/2014/main" id="{200B7160-40B5-470D-8BC5-85A63AC142A5}"/>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98" name="PoljeZBesedilom 1197">
          <a:extLst>
            <a:ext uri="{FF2B5EF4-FFF2-40B4-BE49-F238E27FC236}">
              <a16:creationId xmlns:a16="http://schemas.microsoft.com/office/drawing/2014/main" id="{2D10CEF2-A787-4E3B-98B9-3C686259FC69}"/>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199" name="PoljeZBesedilom 2">
          <a:extLst>
            <a:ext uri="{FF2B5EF4-FFF2-40B4-BE49-F238E27FC236}">
              <a16:creationId xmlns:a16="http://schemas.microsoft.com/office/drawing/2014/main" id="{B45B902C-3AB5-4C84-B17F-E627FA967BBC}"/>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200" name="PoljeZBesedilom 2">
          <a:extLst>
            <a:ext uri="{FF2B5EF4-FFF2-40B4-BE49-F238E27FC236}">
              <a16:creationId xmlns:a16="http://schemas.microsoft.com/office/drawing/2014/main" id="{D0AD14DB-58D9-49FD-B292-FE92CA2B3F56}"/>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201" name="PoljeZBesedilom 2">
          <a:extLst>
            <a:ext uri="{FF2B5EF4-FFF2-40B4-BE49-F238E27FC236}">
              <a16:creationId xmlns:a16="http://schemas.microsoft.com/office/drawing/2014/main" id="{7C59BCCE-E6E6-4D51-ABD1-A4EF134AD2F5}"/>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890</xdr:row>
      <xdr:rowOff>0</xdr:rowOff>
    </xdr:from>
    <xdr:ext cx="184731" cy="264560"/>
    <xdr:sp macro="" textlink="">
      <xdr:nvSpPr>
        <xdr:cNvPr id="1202" name="PoljeZBesedilom 2">
          <a:extLst>
            <a:ext uri="{FF2B5EF4-FFF2-40B4-BE49-F238E27FC236}">
              <a16:creationId xmlns:a16="http://schemas.microsoft.com/office/drawing/2014/main" id="{141C4923-A909-4C5A-8764-563E07C5E3BA}"/>
            </a:ext>
          </a:extLst>
        </xdr:cNvPr>
        <xdr:cNvSpPr txBox="1"/>
      </xdr:nvSpPr>
      <xdr:spPr>
        <a:xfrm>
          <a:off x="7650505"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4560"/>
    <xdr:sp macro="" textlink="">
      <xdr:nvSpPr>
        <xdr:cNvPr id="1203" name="PoljeZBesedilom 2">
          <a:extLst>
            <a:ext uri="{FF2B5EF4-FFF2-40B4-BE49-F238E27FC236}">
              <a16:creationId xmlns:a16="http://schemas.microsoft.com/office/drawing/2014/main" id="{36CEA04A-C98C-424D-86BE-71AED7F11A72}"/>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4560"/>
    <xdr:sp macro="" textlink="">
      <xdr:nvSpPr>
        <xdr:cNvPr id="1204" name="PoljeZBesedilom 1203">
          <a:extLst>
            <a:ext uri="{FF2B5EF4-FFF2-40B4-BE49-F238E27FC236}">
              <a16:creationId xmlns:a16="http://schemas.microsoft.com/office/drawing/2014/main" id="{14F36C69-36B9-4ADE-B805-F04C9F0D7654}"/>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4560"/>
    <xdr:sp macro="" textlink="">
      <xdr:nvSpPr>
        <xdr:cNvPr id="1205" name="PoljeZBesedilom 2">
          <a:extLst>
            <a:ext uri="{FF2B5EF4-FFF2-40B4-BE49-F238E27FC236}">
              <a16:creationId xmlns:a16="http://schemas.microsoft.com/office/drawing/2014/main" id="{38403EAE-A81E-4993-B135-D2069CB9A567}"/>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4560"/>
    <xdr:sp macro="" textlink="">
      <xdr:nvSpPr>
        <xdr:cNvPr id="1206" name="PoljeZBesedilom 2">
          <a:extLst>
            <a:ext uri="{FF2B5EF4-FFF2-40B4-BE49-F238E27FC236}">
              <a16:creationId xmlns:a16="http://schemas.microsoft.com/office/drawing/2014/main" id="{B1CDA631-B3E0-422C-834E-73D6861CEC00}"/>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4560"/>
    <xdr:sp macro="" textlink="">
      <xdr:nvSpPr>
        <xdr:cNvPr id="1207" name="PoljeZBesedilom 2">
          <a:extLst>
            <a:ext uri="{FF2B5EF4-FFF2-40B4-BE49-F238E27FC236}">
              <a16:creationId xmlns:a16="http://schemas.microsoft.com/office/drawing/2014/main" id="{F3F59EDA-BC2A-44C6-9BF4-A0C11674DBF0}"/>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4560"/>
    <xdr:sp macro="" textlink="">
      <xdr:nvSpPr>
        <xdr:cNvPr id="1208" name="PoljeZBesedilom 2">
          <a:extLst>
            <a:ext uri="{FF2B5EF4-FFF2-40B4-BE49-F238E27FC236}">
              <a16:creationId xmlns:a16="http://schemas.microsoft.com/office/drawing/2014/main" id="{D8E86E69-7FAB-49A8-9D39-2CF0FCB8BE43}"/>
            </a:ext>
          </a:extLst>
        </xdr:cNvPr>
        <xdr:cNvSpPr txBox="1"/>
      </xdr:nvSpPr>
      <xdr:spPr>
        <a:xfrm>
          <a:off x="7648600"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2950"/>
    <xdr:sp macro="" textlink="">
      <xdr:nvSpPr>
        <xdr:cNvPr id="1209" name="PoljeZBesedilom 2">
          <a:extLst>
            <a:ext uri="{FF2B5EF4-FFF2-40B4-BE49-F238E27FC236}">
              <a16:creationId xmlns:a16="http://schemas.microsoft.com/office/drawing/2014/main" id="{B4A85117-CCD6-4F23-8733-E2EA04DEB32B}"/>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2950"/>
    <xdr:sp macro="" textlink="">
      <xdr:nvSpPr>
        <xdr:cNvPr id="1210" name="PoljeZBesedilom 1209">
          <a:extLst>
            <a:ext uri="{FF2B5EF4-FFF2-40B4-BE49-F238E27FC236}">
              <a16:creationId xmlns:a16="http://schemas.microsoft.com/office/drawing/2014/main" id="{6C9CCBBA-AB5A-4CA4-B04C-42E9208DFB73}"/>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2950"/>
    <xdr:sp macro="" textlink="">
      <xdr:nvSpPr>
        <xdr:cNvPr id="1211" name="PoljeZBesedilom 2">
          <a:extLst>
            <a:ext uri="{FF2B5EF4-FFF2-40B4-BE49-F238E27FC236}">
              <a16:creationId xmlns:a16="http://schemas.microsoft.com/office/drawing/2014/main" id="{1B51F623-7878-4D31-8EF3-54908929B664}"/>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2950"/>
    <xdr:sp macro="" textlink="">
      <xdr:nvSpPr>
        <xdr:cNvPr id="1212" name="PoljeZBesedilom 2">
          <a:extLst>
            <a:ext uri="{FF2B5EF4-FFF2-40B4-BE49-F238E27FC236}">
              <a16:creationId xmlns:a16="http://schemas.microsoft.com/office/drawing/2014/main" id="{4F4CCF38-ADC4-45A2-8BBB-8EE2D5144AE2}"/>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2950"/>
    <xdr:sp macro="" textlink="">
      <xdr:nvSpPr>
        <xdr:cNvPr id="1213" name="PoljeZBesedilom 2">
          <a:extLst>
            <a:ext uri="{FF2B5EF4-FFF2-40B4-BE49-F238E27FC236}">
              <a16:creationId xmlns:a16="http://schemas.microsoft.com/office/drawing/2014/main" id="{25A9E569-2F3A-4DAC-A599-58750AD52A78}"/>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62950"/>
    <xdr:sp macro="" textlink="">
      <xdr:nvSpPr>
        <xdr:cNvPr id="1214" name="PoljeZBesedilom 2">
          <a:extLst>
            <a:ext uri="{FF2B5EF4-FFF2-40B4-BE49-F238E27FC236}">
              <a16:creationId xmlns:a16="http://schemas.microsoft.com/office/drawing/2014/main" id="{188F544D-DCC9-4E6D-B190-39F5AD16AD2B}"/>
            </a:ext>
          </a:extLst>
        </xdr:cNvPr>
        <xdr:cNvSpPr txBox="1"/>
      </xdr:nvSpPr>
      <xdr:spPr>
        <a:xfrm>
          <a:off x="7648600" y="15313043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79489"/>
    <xdr:sp macro="" textlink="">
      <xdr:nvSpPr>
        <xdr:cNvPr id="1215" name="PoljeZBesedilom 1214">
          <a:extLst>
            <a:ext uri="{FF2B5EF4-FFF2-40B4-BE49-F238E27FC236}">
              <a16:creationId xmlns:a16="http://schemas.microsoft.com/office/drawing/2014/main" id="{427F9A2B-11CA-46F8-B412-655E2552A77D}"/>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79489"/>
    <xdr:sp macro="" textlink="">
      <xdr:nvSpPr>
        <xdr:cNvPr id="1216" name="PoljeZBesedilom 2">
          <a:extLst>
            <a:ext uri="{FF2B5EF4-FFF2-40B4-BE49-F238E27FC236}">
              <a16:creationId xmlns:a16="http://schemas.microsoft.com/office/drawing/2014/main" id="{9F280F07-C20E-4B5D-A710-41B49B7561E1}"/>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79489"/>
    <xdr:sp macro="" textlink="">
      <xdr:nvSpPr>
        <xdr:cNvPr id="1217" name="PoljeZBesedilom 2">
          <a:extLst>
            <a:ext uri="{FF2B5EF4-FFF2-40B4-BE49-F238E27FC236}">
              <a16:creationId xmlns:a16="http://schemas.microsoft.com/office/drawing/2014/main" id="{941548C2-632E-4E58-B66A-F983BAAD2E25}"/>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79489"/>
    <xdr:sp macro="" textlink="">
      <xdr:nvSpPr>
        <xdr:cNvPr id="1218" name="PoljeZBesedilom 2">
          <a:extLst>
            <a:ext uri="{FF2B5EF4-FFF2-40B4-BE49-F238E27FC236}">
              <a16:creationId xmlns:a16="http://schemas.microsoft.com/office/drawing/2014/main" id="{C2920B11-D8CB-447E-B335-1A66FDF1123A}"/>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79489"/>
    <xdr:sp macro="" textlink="">
      <xdr:nvSpPr>
        <xdr:cNvPr id="1219" name="PoljeZBesedilom 2">
          <a:extLst>
            <a:ext uri="{FF2B5EF4-FFF2-40B4-BE49-F238E27FC236}">
              <a16:creationId xmlns:a16="http://schemas.microsoft.com/office/drawing/2014/main" id="{85570407-B901-4BB3-A133-601771C7CC00}"/>
            </a:ext>
          </a:extLst>
        </xdr:cNvPr>
        <xdr:cNvSpPr txBox="1"/>
      </xdr:nvSpPr>
      <xdr:spPr>
        <a:xfrm>
          <a:off x="7648600" y="1532735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20" name="PoljeZBesedilom 2">
          <a:extLst>
            <a:ext uri="{FF2B5EF4-FFF2-40B4-BE49-F238E27FC236}">
              <a16:creationId xmlns:a16="http://schemas.microsoft.com/office/drawing/2014/main" id="{3AA0D583-C502-4BC9-A191-A2F4A07D6E6E}"/>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21" name="PoljeZBesedilom 1220">
          <a:extLst>
            <a:ext uri="{FF2B5EF4-FFF2-40B4-BE49-F238E27FC236}">
              <a16:creationId xmlns:a16="http://schemas.microsoft.com/office/drawing/2014/main" id="{B90BF7F6-15EE-4A6A-BD18-2BA921322208}"/>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22" name="PoljeZBesedilom 2">
          <a:extLst>
            <a:ext uri="{FF2B5EF4-FFF2-40B4-BE49-F238E27FC236}">
              <a16:creationId xmlns:a16="http://schemas.microsoft.com/office/drawing/2014/main" id="{18D73AED-FDC3-4AAB-9B1C-A051800D6643}"/>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23" name="PoljeZBesedilom 2">
          <a:extLst>
            <a:ext uri="{FF2B5EF4-FFF2-40B4-BE49-F238E27FC236}">
              <a16:creationId xmlns:a16="http://schemas.microsoft.com/office/drawing/2014/main" id="{11C412F3-AC57-4A83-B196-F94879FA1C4F}"/>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24" name="PoljeZBesedilom 2">
          <a:extLst>
            <a:ext uri="{FF2B5EF4-FFF2-40B4-BE49-F238E27FC236}">
              <a16:creationId xmlns:a16="http://schemas.microsoft.com/office/drawing/2014/main" id="{50D9001F-64E2-44EE-A317-13FDC4223D98}"/>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25" name="PoljeZBesedilom 2">
          <a:extLst>
            <a:ext uri="{FF2B5EF4-FFF2-40B4-BE49-F238E27FC236}">
              <a16:creationId xmlns:a16="http://schemas.microsoft.com/office/drawing/2014/main" id="{8617EB8D-1061-400B-BCC2-253EF6D1D1D5}"/>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1226" name="PoljeZBesedilom 2">
          <a:extLst>
            <a:ext uri="{FF2B5EF4-FFF2-40B4-BE49-F238E27FC236}">
              <a16:creationId xmlns:a16="http://schemas.microsoft.com/office/drawing/2014/main" id="{D98E6602-270E-4F7F-817C-048BB6476F0D}"/>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1227" name="PoljeZBesedilom 1226">
          <a:extLst>
            <a:ext uri="{FF2B5EF4-FFF2-40B4-BE49-F238E27FC236}">
              <a16:creationId xmlns:a16="http://schemas.microsoft.com/office/drawing/2014/main" id="{EFE9C1D4-7C2A-4C25-88D3-9B4BFE4B3196}"/>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1228" name="PoljeZBesedilom 2">
          <a:extLst>
            <a:ext uri="{FF2B5EF4-FFF2-40B4-BE49-F238E27FC236}">
              <a16:creationId xmlns:a16="http://schemas.microsoft.com/office/drawing/2014/main" id="{6F5722D6-74EE-4B1F-A379-C8DD6DF7A6E8}"/>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1229" name="PoljeZBesedilom 2">
          <a:extLst>
            <a:ext uri="{FF2B5EF4-FFF2-40B4-BE49-F238E27FC236}">
              <a16:creationId xmlns:a16="http://schemas.microsoft.com/office/drawing/2014/main" id="{EF77BD3C-695D-4CED-90C1-5901FCDD271E}"/>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1230" name="PoljeZBesedilom 2">
          <a:extLst>
            <a:ext uri="{FF2B5EF4-FFF2-40B4-BE49-F238E27FC236}">
              <a16:creationId xmlns:a16="http://schemas.microsoft.com/office/drawing/2014/main" id="{B8F0E7BD-450C-4133-978D-8D2292E33E79}"/>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1231" name="PoljeZBesedilom 2">
          <a:extLst>
            <a:ext uri="{FF2B5EF4-FFF2-40B4-BE49-F238E27FC236}">
              <a16:creationId xmlns:a16="http://schemas.microsoft.com/office/drawing/2014/main" id="{AD270CD2-6B87-49E0-A115-6B203815FEF5}"/>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32" name="PoljeZBesedilom 2">
          <a:extLst>
            <a:ext uri="{FF2B5EF4-FFF2-40B4-BE49-F238E27FC236}">
              <a16:creationId xmlns:a16="http://schemas.microsoft.com/office/drawing/2014/main" id="{45E37E41-2D7D-42D6-804B-108B644E2F69}"/>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33" name="PoljeZBesedilom 1232">
          <a:extLst>
            <a:ext uri="{FF2B5EF4-FFF2-40B4-BE49-F238E27FC236}">
              <a16:creationId xmlns:a16="http://schemas.microsoft.com/office/drawing/2014/main" id="{FE430262-22E5-48CB-9E4B-BAF9AFCF244D}"/>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34" name="PoljeZBesedilom 2">
          <a:extLst>
            <a:ext uri="{FF2B5EF4-FFF2-40B4-BE49-F238E27FC236}">
              <a16:creationId xmlns:a16="http://schemas.microsoft.com/office/drawing/2014/main" id="{9E323856-4DEB-4D93-9CA5-FF5A648D1E7D}"/>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35" name="PoljeZBesedilom 2">
          <a:extLst>
            <a:ext uri="{FF2B5EF4-FFF2-40B4-BE49-F238E27FC236}">
              <a16:creationId xmlns:a16="http://schemas.microsoft.com/office/drawing/2014/main" id="{5C292EFF-1A75-43AB-9D28-2F348923C980}"/>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36" name="PoljeZBesedilom 2">
          <a:extLst>
            <a:ext uri="{FF2B5EF4-FFF2-40B4-BE49-F238E27FC236}">
              <a16:creationId xmlns:a16="http://schemas.microsoft.com/office/drawing/2014/main" id="{07FE3924-01AC-40CA-81FC-775D6646842C}"/>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37" name="PoljeZBesedilom 2">
          <a:extLst>
            <a:ext uri="{FF2B5EF4-FFF2-40B4-BE49-F238E27FC236}">
              <a16:creationId xmlns:a16="http://schemas.microsoft.com/office/drawing/2014/main" id="{AF32D167-F1F8-4046-875C-A89B2F57A977}"/>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1238" name="PoljeZBesedilom 2">
          <a:extLst>
            <a:ext uri="{FF2B5EF4-FFF2-40B4-BE49-F238E27FC236}">
              <a16:creationId xmlns:a16="http://schemas.microsoft.com/office/drawing/2014/main" id="{B0A4597A-C8F1-4BE0-B812-1B6997FDAFF1}"/>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1239" name="PoljeZBesedilom 1238">
          <a:extLst>
            <a:ext uri="{FF2B5EF4-FFF2-40B4-BE49-F238E27FC236}">
              <a16:creationId xmlns:a16="http://schemas.microsoft.com/office/drawing/2014/main" id="{C71BB5AC-256B-41E2-BA27-70900571CC3D}"/>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1240" name="PoljeZBesedilom 2">
          <a:extLst>
            <a:ext uri="{FF2B5EF4-FFF2-40B4-BE49-F238E27FC236}">
              <a16:creationId xmlns:a16="http://schemas.microsoft.com/office/drawing/2014/main" id="{F4DF5F4E-489C-45EC-8264-D1877F630FB2}"/>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1241" name="PoljeZBesedilom 2">
          <a:extLst>
            <a:ext uri="{FF2B5EF4-FFF2-40B4-BE49-F238E27FC236}">
              <a16:creationId xmlns:a16="http://schemas.microsoft.com/office/drawing/2014/main" id="{F8AEA83C-71D9-49E2-98C3-1FCF61F616B1}"/>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1242" name="PoljeZBesedilom 2">
          <a:extLst>
            <a:ext uri="{FF2B5EF4-FFF2-40B4-BE49-F238E27FC236}">
              <a16:creationId xmlns:a16="http://schemas.microsoft.com/office/drawing/2014/main" id="{FBC3FB19-FE7B-4EDD-BF41-E5AEA9A7B9BA}"/>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1243" name="PoljeZBesedilom 2">
          <a:extLst>
            <a:ext uri="{FF2B5EF4-FFF2-40B4-BE49-F238E27FC236}">
              <a16:creationId xmlns:a16="http://schemas.microsoft.com/office/drawing/2014/main" id="{85F361B6-7A67-4522-A42B-41C458DD0340}"/>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44" name="PoljeZBesedilom 2">
          <a:extLst>
            <a:ext uri="{FF2B5EF4-FFF2-40B4-BE49-F238E27FC236}">
              <a16:creationId xmlns:a16="http://schemas.microsoft.com/office/drawing/2014/main" id="{6FC55CD6-EDBD-48BC-A2C6-2230EC6CC572}"/>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45" name="PoljeZBesedilom 1244">
          <a:extLst>
            <a:ext uri="{FF2B5EF4-FFF2-40B4-BE49-F238E27FC236}">
              <a16:creationId xmlns:a16="http://schemas.microsoft.com/office/drawing/2014/main" id="{70969576-92DA-46BE-A9FB-1818741BB2DA}"/>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46" name="PoljeZBesedilom 2">
          <a:extLst>
            <a:ext uri="{FF2B5EF4-FFF2-40B4-BE49-F238E27FC236}">
              <a16:creationId xmlns:a16="http://schemas.microsoft.com/office/drawing/2014/main" id="{B9E13AB0-4D53-4169-BB65-95E8E62CB1F5}"/>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47" name="PoljeZBesedilom 2">
          <a:extLst>
            <a:ext uri="{FF2B5EF4-FFF2-40B4-BE49-F238E27FC236}">
              <a16:creationId xmlns:a16="http://schemas.microsoft.com/office/drawing/2014/main" id="{98B7511E-F28F-424B-8C0F-07003532C8DF}"/>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48" name="PoljeZBesedilom 2">
          <a:extLst>
            <a:ext uri="{FF2B5EF4-FFF2-40B4-BE49-F238E27FC236}">
              <a16:creationId xmlns:a16="http://schemas.microsoft.com/office/drawing/2014/main" id="{8B2501F9-2998-43C0-AE33-F4B3D45D5FB3}"/>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49" name="PoljeZBesedilom 2">
          <a:extLst>
            <a:ext uri="{FF2B5EF4-FFF2-40B4-BE49-F238E27FC236}">
              <a16:creationId xmlns:a16="http://schemas.microsoft.com/office/drawing/2014/main" id="{B2FE0862-45BC-465F-871A-37203330D180}"/>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50" name="PoljeZBesedilom 2">
          <a:extLst>
            <a:ext uri="{FF2B5EF4-FFF2-40B4-BE49-F238E27FC236}">
              <a16:creationId xmlns:a16="http://schemas.microsoft.com/office/drawing/2014/main" id="{E91BF985-4158-4B5C-A665-7746DA2DA089}"/>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51" name="PoljeZBesedilom 1250">
          <a:extLst>
            <a:ext uri="{FF2B5EF4-FFF2-40B4-BE49-F238E27FC236}">
              <a16:creationId xmlns:a16="http://schemas.microsoft.com/office/drawing/2014/main" id="{5160054A-A073-403B-9B78-B1281B47D9ED}"/>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52" name="PoljeZBesedilom 2">
          <a:extLst>
            <a:ext uri="{FF2B5EF4-FFF2-40B4-BE49-F238E27FC236}">
              <a16:creationId xmlns:a16="http://schemas.microsoft.com/office/drawing/2014/main" id="{3328CDAC-05D2-48E8-9025-5AEB8B5A9B59}"/>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53" name="PoljeZBesedilom 2">
          <a:extLst>
            <a:ext uri="{FF2B5EF4-FFF2-40B4-BE49-F238E27FC236}">
              <a16:creationId xmlns:a16="http://schemas.microsoft.com/office/drawing/2014/main" id="{F4468FD5-7873-41D3-A0EA-6D2445CD6412}"/>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54" name="PoljeZBesedilom 2">
          <a:extLst>
            <a:ext uri="{FF2B5EF4-FFF2-40B4-BE49-F238E27FC236}">
              <a16:creationId xmlns:a16="http://schemas.microsoft.com/office/drawing/2014/main" id="{A321B748-ACD3-4BA5-8297-7C8D6F903F95}"/>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55" name="PoljeZBesedilom 2">
          <a:extLst>
            <a:ext uri="{FF2B5EF4-FFF2-40B4-BE49-F238E27FC236}">
              <a16:creationId xmlns:a16="http://schemas.microsoft.com/office/drawing/2014/main" id="{A23693CA-4DFF-4B70-8946-A33499337039}"/>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56" name="PoljeZBesedilom 2">
          <a:extLst>
            <a:ext uri="{FF2B5EF4-FFF2-40B4-BE49-F238E27FC236}">
              <a16:creationId xmlns:a16="http://schemas.microsoft.com/office/drawing/2014/main" id="{3A1B2FEF-AE91-4C43-BD25-0A9B4CD5928A}"/>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57" name="PoljeZBesedilom 1256">
          <a:extLst>
            <a:ext uri="{FF2B5EF4-FFF2-40B4-BE49-F238E27FC236}">
              <a16:creationId xmlns:a16="http://schemas.microsoft.com/office/drawing/2014/main" id="{2CAF7B5E-31D1-4615-8D12-74A245033395}"/>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58" name="PoljeZBesedilom 2">
          <a:extLst>
            <a:ext uri="{FF2B5EF4-FFF2-40B4-BE49-F238E27FC236}">
              <a16:creationId xmlns:a16="http://schemas.microsoft.com/office/drawing/2014/main" id="{B833F1F8-3741-4E6F-8905-3E94DC2A00B2}"/>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59" name="PoljeZBesedilom 2">
          <a:extLst>
            <a:ext uri="{FF2B5EF4-FFF2-40B4-BE49-F238E27FC236}">
              <a16:creationId xmlns:a16="http://schemas.microsoft.com/office/drawing/2014/main" id="{14564001-30CE-4E4B-94D2-7EB8D3DC69B8}"/>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60" name="PoljeZBesedilom 2">
          <a:extLst>
            <a:ext uri="{FF2B5EF4-FFF2-40B4-BE49-F238E27FC236}">
              <a16:creationId xmlns:a16="http://schemas.microsoft.com/office/drawing/2014/main" id="{F30FBC7C-7E86-411E-9D3D-B84A74992300}"/>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61" name="PoljeZBesedilom 2">
          <a:extLst>
            <a:ext uri="{FF2B5EF4-FFF2-40B4-BE49-F238E27FC236}">
              <a16:creationId xmlns:a16="http://schemas.microsoft.com/office/drawing/2014/main" id="{37F5567A-E397-44F5-BE20-819268A2E902}"/>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1262" name="PoljeZBesedilom 2">
          <a:extLst>
            <a:ext uri="{FF2B5EF4-FFF2-40B4-BE49-F238E27FC236}">
              <a16:creationId xmlns:a16="http://schemas.microsoft.com/office/drawing/2014/main" id="{251B5953-DE13-4782-BD77-520D50930B2B}"/>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1263" name="PoljeZBesedilom 1262">
          <a:extLst>
            <a:ext uri="{FF2B5EF4-FFF2-40B4-BE49-F238E27FC236}">
              <a16:creationId xmlns:a16="http://schemas.microsoft.com/office/drawing/2014/main" id="{AEAFA592-0FFD-4501-8F8A-654DF7A74543}"/>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1264" name="PoljeZBesedilom 2">
          <a:extLst>
            <a:ext uri="{FF2B5EF4-FFF2-40B4-BE49-F238E27FC236}">
              <a16:creationId xmlns:a16="http://schemas.microsoft.com/office/drawing/2014/main" id="{394ADADE-7C7E-43B3-9B3F-AD4ED25004C4}"/>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1265" name="PoljeZBesedilom 2">
          <a:extLst>
            <a:ext uri="{FF2B5EF4-FFF2-40B4-BE49-F238E27FC236}">
              <a16:creationId xmlns:a16="http://schemas.microsoft.com/office/drawing/2014/main" id="{E7123EB1-ECA6-4E62-8070-CB74A5EAEB4B}"/>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1266" name="PoljeZBesedilom 2">
          <a:extLst>
            <a:ext uri="{FF2B5EF4-FFF2-40B4-BE49-F238E27FC236}">
              <a16:creationId xmlns:a16="http://schemas.microsoft.com/office/drawing/2014/main" id="{3FAD77FD-903E-4EF2-A225-4548F23BB3BD}"/>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1267" name="PoljeZBesedilom 2">
          <a:extLst>
            <a:ext uri="{FF2B5EF4-FFF2-40B4-BE49-F238E27FC236}">
              <a16:creationId xmlns:a16="http://schemas.microsoft.com/office/drawing/2014/main" id="{F87B9F9F-4F98-46E7-84E0-2145A1C56FF5}"/>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1268" name="PoljeZBesedilom 2">
          <a:extLst>
            <a:ext uri="{FF2B5EF4-FFF2-40B4-BE49-F238E27FC236}">
              <a16:creationId xmlns:a16="http://schemas.microsoft.com/office/drawing/2014/main" id="{7B85C2F9-81AB-400D-8AAF-5F8FE1BFB722}"/>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1269" name="PoljeZBesedilom 1268">
          <a:extLst>
            <a:ext uri="{FF2B5EF4-FFF2-40B4-BE49-F238E27FC236}">
              <a16:creationId xmlns:a16="http://schemas.microsoft.com/office/drawing/2014/main" id="{E3C2B307-897C-485D-8B28-F0939A9A9B01}"/>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1270" name="PoljeZBesedilom 2">
          <a:extLst>
            <a:ext uri="{FF2B5EF4-FFF2-40B4-BE49-F238E27FC236}">
              <a16:creationId xmlns:a16="http://schemas.microsoft.com/office/drawing/2014/main" id="{3FD66DE1-D725-4C0E-A311-A94248CC5297}"/>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1271" name="PoljeZBesedilom 2">
          <a:extLst>
            <a:ext uri="{FF2B5EF4-FFF2-40B4-BE49-F238E27FC236}">
              <a16:creationId xmlns:a16="http://schemas.microsoft.com/office/drawing/2014/main" id="{F6993929-8B70-422E-9290-30A1A842C6DB}"/>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1272" name="PoljeZBesedilom 2">
          <a:extLst>
            <a:ext uri="{FF2B5EF4-FFF2-40B4-BE49-F238E27FC236}">
              <a16:creationId xmlns:a16="http://schemas.microsoft.com/office/drawing/2014/main" id="{1686B44D-A6C7-4967-8F99-B73911606137}"/>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1273" name="PoljeZBesedilom 2">
          <a:extLst>
            <a:ext uri="{FF2B5EF4-FFF2-40B4-BE49-F238E27FC236}">
              <a16:creationId xmlns:a16="http://schemas.microsoft.com/office/drawing/2014/main" id="{634A0EA0-6B37-4EBB-9A83-F6850DC46092}"/>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1274" name="PoljeZBesedilom 1273">
          <a:extLst>
            <a:ext uri="{FF2B5EF4-FFF2-40B4-BE49-F238E27FC236}">
              <a16:creationId xmlns:a16="http://schemas.microsoft.com/office/drawing/2014/main" id="{D0379772-8681-449F-953D-DF361E8CC282}"/>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1275" name="PoljeZBesedilom 2">
          <a:extLst>
            <a:ext uri="{FF2B5EF4-FFF2-40B4-BE49-F238E27FC236}">
              <a16:creationId xmlns:a16="http://schemas.microsoft.com/office/drawing/2014/main" id="{CA2834DB-C9F1-4CD2-9BDA-E48B4017FAA4}"/>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1276" name="PoljeZBesedilom 2">
          <a:extLst>
            <a:ext uri="{FF2B5EF4-FFF2-40B4-BE49-F238E27FC236}">
              <a16:creationId xmlns:a16="http://schemas.microsoft.com/office/drawing/2014/main" id="{BD8CF682-12A5-419B-9CE1-BA763A47FEAE}"/>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1277" name="PoljeZBesedilom 2">
          <a:extLst>
            <a:ext uri="{FF2B5EF4-FFF2-40B4-BE49-F238E27FC236}">
              <a16:creationId xmlns:a16="http://schemas.microsoft.com/office/drawing/2014/main" id="{8185C087-BBAD-477A-AF82-EBCBF0CACB9A}"/>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1278" name="PoljeZBesedilom 2">
          <a:extLst>
            <a:ext uri="{FF2B5EF4-FFF2-40B4-BE49-F238E27FC236}">
              <a16:creationId xmlns:a16="http://schemas.microsoft.com/office/drawing/2014/main" id="{52A43DD9-726A-453D-A858-319F0748B3C4}"/>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79" name="PoljeZBesedilom 2">
          <a:extLst>
            <a:ext uri="{FF2B5EF4-FFF2-40B4-BE49-F238E27FC236}">
              <a16:creationId xmlns:a16="http://schemas.microsoft.com/office/drawing/2014/main" id="{333B42F6-421B-42C8-AE3D-6B8105DF489F}"/>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80" name="PoljeZBesedilom 1279">
          <a:extLst>
            <a:ext uri="{FF2B5EF4-FFF2-40B4-BE49-F238E27FC236}">
              <a16:creationId xmlns:a16="http://schemas.microsoft.com/office/drawing/2014/main" id="{7D6E26E9-EBE0-478A-BC2F-2A147C816E5C}"/>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81" name="PoljeZBesedilom 2">
          <a:extLst>
            <a:ext uri="{FF2B5EF4-FFF2-40B4-BE49-F238E27FC236}">
              <a16:creationId xmlns:a16="http://schemas.microsoft.com/office/drawing/2014/main" id="{B34B43ED-0FBB-47EC-A2DF-F628BF5F014E}"/>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82" name="PoljeZBesedilom 2">
          <a:extLst>
            <a:ext uri="{FF2B5EF4-FFF2-40B4-BE49-F238E27FC236}">
              <a16:creationId xmlns:a16="http://schemas.microsoft.com/office/drawing/2014/main" id="{F797953F-DBAF-4654-8D42-5C6871827427}"/>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83" name="PoljeZBesedilom 2">
          <a:extLst>
            <a:ext uri="{FF2B5EF4-FFF2-40B4-BE49-F238E27FC236}">
              <a16:creationId xmlns:a16="http://schemas.microsoft.com/office/drawing/2014/main" id="{577748D8-E9BB-4B0C-A763-EBD46F923538}"/>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1284" name="PoljeZBesedilom 2">
          <a:extLst>
            <a:ext uri="{FF2B5EF4-FFF2-40B4-BE49-F238E27FC236}">
              <a16:creationId xmlns:a16="http://schemas.microsoft.com/office/drawing/2014/main" id="{1871E2C1-BA92-4CEC-AF06-5C0000CEAB00}"/>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85" name="PoljeZBesedilom 2">
          <a:extLst>
            <a:ext uri="{FF2B5EF4-FFF2-40B4-BE49-F238E27FC236}">
              <a16:creationId xmlns:a16="http://schemas.microsoft.com/office/drawing/2014/main" id="{D2B3F9F6-28F9-4E07-95DF-80C90A06440C}"/>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86" name="PoljeZBesedilom 1285">
          <a:extLst>
            <a:ext uri="{FF2B5EF4-FFF2-40B4-BE49-F238E27FC236}">
              <a16:creationId xmlns:a16="http://schemas.microsoft.com/office/drawing/2014/main" id="{F79D9306-203B-477D-9198-9D3BB6E14715}"/>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87" name="PoljeZBesedilom 2">
          <a:extLst>
            <a:ext uri="{FF2B5EF4-FFF2-40B4-BE49-F238E27FC236}">
              <a16:creationId xmlns:a16="http://schemas.microsoft.com/office/drawing/2014/main" id="{CCE37845-342D-46EF-81D5-19AA47166A46}"/>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88" name="PoljeZBesedilom 2">
          <a:extLst>
            <a:ext uri="{FF2B5EF4-FFF2-40B4-BE49-F238E27FC236}">
              <a16:creationId xmlns:a16="http://schemas.microsoft.com/office/drawing/2014/main" id="{31D10ABC-18DD-4166-B388-ACD281DE1F09}"/>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89" name="PoljeZBesedilom 2">
          <a:extLst>
            <a:ext uri="{FF2B5EF4-FFF2-40B4-BE49-F238E27FC236}">
              <a16:creationId xmlns:a16="http://schemas.microsoft.com/office/drawing/2014/main" id="{4D685D46-8EA9-4491-95D2-C41106B4085D}"/>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90" name="PoljeZBesedilom 2">
          <a:extLst>
            <a:ext uri="{FF2B5EF4-FFF2-40B4-BE49-F238E27FC236}">
              <a16:creationId xmlns:a16="http://schemas.microsoft.com/office/drawing/2014/main" id="{247880E4-95FD-4FF4-A532-10DBA34725FC}"/>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91" name="PoljeZBesedilom 2">
          <a:extLst>
            <a:ext uri="{FF2B5EF4-FFF2-40B4-BE49-F238E27FC236}">
              <a16:creationId xmlns:a16="http://schemas.microsoft.com/office/drawing/2014/main" id="{0503B613-5F66-4EC4-9C67-DEA859928545}"/>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92" name="PoljeZBesedilom 1291">
          <a:extLst>
            <a:ext uri="{FF2B5EF4-FFF2-40B4-BE49-F238E27FC236}">
              <a16:creationId xmlns:a16="http://schemas.microsoft.com/office/drawing/2014/main" id="{AD923B01-1DB9-4B84-97A5-51612A2EA01C}"/>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93" name="PoljeZBesedilom 2">
          <a:extLst>
            <a:ext uri="{FF2B5EF4-FFF2-40B4-BE49-F238E27FC236}">
              <a16:creationId xmlns:a16="http://schemas.microsoft.com/office/drawing/2014/main" id="{443CA1B6-DB4F-4B65-B32E-9AB433BCAFDC}"/>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94" name="PoljeZBesedilom 2">
          <a:extLst>
            <a:ext uri="{FF2B5EF4-FFF2-40B4-BE49-F238E27FC236}">
              <a16:creationId xmlns:a16="http://schemas.microsoft.com/office/drawing/2014/main" id="{78352BC0-373F-41F1-A98D-E1E1B72DE0E5}"/>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95" name="PoljeZBesedilom 2">
          <a:extLst>
            <a:ext uri="{FF2B5EF4-FFF2-40B4-BE49-F238E27FC236}">
              <a16:creationId xmlns:a16="http://schemas.microsoft.com/office/drawing/2014/main" id="{12AA4A0E-AA27-4A39-A23E-6AEE586A3CAF}"/>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895</xdr:row>
      <xdr:rowOff>0</xdr:rowOff>
    </xdr:from>
    <xdr:ext cx="184731" cy="264560"/>
    <xdr:sp macro="" textlink="">
      <xdr:nvSpPr>
        <xdr:cNvPr id="1296" name="PoljeZBesedilom 2">
          <a:extLst>
            <a:ext uri="{FF2B5EF4-FFF2-40B4-BE49-F238E27FC236}">
              <a16:creationId xmlns:a16="http://schemas.microsoft.com/office/drawing/2014/main" id="{DF318860-9549-42E0-8030-84450790217A}"/>
            </a:ext>
          </a:extLst>
        </xdr:cNvPr>
        <xdr:cNvSpPr txBox="1"/>
      </xdr:nvSpPr>
      <xdr:spPr>
        <a:xfrm>
          <a:off x="7646695"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1297" name="PoljeZBesedilom 2">
          <a:extLst>
            <a:ext uri="{FF2B5EF4-FFF2-40B4-BE49-F238E27FC236}">
              <a16:creationId xmlns:a16="http://schemas.microsoft.com/office/drawing/2014/main" id="{2B2EE070-055E-4813-9BC7-8FC15CCA3B0C}"/>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1298" name="PoljeZBesedilom 1297">
          <a:extLst>
            <a:ext uri="{FF2B5EF4-FFF2-40B4-BE49-F238E27FC236}">
              <a16:creationId xmlns:a16="http://schemas.microsoft.com/office/drawing/2014/main" id="{0130428C-C6A2-428E-AFA8-E329B75AAF2B}"/>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1299" name="PoljeZBesedilom 2">
          <a:extLst>
            <a:ext uri="{FF2B5EF4-FFF2-40B4-BE49-F238E27FC236}">
              <a16:creationId xmlns:a16="http://schemas.microsoft.com/office/drawing/2014/main" id="{FC1D95A6-97CE-4286-9AA4-0A5EAFB68DFC}"/>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1300" name="PoljeZBesedilom 2">
          <a:extLst>
            <a:ext uri="{FF2B5EF4-FFF2-40B4-BE49-F238E27FC236}">
              <a16:creationId xmlns:a16="http://schemas.microsoft.com/office/drawing/2014/main" id="{E5DF4D54-24CF-4CDA-833D-F3E4F03152B6}"/>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1301" name="PoljeZBesedilom 2">
          <a:extLst>
            <a:ext uri="{FF2B5EF4-FFF2-40B4-BE49-F238E27FC236}">
              <a16:creationId xmlns:a16="http://schemas.microsoft.com/office/drawing/2014/main" id="{2B7C8376-6CCD-4922-969E-F4EFD0FCD65F}"/>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1302" name="PoljeZBesedilom 2">
          <a:extLst>
            <a:ext uri="{FF2B5EF4-FFF2-40B4-BE49-F238E27FC236}">
              <a16:creationId xmlns:a16="http://schemas.microsoft.com/office/drawing/2014/main" id="{4ED1B754-8614-416D-ACED-C5A54E3F12AD}"/>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1303" name="PoljeZBesedilom 2">
          <a:extLst>
            <a:ext uri="{FF2B5EF4-FFF2-40B4-BE49-F238E27FC236}">
              <a16:creationId xmlns:a16="http://schemas.microsoft.com/office/drawing/2014/main" id="{4DD9A1C3-BCC0-49D1-8A74-D8380C998628}"/>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1304" name="PoljeZBesedilom 1303">
          <a:extLst>
            <a:ext uri="{FF2B5EF4-FFF2-40B4-BE49-F238E27FC236}">
              <a16:creationId xmlns:a16="http://schemas.microsoft.com/office/drawing/2014/main" id="{956AB9ED-E032-489A-B880-3A9128F5BBB8}"/>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1305" name="PoljeZBesedilom 2">
          <a:extLst>
            <a:ext uri="{FF2B5EF4-FFF2-40B4-BE49-F238E27FC236}">
              <a16:creationId xmlns:a16="http://schemas.microsoft.com/office/drawing/2014/main" id="{39E39518-FC64-45C9-8B12-AA74D76D7D0F}"/>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1306" name="PoljeZBesedilom 2">
          <a:extLst>
            <a:ext uri="{FF2B5EF4-FFF2-40B4-BE49-F238E27FC236}">
              <a16:creationId xmlns:a16="http://schemas.microsoft.com/office/drawing/2014/main" id="{85C577F2-857B-43CF-9268-0909610F5EA6}"/>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1307" name="PoljeZBesedilom 2">
          <a:extLst>
            <a:ext uri="{FF2B5EF4-FFF2-40B4-BE49-F238E27FC236}">
              <a16:creationId xmlns:a16="http://schemas.microsoft.com/office/drawing/2014/main" id="{D08230FF-D417-429D-95C7-0A9626932E2F}"/>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1308" name="PoljeZBesedilom 2">
          <a:extLst>
            <a:ext uri="{FF2B5EF4-FFF2-40B4-BE49-F238E27FC236}">
              <a16:creationId xmlns:a16="http://schemas.microsoft.com/office/drawing/2014/main" id="{AF646F8C-6641-4358-8271-8CD7D700C344}"/>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1309" name="PoljeZBesedilom 1308">
          <a:extLst>
            <a:ext uri="{FF2B5EF4-FFF2-40B4-BE49-F238E27FC236}">
              <a16:creationId xmlns:a16="http://schemas.microsoft.com/office/drawing/2014/main" id="{154EB5BC-2B1F-46FB-875E-A16FD6763525}"/>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1310" name="PoljeZBesedilom 2">
          <a:extLst>
            <a:ext uri="{FF2B5EF4-FFF2-40B4-BE49-F238E27FC236}">
              <a16:creationId xmlns:a16="http://schemas.microsoft.com/office/drawing/2014/main" id="{14F90BF9-8B1D-4E38-89A1-732008509815}"/>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1311" name="PoljeZBesedilom 2">
          <a:extLst>
            <a:ext uri="{FF2B5EF4-FFF2-40B4-BE49-F238E27FC236}">
              <a16:creationId xmlns:a16="http://schemas.microsoft.com/office/drawing/2014/main" id="{E8D96B8B-B2BF-4C7A-B653-DCC3FFD2293E}"/>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1312" name="PoljeZBesedilom 2">
          <a:extLst>
            <a:ext uri="{FF2B5EF4-FFF2-40B4-BE49-F238E27FC236}">
              <a16:creationId xmlns:a16="http://schemas.microsoft.com/office/drawing/2014/main" id="{F25E6E2E-03B5-4579-B3CD-E50261CC46A2}"/>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1313" name="PoljeZBesedilom 2">
          <a:extLst>
            <a:ext uri="{FF2B5EF4-FFF2-40B4-BE49-F238E27FC236}">
              <a16:creationId xmlns:a16="http://schemas.microsoft.com/office/drawing/2014/main" id="{CBEC33A0-F0DC-4588-821A-F64645408362}"/>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14" name="PoljeZBesedilom 2">
          <a:extLst>
            <a:ext uri="{FF2B5EF4-FFF2-40B4-BE49-F238E27FC236}">
              <a16:creationId xmlns:a16="http://schemas.microsoft.com/office/drawing/2014/main" id="{8744C48C-F0F2-4623-A111-89F80E9B5E24}"/>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15" name="PoljeZBesedilom 1314">
          <a:extLst>
            <a:ext uri="{FF2B5EF4-FFF2-40B4-BE49-F238E27FC236}">
              <a16:creationId xmlns:a16="http://schemas.microsoft.com/office/drawing/2014/main" id="{68C1D02A-160E-4642-B96A-DD7B0F57A53E}"/>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16" name="PoljeZBesedilom 2">
          <a:extLst>
            <a:ext uri="{FF2B5EF4-FFF2-40B4-BE49-F238E27FC236}">
              <a16:creationId xmlns:a16="http://schemas.microsoft.com/office/drawing/2014/main" id="{0CED3080-8CE5-453C-91CC-A1820AA28207}"/>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17" name="PoljeZBesedilom 2">
          <a:extLst>
            <a:ext uri="{FF2B5EF4-FFF2-40B4-BE49-F238E27FC236}">
              <a16:creationId xmlns:a16="http://schemas.microsoft.com/office/drawing/2014/main" id="{24F52159-ED15-4A79-B05B-AC091C0D475C}"/>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18" name="PoljeZBesedilom 2">
          <a:extLst>
            <a:ext uri="{FF2B5EF4-FFF2-40B4-BE49-F238E27FC236}">
              <a16:creationId xmlns:a16="http://schemas.microsoft.com/office/drawing/2014/main" id="{8D5F160D-4C93-4D4A-845F-5BA19271EA83}"/>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19" name="PoljeZBesedilom 2">
          <a:extLst>
            <a:ext uri="{FF2B5EF4-FFF2-40B4-BE49-F238E27FC236}">
              <a16:creationId xmlns:a16="http://schemas.microsoft.com/office/drawing/2014/main" id="{9079982E-7970-4D0E-A12E-B7ED27AB928D}"/>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20" name="PoljeZBesedilom 2">
          <a:extLst>
            <a:ext uri="{FF2B5EF4-FFF2-40B4-BE49-F238E27FC236}">
              <a16:creationId xmlns:a16="http://schemas.microsoft.com/office/drawing/2014/main" id="{90BD8F41-A77B-4777-B4F0-3AB335539981}"/>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21" name="PoljeZBesedilom 1320">
          <a:extLst>
            <a:ext uri="{FF2B5EF4-FFF2-40B4-BE49-F238E27FC236}">
              <a16:creationId xmlns:a16="http://schemas.microsoft.com/office/drawing/2014/main" id="{E34267AF-15A1-4E82-9C4E-2AC8340AA617}"/>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22" name="PoljeZBesedilom 2">
          <a:extLst>
            <a:ext uri="{FF2B5EF4-FFF2-40B4-BE49-F238E27FC236}">
              <a16:creationId xmlns:a16="http://schemas.microsoft.com/office/drawing/2014/main" id="{DAF45A1E-2907-4616-98B6-04B9F5BC3137}"/>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23" name="PoljeZBesedilom 2">
          <a:extLst>
            <a:ext uri="{FF2B5EF4-FFF2-40B4-BE49-F238E27FC236}">
              <a16:creationId xmlns:a16="http://schemas.microsoft.com/office/drawing/2014/main" id="{D533F9CD-49A5-496E-8E94-66CD10DE3E81}"/>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24" name="PoljeZBesedilom 2">
          <a:extLst>
            <a:ext uri="{FF2B5EF4-FFF2-40B4-BE49-F238E27FC236}">
              <a16:creationId xmlns:a16="http://schemas.microsoft.com/office/drawing/2014/main" id="{EF17979C-837F-4C6C-91F1-487FBE80831E}"/>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25" name="PoljeZBesedilom 2">
          <a:extLst>
            <a:ext uri="{FF2B5EF4-FFF2-40B4-BE49-F238E27FC236}">
              <a16:creationId xmlns:a16="http://schemas.microsoft.com/office/drawing/2014/main" id="{AC113B52-CC25-4347-92C5-5D263D7C5A2D}"/>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26" name="PoljeZBesedilom 2">
          <a:extLst>
            <a:ext uri="{FF2B5EF4-FFF2-40B4-BE49-F238E27FC236}">
              <a16:creationId xmlns:a16="http://schemas.microsoft.com/office/drawing/2014/main" id="{704C99CF-7261-4A74-8818-04FFEEBBDAB3}"/>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27" name="PoljeZBesedilom 1326">
          <a:extLst>
            <a:ext uri="{FF2B5EF4-FFF2-40B4-BE49-F238E27FC236}">
              <a16:creationId xmlns:a16="http://schemas.microsoft.com/office/drawing/2014/main" id="{18320877-60DB-4028-A9E1-F69EF8972725}"/>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28" name="PoljeZBesedilom 2">
          <a:extLst>
            <a:ext uri="{FF2B5EF4-FFF2-40B4-BE49-F238E27FC236}">
              <a16:creationId xmlns:a16="http://schemas.microsoft.com/office/drawing/2014/main" id="{219E3AF6-EB96-41DB-A957-C86902030A02}"/>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29" name="PoljeZBesedilom 2">
          <a:extLst>
            <a:ext uri="{FF2B5EF4-FFF2-40B4-BE49-F238E27FC236}">
              <a16:creationId xmlns:a16="http://schemas.microsoft.com/office/drawing/2014/main" id="{BFD0E29D-156E-4D05-BC23-34FC087647B2}"/>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30" name="PoljeZBesedilom 2">
          <a:extLst>
            <a:ext uri="{FF2B5EF4-FFF2-40B4-BE49-F238E27FC236}">
              <a16:creationId xmlns:a16="http://schemas.microsoft.com/office/drawing/2014/main" id="{3D27C01B-F437-4E6E-AE6E-D67ABD92A75C}"/>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31" name="PoljeZBesedilom 2">
          <a:extLst>
            <a:ext uri="{FF2B5EF4-FFF2-40B4-BE49-F238E27FC236}">
              <a16:creationId xmlns:a16="http://schemas.microsoft.com/office/drawing/2014/main" id="{32FE3307-CE0A-4D32-B319-402E7DD4BA3F}"/>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32" name="PoljeZBesedilom 2">
          <a:extLst>
            <a:ext uri="{FF2B5EF4-FFF2-40B4-BE49-F238E27FC236}">
              <a16:creationId xmlns:a16="http://schemas.microsoft.com/office/drawing/2014/main" id="{9F283710-C35F-4517-A954-931C3D3905E7}"/>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33" name="PoljeZBesedilom 1332">
          <a:extLst>
            <a:ext uri="{FF2B5EF4-FFF2-40B4-BE49-F238E27FC236}">
              <a16:creationId xmlns:a16="http://schemas.microsoft.com/office/drawing/2014/main" id="{55CC98DB-32A1-45F7-A0EC-69F8FB7F3E9B}"/>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34" name="PoljeZBesedilom 2">
          <a:extLst>
            <a:ext uri="{FF2B5EF4-FFF2-40B4-BE49-F238E27FC236}">
              <a16:creationId xmlns:a16="http://schemas.microsoft.com/office/drawing/2014/main" id="{5031F004-2E71-44EF-9480-C8A1F9055C2D}"/>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35" name="PoljeZBesedilom 2">
          <a:extLst>
            <a:ext uri="{FF2B5EF4-FFF2-40B4-BE49-F238E27FC236}">
              <a16:creationId xmlns:a16="http://schemas.microsoft.com/office/drawing/2014/main" id="{015EFDE1-3AFF-490B-B104-3221691D3E25}"/>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36" name="PoljeZBesedilom 2">
          <a:extLst>
            <a:ext uri="{FF2B5EF4-FFF2-40B4-BE49-F238E27FC236}">
              <a16:creationId xmlns:a16="http://schemas.microsoft.com/office/drawing/2014/main" id="{299A84FB-28D4-4087-AEAD-AC198FC6E730}"/>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898</xdr:row>
      <xdr:rowOff>0</xdr:rowOff>
    </xdr:from>
    <xdr:ext cx="184731" cy="264560"/>
    <xdr:sp macro="" textlink="">
      <xdr:nvSpPr>
        <xdr:cNvPr id="1337" name="PoljeZBesedilom 2">
          <a:extLst>
            <a:ext uri="{FF2B5EF4-FFF2-40B4-BE49-F238E27FC236}">
              <a16:creationId xmlns:a16="http://schemas.microsoft.com/office/drawing/2014/main" id="{35BB69CC-B14D-4730-BD2B-7D1BCCF02464}"/>
            </a:ext>
          </a:extLst>
        </xdr:cNvPr>
        <xdr:cNvSpPr txBox="1"/>
      </xdr:nvSpPr>
      <xdr:spPr>
        <a:xfrm>
          <a:off x="7650505" y="1540851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38" name="PoljeZBesedilom 2">
          <a:extLst>
            <a:ext uri="{FF2B5EF4-FFF2-40B4-BE49-F238E27FC236}">
              <a16:creationId xmlns:a16="http://schemas.microsoft.com/office/drawing/2014/main" id="{80DA7B09-121D-4E9A-811E-1E0BA9E4BAC1}"/>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39" name="PoljeZBesedilom 1338">
          <a:extLst>
            <a:ext uri="{FF2B5EF4-FFF2-40B4-BE49-F238E27FC236}">
              <a16:creationId xmlns:a16="http://schemas.microsoft.com/office/drawing/2014/main" id="{5090A87E-2C30-4FC8-9C7B-1679D21D718C}"/>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40" name="PoljeZBesedilom 2">
          <a:extLst>
            <a:ext uri="{FF2B5EF4-FFF2-40B4-BE49-F238E27FC236}">
              <a16:creationId xmlns:a16="http://schemas.microsoft.com/office/drawing/2014/main" id="{CD394537-6C6A-4E4C-9C8E-6C91400219EC}"/>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41" name="PoljeZBesedilom 2">
          <a:extLst>
            <a:ext uri="{FF2B5EF4-FFF2-40B4-BE49-F238E27FC236}">
              <a16:creationId xmlns:a16="http://schemas.microsoft.com/office/drawing/2014/main" id="{E3117DD6-D765-4118-95E2-F9440EB8718E}"/>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42" name="PoljeZBesedilom 2">
          <a:extLst>
            <a:ext uri="{FF2B5EF4-FFF2-40B4-BE49-F238E27FC236}">
              <a16:creationId xmlns:a16="http://schemas.microsoft.com/office/drawing/2014/main" id="{D246EE9F-4C58-4867-BD49-4AB21FD578E9}"/>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43" name="PoljeZBesedilom 2">
          <a:extLst>
            <a:ext uri="{FF2B5EF4-FFF2-40B4-BE49-F238E27FC236}">
              <a16:creationId xmlns:a16="http://schemas.microsoft.com/office/drawing/2014/main" id="{4443327B-44BE-4E17-A355-087B428FFC82}"/>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44" name="PoljeZBesedilom 2">
          <a:extLst>
            <a:ext uri="{FF2B5EF4-FFF2-40B4-BE49-F238E27FC236}">
              <a16:creationId xmlns:a16="http://schemas.microsoft.com/office/drawing/2014/main" id="{D97937B8-54DF-4150-A33C-D12BB230D8AA}"/>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45" name="PoljeZBesedilom 1344">
          <a:extLst>
            <a:ext uri="{FF2B5EF4-FFF2-40B4-BE49-F238E27FC236}">
              <a16:creationId xmlns:a16="http://schemas.microsoft.com/office/drawing/2014/main" id="{615260B8-5270-498C-A55A-C878F8798D55}"/>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46" name="PoljeZBesedilom 2">
          <a:extLst>
            <a:ext uri="{FF2B5EF4-FFF2-40B4-BE49-F238E27FC236}">
              <a16:creationId xmlns:a16="http://schemas.microsoft.com/office/drawing/2014/main" id="{A7727474-ABC8-422C-9680-05AFD441F149}"/>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47" name="PoljeZBesedilom 2">
          <a:extLst>
            <a:ext uri="{FF2B5EF4-FFF2-40B4-BE49-F238E27FC236}">
              <a16:creationId xmlns:a16="http://schemas.microsoft.com/office/drawing/2014/main" id="{48187A24-94EA-4285-A182-A2580487A3F9}"/>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48" name="PoljeZBesedilom 2">
          <a:extLst>
            <a:ext uri="{FF2B5EF4-FFF2-40B4-BE49-F238E27FC236}">
              <a16:creationId xmlns:a16="http://schemas.microsoft.com/office/drawing/2014/main" id="{B93D7165-8CA8-457E-849F-A7C1D62553EB}"/>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49" name="PoljeZBesedilom 2">
          <a:extLst>
            <a:ext uri="{FF2B5EF4-FFF2-40B4-BE49-F238E27FC236}">
              <a16:creationId xmlns:a16="http://schemas.microsoft.com/office/drawing/2014/main" id="{4F075A0D-8D8D-4F8E-8879-DE8D1B30F923}"/>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902</xdr:row>
      <xdr:rowOff>0</xdr:rowOff>
    </xdr:from>
    <xdr:ext cx="184731" cy="264560"/>
    <xdr:sp macro="" textlink="">
      <xdr:nvSpPr>
        <xdr:cNvPr id="1350" name="PoljeZBesedilom 2">
          <a:extLst>
            <a:ext uri="{FF2B5EF4-FFF2-40B4-BE49-F238E27FC236}">
              <a16:creationId xmlns:a16="http://schemas.microsoft.com/office/drawing/2014/main" id="{7ED38774-E9CE-40FE-80D8-2598EF72398B}"/>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902</xdr:row>
      <xdr:rowOff>0</xdr:rowOff>
    </xdr:from>
    <xdr:ext cx="184731" cy="264560"/>
    <xdr:sp macro="" textlink="">
      <xdr:nvSpPr>
        <xdr:cNvPr id="1351" name="PoljeZBesedilom 1350">
          <a:extLst>
            <a:ext uri="{FF2B5EF4-FFF2-40B4-BE49-F238E27FC236}">
              <a16:creationId xmlns:a16="http://schemas.microsoft.com/office/drawing/2014/main" id="{A256BEBB-D869-44D4-B9C8-031DBE10437E}"/>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902</xdr:row>
      <xdr:rowOff>0</xdr:rowOff>
    </xdr:from>
    <xdr:ext cx="184731" cy="264560"/>
    <xdr:sp macro="" textlink="">
      <xdr:nvSpPr>
        <xdr:cNvPr id="1352" name="PoljeZBesedilom 2">
          <a:extLst>
            <a:ext uri="{FF2B5EF4-FFF2-40B4-BE49-F238E27FC236}">
              <a16:creationId xmlns:a16="http://schemas.microsoft.com/office/drawing/2014/main" id="{1AFBC889-D573-4C9E-A407-F9A7AD670439}"/>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902</xdr:row>
      <xdr:rowOff>0</xdr:rowOff>
    </xdr:from>
    <xdr:ext cx="184731" cy="264560"/>
    <xdr:sp macro="" textlink="">
      <xdr:nvSpPr>
        <xdr:cNvPr id="1353" name="PoljeZBesedilom 2">
          <a:extLst>
            <a:ext uri="{FF2B5EF4-FFF2-40B4-BE49-F238E27FC236}">
              <a16:creationId xmlns:a16="http://schemas.microsoft.com/office/drawing/2014/main" id="{78808471-098E-4BB1-B358-E2EB972948B2}"/>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902</xdr:row>
      <xdr:rowOff>0</xdr:rowOff>
    </xdr:from>
    <xdr:ext cx="184731" cy="264560"/>
    <xdr:sp macro="" textlink="">
      <xdr:nvSpPr>
        <xdr:cNvPr id="1354" name="PoljeZBesedilom 2">
          <a:extLst>
            <a:ext uri="{FF2B5EF4-FFF2-40B4-BE49-F238E27FC236}">
              <a16:creationId xmlns:a16="http://schemas.microsoft.com/office/drawing/2014/main" id="{6CDAB23F-7575-48E4-AA00-F0720694E2A9}"/>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902</xdr:row>
      <xdr:rowOff>0</xdr:rowOff>
    </xdr:from>
    <xdr:ext cx="184731" cy="264560"/>
    <xdr:sp macro="" textlink="">
      <xdr:nvSpPr>
        <xdr:cNvPr id="1355" name="PoljeZBesedilom 2">
          <a:extLst>
            <a:ext uri="{FF2B5EF4-FFF2-40B4-BE49-F238E27FC236}">
              <a16:creationId xmlns:a16="http://schemas.microsoft.com/office/drawing/2014/main" id="{157F5B27-EE0B-4C8E-8156-50F4F9DC2C72}"/>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56" name="PoljeZBesedilom 2">
          <a:extLst>
            <a:ext uri="{FF2B5EF4-FFF2-40B4-BE49-F238E27FC236}">
              <a16:creationId xmlns:a16="http://schemas.microsoft.com/office/drawing/2014/main" id="{878363A2-203A-4565-B518-DEADBAA6EBF6}"/>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57" name="PoljeZBesedilom 1356">
          <a:extLst>
            <a:ext uri="{FF2B5EF4-FFF2-40B4-BE49-F238E27FC236}">
              <a16:creationId xmlns:a16="http://schemas.microsoft.com/office/drawing/2014/main" id="{8662999C-8CA3-43FB-BFED-B715270A636F}"/>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58" name="PoljeZBesedilom 2">
          <a:extLst>
            <a:ext uri="{FF2B5EF4-FFF2-40B4-BE49-F238E27FC236}">
              <a16:creationId xmlns:a16="http://schemas.microsoft.com/office/drawing/2014/main" id="{52855BA0-8EA6-491C-8AFC-2006E4D56E46}"/>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59" name="PoljeZBesedilom 2">
          <a:extLst>
            <a:ext uri="{FF2B5EF4-FFF2-40B4-BE49-F238E27FC236}">
              <a16:creationId xmlns:a16="http://schemas.microsoft.com/office/drawing/2014/main" id="{20F00127-A0F0-4E07-A533-51BC5E55F641}"/>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60" name="PoljeZBesedilom 2">
          <a:extLst>
            <a:ext uri="{FF2B5EF4-FFF2-40B4-BE49-F238E27FC236}">
              <a16:creationId xmlns:a16="http://schemas.microsoft.com/office/drawing/2014/main" id="{022F6E37-39A5-4679-829D-A20AC095D396}"/>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61" name="PoljeZBesedilom 2">
          <a:extLst>
            <a:ext uri="{FF2B5EF4-FFF2-40B4-BE49-F238E27FC236}">
              <a16:creationId xmlns:a16="http://schemas.microsoft.com/office/drawing/2014/main" id="{3AAD1062-A5D4-4948-A71C-FA84CC5C02A4}"/>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62" name="PoljeZBesedilom 2">
          <a:extLst>
            <a:ext uri="{FF2B5EF4-FFF2-40B4-BE49-F238E27FC236}">
              <a16:creationId xmlns:a16="http://schemas.microsoft.com/office/drawing/2014/main" id="{83496479-C474-4157-AD55-3A000B82A56F}"/>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63" name="PoljeZBesedilom 1362">
          <a:extLst>
            <a:ext uri="{FF2B5EF4-FFF2-40B4-BE49-F238E27FC236}">
              <a16:creationId xmlns:a16="http://schemas.microsoft.com/office/drawing/2014/main" id="{156EA0F6-DB8A-46B7-9E75-ED8E3A48719B}"/>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64" name="PoljeZBesedilom 2">
          <a:extLst>
            <a:ext uri="{FF2B5EF4-FFF2-40B4-BE49-F238E27FC236}">
              <a16:creationId xmlns:a16="http://schemas.microsoft.com/office/drawing/2014/main" id="{E646A7B7-5031-487F-A1CD-C067D456AFFF}"/>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65" name="PoljeZBesedilom 2">
          <a:extLst>
            <a:ext uri="{FF2B5EF4-FFF2-40B4-BE49-F238E27FC236}">
              <a16:creationId xmlns:a16="http://schemas.microsoft.com/office/drawing/2014/main" id="{055ED4CA-EFB1-4F01-BB44-555695DC4411}"/>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66" name="PoljeZBesedilom 2">
          <a:extLst>
            <a:ext uri="{FF2B5EF4-FFF2-40B4-BE49-F238E27FC236}">
              <a16:creationId xmlns:a16="http://schemas.microsoft.com/office/drawing/2014/main" id="{8AC5A9B5-5097-47B5-BD88-4A4FCEED9FC9}"/>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1367" name="PoljeZBesedilom 2">
          <a:extLst>
            <a:ext uri="{FF2B5EF4-FFF2-40B4-BE49-F238E27FC236}">
              <a16:creationId xmlns:a16="http://schemas.microsoft.com/office/drawing/2014/main" id="{0686FF0C-11C2-4C35-8B7F-C272F51F46F6}"/>
            </a:ext>
          </a:extLst>
        </xdr:cNvPr>
        <xdr:cNvSpPr txBox="1"/>
      </xdr:nvSpPr>
      <xdr:spPr>
        <a:xfrm>
          <a:off x="765050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902</xdr:row>
      <xdr:rowOff>0</xdr:rowOff>
    </xdr:from>
    <xdr:ext cx="184731" cy="264560"/>
    <xdr:sp macro="" textlink="">
      <xdr:nvSpPr>
        <xdr:cNvPr id="1368" name="PoljeZBesedilom 2">
          <a:extLst>
            <a:ext uri="{FF2B5EF4-FFF2-40B4-BE49-F238E27FC236}">
              <a16:creationId xmlns:a16="http://schemas.microsoft.com/office/drawing/2014/main" id="{9A4EF1C5-A70C-4514-913B-0627881FB354}"/>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902</xdr:row>
      <xdr:rowOff>0</xdr:rowOff>
    </xdr:from>
    <xdr:ext cx="184731" cy="264560"/>
    <xdr:sp macro="" textlink="">
      <xdr:nvSpPr>
        <xdr:cNvPr id="1369" name="PoljeZBesedilom 1368">
          <a:extLst>
            <a:ext uri="{FF2B5EF4-FFF2-40B4-BE49-F238E27FC236}">
              <a16:creationId xmlns:a16="http://schemas.microsoft.com/office/drawing/2014/main" id="{82707612-DEC3-4059-B5CD-13D47D51708A}"/>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902</xdr:row>
      <xdr:rowOff>0</xdr:rowOff>
    </xdr:from>
    <xdr:ext cx="184731" cy="264560"/>
    <xdr:sp macro="" textlink="">
      <xdr:nvSpPr>
        <xdr:cNvPr id="1370" name="PoljeZBesedilom 2">
          <a:extLst>
            <a:ext uri="{FF2B5EF4-FFF2-40B4-BE49-F238E27FC236}">
              <a16:creationId xmlns:a16="http://schemas.microsoft.com/office/drawing/2014/main" id="{CA73D700-2F3F-4A3E-A356-3D9AF560D6D4}"/>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902</xdr:row>
      <xdr:rowOff>0</xdr:rowOff>
    </xdr:from>
    <xdr:ext cx="184731" cy="264560"/>
    <xdr:sp macro="" textlink="">
      <xdr:nvSpPr>
        <xdr:cNvPr id="1371" name="PoljeZBesedilom 2">
          <a:extLst>
            <a:ext uri="{FF2B5EF4-FFF2-40B4-BE49-F238E27FC236}">
              <a16:creationId xmlns:a16="http://schemas.microsoft.com/office/drawing/2014/main" id="{59F723BF-1F7F-4A8F-A72A-26A60719BA5F}"/>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902</xdr:row>
      <xdr:rowOff>0</xdr:rowOff>
    </xdr:from>
    <xdr:ext cx="184731" cy="264560"/>
    <xdr:sp macro="" textlink="">
      <xdr:nvSpPr>
        <xdr:cNvPr id="1372" name="PoljeZBesedilom 2">
          <a:extLst>
            <a:ext uri="{FF2B5EF4-FFF2-40B4-BE49-F238E27FC236}">
              <a16:creationId xmlns:a16="http://schemas.microsoft.com/office/drawing/2014/main" id="{4A8526C5-30DC-4D25-8433-4AEBC27790FF}"/>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902</xdr:row>
      <xdr:rowOff>0</xdr:rowOff>
    </xdr:from>
    <xdr:ext cx="184731" cy="264560"/>
    <xdr:sp macro="" textlink="">
      <xdr:nvSpPr>
        <xdr:cNvPr id="1373" name="PoljeZBesedilom 2">
          <a:extLst>
            <a:ext uri="{FF2B5EF4-FFF2-40B4-BE49-F238E27FC236}">
              <a16:creationId xmlns:a16="http://schemas.microsoft.com/office/drawing/2014/main" id="{C31272EA-8AB9-423A-8DB8-81DC2FFF27B5}"/>
            </a:ext>
          </a:extLst>
        </xdr:cNvPr>
        <xdr:cNvSpPr txBox="1"/>
      </xdr:nvSpPr>
      <xdr:spPr>
        <a:xfrm>
          <a:off x="7648600"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374" name="PoljeZBesedilom 2">
          <a:extLst>
            <a:ext uri="{FF2B5EF4-FFF2-40B4-BE49-F238E27FC236}">
              <a16:creationId xmlns:a16="http://schemas.microsoft.com/office/drawing/2014/main" id="{17A1CC22-427A-4441-8B87-7BF0098E965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375" name="PoljeZBesedilom 1374">
          <a:extLst>
            <a:ext uri="{FF2B5EF4-FFF2-40B4-BE49-F238E27FC236}">
              <a16:creationId xmlns:a16="http://schemas.microsoft.com/office/drawing/2014/main" id="{864EF3C3-39BB-4D16-9749-DE0CEB63E62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376" name="PoljeZBesedilom 2">
          <a:extLst>
            <a:ext uri="{FF2B5EF4-FFF2-40B4-BE49-F238E27FC236}">
              <a16:creationId xmlns:a16="http://schemas.microsoft.com/office/drawing/2014/main" id="{9A746470-E517-4D8A-AEC6-F852F7C6088F}"/>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377" name="PoljeZBesedilom 2">
          <a:extLst>
            <a:ext uri="{FF2B5EF4-FFF2-40B4-BE49-F238E27FC236}">
              <a16:creationId xmlns:a16="http://schemas.microsoft.com/office/drawing/2014/main" id="{0DF84FCE-D2C7-40B5-BA32-13A9AED0E2FD}"/>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378" name="PoljeZBesedilom 2">
          <a:extLst>
            <a:ext uri="{FF2B5EF4-FFF2-40B4-BE49-F238E27FC236}">
              <a16:creationId xmlns:a16="http://schemas.microsoft.com/office/drawing/2014/main" id="{194411A4-EA0D-4559-9E10-EE7EC0EFD7F7}"/>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379" name="PoljeZBesedilom 2">
          <a:extLst>
            <a:ext uri="{FF2B5EF4-FFF2-40B4-BE49-F238E27FC236}">
              <a16:creationId xmlns:a16="http://schemas.microsoft.com/office/drawing/2014/main" id="{F39EE66D-BCF3-4DA2-85C6-48A95C8E57A1}"/>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1380" name="PoljeZBesedilom 1379">
          <a:extLst>
            <a:ext uri="{FF2B5EF4-FFF2-40B4-BE49-F238E27FC236}">
              <a16:creationId xmlns:a16="http://schemas.microsoft.com/office/drawing/2014/main" id="{CCAA3B8A-0B3E-46BA-858B-DFD881E61925}"/>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1381" name="PoljeZBesedilom 2">
          <a:extLst>
            <a:ext uri="{FF2B5EF4-FFF2-40B4-BE49-F238E27FC236}">
              <a16:creationId xmlns:a16="http://schemas.microsoft.com/office/drawing/2014/main" id="{4FFB9D81-3AEE-4E65-A922-051422659E4D}"/>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1382" name="PoljeZBesedilom 2">
          <a:extLst>
            <a:ext uri="{FF2B5EF4-FFF2-40B4-BE49-F238E27FC236}">
              <a16:creationId xmlns:a16="http://schemas.microsoft.com/office/drawing/2014/main" id="{200AA151-0BC8-42C0-AC56-0C72A49B3148}"/>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1383" name="PoljeZBesedilom 2">
          <a:extLst>
            <a:ext uri="{FF2B5EF4-FFF2-40B4-BE49-F238E27FC236}">
              <a16:creationId xmlns:a16="http://schemas.microsoft.com/office/drawing/2014/main" id="{CDB2E50C-2A82-4B9A-B78C-DCA93F952419}"/>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1384" name="PoljeZBesedilom 2">
          <a:extLst>
            <a:ext uri="{FF2B5EF4-FFF2-40B4-BE49-F238E27FC236}">
              <a16:creationId xmlns:a16="http://schemas.microsoft.com/office/drawing/2014/main" id="{0DB0DD33-5C85-44CD-B934-C946E1408EE3}"/>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385" name="PoljeZBesedilom 2">
          <a:extLst>
            <a:ext uri="{FF2B5EF4-FFF2-40B4-BE49-F238E27FC236}">
              <a16:creationId xmlns:a16="http://schemas.microsoft.com/office/drawing/2014/main" id="{7E2430FB-5D6C-47EF-9B65-779F9E37C897}"/>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386" name="PoljeZBesedilom 1385">
          <a:extLst>
            <a:ext uri="{FF2B5EF4-FFF2-40B4-BE49-F238E27FC236}">
              <a16:creationId xmlns:a16="http://schemas.microsoft.com/office/drawing/2014/main" id="{DE8BA370-C535-4F5E-8256-AAEE9C7EF067}"/>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387" name="PoljeZBesedilom 2">
          <a:extLst>
            <a:ext uri="{FF2B5EF4-FFF2-40B4-BE49-F238E27FC236}">
              <a16:creationId xmlns:a16="http://schemas.microsoft.com/office/drawing/2014/main" id="{1C9F929E-DFCC-4917-A1D8-C0607CE101AC}"/>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388" name="PoljeZBesedilom 2">
          <a:extLst>
            <a:ext uri="{FF2B5EF4-FFF2-40B4-BE49-F238E27FC236}">
              <a16:creationId xmlns:a16="http://schemas.microsoft.com/office/drawing/2014/main" id="{0B430127-CEAA-4A00-A4B4-5469A10572E3}"/>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389" name="PoljeZBesedilom 2">
          <a:extLst>
            <a:ext uri="{FF2B5EF4-FFF2-40B4-BE49-F238E27FC236}">
              <a16:creationId xmlns:a16="http://schemas.microsoft.com/office/drawing/2014/main" id="{E570E6A5-8059-41C5-B47A-BC538FEFB1E3}"/>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390" name="PoljeZBesedilom 2">
          <a:extLst>
            <a:ext uri="{FF2B5EF4-FFF2-40B4-BE49-F238E27FC236}">
              <a16:creationId xmlns:a16="http://schemas.microsoft.com/office/drawing/2014/main" id="{CF52D611-D7B6-4631-B94C-CE8EB49F4C5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1391" name="PoljeZBesedilom 1390">
          <a:extLst>
            <a:ext uri="{FF2B5EF4-FFF2-40B4-BE49-F238E27FC236}">
              <a16:creationId xmlns:a16="http://schemas.microsoft.com/office/drawing/2014/main" id="{153B8AD0-8750-4D45-AD58-C34958B25132}"/>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1392" name="PoljeZBesedilom 2">
          <a:extLst>
            <a:ext uri="{FF2B5EF4-FFF2-40B4-BE49-F238E27FC236}">
              <a16:creationId xmlns:a16="http://schemas.microsoft.com/office/drawing/2014/main" id="{53F860E3-F1FA-4D90-A325-0AA707A3BBC4}"/>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1393" name="PoljeZBesedilom 2">
          <a:extLst>
            <a:ext uri="{FF2B5EF4-FFF2-40B4-BE49-F238E27FC236}">
              <a16:creationId xmlns:a16="http://schemas.microsoft.com/office/drawing/2014/main" id="{F17E9D7D-674A-4E96-AA93-9BB75AE1B1BB}"/>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1394" name="PoljeZBesedilom 2">
          <a:extLst>
            <a:ext uri="{FF2B5EF4-FFF2-40B4-BE49-F238E27FC236}">
              <a16:creationId xmlns:a16="http://schemas.microsoft.com/office/drawing/2014/main" id="{9587D107-C504-47D0-AB52-9B9A3818C23D}"/>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1395" name="PoljeZBesedilom 2">
          <a:extLst>
            <a:ext uri="{FF2B5EF4-FFF2-40B4-BE49-F238E27FC236}">
              <a16:creationId xmlns:a16="http://schemas.microsoft.com/office/drawing/2014/main" id="{624DA42F-0CC5-47D9-9B59-B2ED14E65FB4}"/>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1396" name="PoljeZBesedilom 2">
          <a:extLst>
            <a:ext uri="{FF2B5EF4-FFF2-40B4-BE49-F238E27FC236}">
              <a16:creationId xmlns:a16="http://schemas.microsoft.com/office/drawing/2014/main" id="{64D050E6-0E8E-41AB-8A2C-B27E29AD98ED}"/>
            </a:ext>
          </a:extLst>
        </xdr:cNvPr>
        <xdr:cNvSpPr txBox="1"/>
      </xdr:nvSpPr>
      <xdr:spPr>
        <a:xfrm>
          <a:off x="6226629" y="1860863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1397" name="PoljeZBesedilom 1396">
          <a:extLst>
            <a:ext uri="{FF2B5EF4-FFF2-40B4-BE49-F238E27FC236}">
              <a16:creationId xmlns:a16="http://schemas.microsoft.com/office/drawing/2014/main" id="{7EBD7EA5-6B08-416A-91F0-E887480BA397}"/>
            </a:ext>
          </a:extLst>
        </xdr:cNvPr>
        <xdr:cNvSpPr txBox="1"/>
      </xdr:nvSpPr>
      <xdr:spPr>
        <a:xfrm>
          <a:off x="6226629" y="1860863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398" name="PoljeZBesedilom 2">
          <a:extLst>
            <a:ext uri="{FF2B5EF4-FFF2-40B4-BE49-F238E27FC236}">
              <a16:creationId xmlns:a16="http://schemas.microsoft.com/office/drawing/2014/main" id="{44FC8CA2-25AC-4C1F-83D5-1F8568AF674D}"/>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399" name="PoljeZBesedilom 1398">
          <a:extLst>
            <a:ext uri="{FF2B5EF4-FFF2-40B4-BE49-F238E27FC236}">
              <a16:creationId xmlns:a16="http://schemas.microsoft.com/office/drawing/2014/main" id="{18D902D7-B968-4E37-80B9-A541FD3724DF}"/>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00" name="PoljeZBesedilom 2">
          <a:extLst>
            <a:ext uri="{FF2B5EF4-FFF2-40B4-BE49-F238E27FC236}">
              <a16:creationId xmlns:a16="http://schemas.microsoft.com/office/drawing/2014/main" id="{2ECB97F4-94AA-41F1-83BD-F1D9B366FA44}"/>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01" name="PoljeZBesedilom 2">
          <a:extLst>
            <a:ext uri="{FF2B5EF4-FFF2-40B4-BE49-F238E27FC236}">
              <a16:creationId xmlns:a16="http://schemas.microsoft.com/office/drawing/2014/main" id="{C1E30177-139A-4E1B-807A-C1AD50A2EE22}"/>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02" name="PoljeZBesedilom 2">
          <a:extLst>
            <a:ext uri="{FF2B5EF4-FFF2-40B4-BE49-F238E27FC236}">
              <a16:creationId xmlns:a16="http://schemas.microsoft.com/office/drawing/2014/main" id="{E6D1DA29-5118-487C-B17E-ADBD7400A967}"/>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03" name="PoljeZBesedilom 2">
          <a:extLst>
            <a:ext uri="{FF2B5EF4-FFF2-40B4-BE49-F238E27FC236}">
              <a16:creationId xmlns:a16="http://schemas.microsoft.com/office/drawing/2014/main" id="{511C14A6-837C-493F-99BF-8CDBE06E9C23}"/>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04" name="PoljeZBesedilom 2">
          <a:extLst>
            <a:ext uri="{FF2B5EF4-FFF2-40B4-BE49-F238E27FC236}">
              <a16:creationId xmlns:a16="http://schemas.microsoft.com/office/drawing/2014/main" id="{86216C55-D8F4-4BCF-81F9-021CF67F0A7C}"/>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05" name="PoljeZBesedilom 1404">
          <a:extLst>
            <a:ext uri="{FF2B5EF4-FFF2-40B4-BE49-F238E27FC236}">
              <a16:creationId xmlns:a16="http://schemas.microsoft.com/office/drawing/2014/main" id="{CCF2CA87-173A-4D8D-83FE-B2FF9FFF06A1}"/>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06" name="PoljeZBesedilom 2">
          <a:extLst>
            <a:ext uri="{FF2B5EF4-FFF2-40B4-BE49-F238E27FC236}">
              <a16:creationId xmlns:a16="http://schemas.microsoft.com/office/drawing/2014/main" id="{E5FEEB79-FC69-4D16-A598-C8ABD84D886C}"/>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07" name="PoljeZBesedilom 2">
          <a:extLst>
            <a:ext uri="{FF2B5EF4-FFF2-40B4-BE49-F238E27FC236}">
              <a16:creationId xmlns:a16="http://schemas.microsoft.com/office/drawing/2014/main" id="{515350AA-1D90-4A75-87CD-97DD765FB959}"/>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08" name="PoljeZBesedilom 2">
          <a:extLst>
            <a:ext uri="{FF2B5EF4-FFF2-40B4-BE49-F238E27FC236}">
              <a16:creationId xmlns:a16="http://schemas.microsoft.com/office/drawing/2014/main" id="{6B5BBC3E-7220-4FAE-A1EC-E20929FEE294}"/>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09" name="PoljeZBesedilom 2">
          <a:extLst>
            <a:ext uri="{FF2B5EF4-FFF2-40B4-BE49-F238E27FC236}">
              <a16:creationId xmlns:a16="http://schemas.microsoft.com/office/drawing/2014/main" id="{8819C063-0859-432A-947C-254EE1CF1F9E}"/>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10" name="PoljeZBesedilom 2">
          <a:extLst>
            <a:ext uri="{FF2B5EF4-FFF2-40B4-BE49-F238E27FC236}">
              <a16:creationId xmlns:a16="http://schemas.microsoft.com/office/drawing/2014/main" id="{1E20139D-79AB-41CF-9CB8-9F173811B82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11" name="PoljeZBesedilom 1410">
          <a:extLst>
            <a:ext uri="{FF2B5EF4-FFF2-40B4-BE49-F238E27FC236}">
              <a16:creationId xmlns:a16="http://schemas.microsoft.com/office/drawing/2014/main" id="{4E1E81B8-4089-40D0-82FB-F47F9F84DA2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12" name="PoljeZBesedilom 2">
          <a:extLst>
            <a:ext uri="{FF2B5EF4-FFF2-40B4-BE49-F238E27FC236}">
              <a16:creationId xmlns:a16="http://schemas.microsoft.com/office/drawing/2014/main" id="{F6FE19CE-ECF2-450E-9FBA-EEFD080B1A6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13" name="PoljeZBesedilom 2">
          <a:extLst>
            <a:ext uri="{FF2B5EF4-FFF2-40B4-BE49-F238E27FC236}">
              <a16:creationId xmlns:a16="http://schemas.microsoft.com/office/drawing/2014/main" id="{923B4727-3015-4665-B113-0933441C4D1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14" name="PoljeZBesedilom 2">
          <a:extLst>
            <a:ext uri="{FF2B5EF4-FFF2-40B4-BE49-F238E27FC236}">
              <a16:creationId xmlns:a16="http://schemas.microsoft.com/office/drawing/2014/main" id="{0EEEA25B-57E9-480E-B97B-68BFAFEAFBD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15" name="PoljeZBesedilom 2">
          <a:extLst>
            <a:ext uri="{FF2B5EF4-FFF2-40B4-BE49-F238E27FC236}">
              <a16:creationId xmlns:a16="http://schemas.microsoft.com/office/drawing/2014/main" id="{9A2D050F-067E-4093-B25A-415E661E0C5A}"/>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16" name="PoljeZBesedilom 2">
          <a:extLst>
            <a:ext uri="{FF2B5EF4-FFF2-40B4-BE49-F238E27FC236}">
              <a16:creationId xmlns:a16="http://schemas.microsoft.com/office/drawing/2014/main" id="{D2103D05-DA9A-4089-BDA2-4BAB9A13295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17" name="PoljeZBesedilom 1416">
          <a:extLst>
            <a:ext uri="{FF2B5EF4-FFF2-40B4-BE49-F238E27FC236}">
              <a16:creationId xmlns:a16="http://schemas.microsoft.com/office/drawing/2014/main" id="{E8E58A9A-D384-4BB0-98CE-9CAEB943FBD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18" name="PoljeZBesedilom 2">
          <a:extLst>
            <a:ext uri="{FF2B5EF4-FFF2-40B4-BE49-F238E27FC236}">
              <a16:creationId xmlns:a16="http://schemas.microsoft.com/office/drawing/2014/main" id="{E666FC06-E505-4276-B8FD-B457C1DA51D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19" name="PoljeZBesedilom 2">
          <a:extLst>
            <a:ext uri="{FF2B5EF4-FFF2-40B4-BE49-F238E27FC236}">
              <a16:creationId xmlns:a16="http://schemas.microsoft.com/office/drawing/2014/main" id="{281209F2-1868-4A21-9388-950C21C6728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20" name="PoljeZBesedilom 2">
          <a:extLst>
            <a:ext uri="{FF2B5EF4-FFF2-40B4-BE49-F238E27FC236}">
              <a16:creationId xmlns:a16="http://schemas.microsoft.com/office/drawing/2014/main" id="{1C914FE0-A8B4-4FB8-A946-4DA1483D8B3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21" name="PoljeZBesedilom 2">
          <a:extLst>
            <a:ext uri="{FF2B5EF4-FFF2-40B4-BE49-F238E27FC236}">
              <a16:creationId xmlns:a16="http://schemas.microsoft.com/office/drawing/2014/main" id="{3527B0AB-94C5-42EF-BD5A-DD7674216AC3}"/>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22" name="PoljeZBesedilom 2">
          <a:extLst>
            <a:ext uri="{FF2B5EF4-FFF2-40B4-BE49-F238E27FC236}">
              <a16:creationId xmlns:a16="http://schemas.microsoft.com/office/drawing/2014/main" id="{85FF8249-18DC-4D2B-B5B8-82494F4A5830}"/>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23" name="PoljeZBesedilom 1422">
          <a:extLst>
            <a:ext uri="{FF2B5EF4-FFF2-40B4-BE49-F238E27FC236}">
              <a16:creationId xmlns:a16="http://schemas.microsoft.com/office/drawing/2014/main" id="{8E3EA421-EA3B-4F4D-B8F3-00DF970DE3A3}"/>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24" name="PoljeZBesedilom 2">
          <a:extLst>
            <a:ext uri="{FF2B5EF4-FFF2-40B4-BE49-F238E27FC236}">
              <a16:creationId xmlns:a16="http://schemas.microsoft.com/office/drawing/2014/main" id="{4F0F7213-1DE3-43F4-91BE-8B9D713FEAB5}"/>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25" name="PoljeZBesedilom 2">
          <a:extLst>
            <a:ext uri="{FF2B5EF4-FFF2-40B4-BE49-F238E27FC236}">
              <a16:creationId xmlns:a16="http://schemas.microsoft.com/office/drawing/2014/main" id="{71E97493-A329-4751-8F4A-FFC47DEF543E}"/>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26" name="PoljeZBesedilom 2">
          <a:extLst>
            <a:ext uri="{FF2B5EF4-FFF2-40B4-BE49-F238E27FC236}">
              <a16:creationId xmlns:a16="http://schemas.microsoft.com/office/drawing/2014/main" id="{C3E807D4-BF84-46F7-B75A-BAA176C84F68}"/>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27" name="PoljeZBesedilom 2">
          <a:extLst>
            <a:ext uri="{FF2B5EF4-FFF2-40B4-BE49-F238E27FC236}">
              <a16:creationId xmlns:a16="http://schemas.microsoft.com/office/drawing/2014/main" id="{25EC49A7-CEDA-4131-92EA-051CB72A7F84}"/>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28" name="PoljeZBesedilom 2">
          <a:extLst>
            <a:ext uri="{FF2B5EF4-FFF2-40B4-BE49-F238E27FC236}">
              <a16:creationId xmlns:a16="http://schemas.microsoft.com/office/drawing/2014/main" id="{0B5A2015-1715-4675-B666-56E009491DA7}"/>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29" name="PoljeZBesedilom 1428">
          <a:extLst>
            <a:ext uri="{FF2B5EF4-FFF2-40B4-BE49-F238E27FC236}">
              <a16:creationId xmlns:a16="http://schemas.microsoft.com/office/drawing/2014/main" id="{52FAFEB9-0BDA-47EA-BBDB-5F93BCA8A4A4}"/>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30" name="PoljeZBesedilom 2">
          <a:extLst>
            <a:ext uri="{FF2B5EF4-FFF2-40B4-BE49-F238E27FC236}">
              <a16:creationId xmlns:a16="http://schemas.microsoft.com/office/drawing/2014/main" id="{B365A04A-D6AC-4D1A-B95F-51F82F07AA71}"/>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31" name="PoljeZBesedilom 2">
          <a:extLst>
            <a:ext uri="{FF2B5EF4-FFF2-40B4-BE49-F238E27FC236}">
              <a16:creationId xmlns:a16="http://schemas.microsoft.com/office/drawing/2014/main" id="{9A4C7B49-875C-47D2-926D-D4DCBD73D7B7}"/>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32" name="PoljeZBesedilom 2">
          <a:extLst>
            <a:ext uri="{FF2B5EF4-FFF2-40B4-BE49-F238E27FC236}">
              <a16:creationId xmlns:a16="http://schemas.microsoft.com/office/drawing/2014/main" id="{0FC18131-2402-41E8-A1CF-8F15D7D62F16}"/>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33" name="PoljeZBesedilom 2">
          <a:extLst>
            <a:ext uri="{FF2B5EF4-FFF2-40B4-BE49-F238E27FC236}">
              <a16:creationId xmlns:a16="http://schemas.microsoft.com/office/drawing/2014/main" id="{0C010266-401B-44DE-8AC4-FA5AD796962C}"/>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4560"/>
    <xdr:sp macro="" textlink="">
      <xdr:nvSpPr>
        <xdr:cNvPr id="1434" name="PoljeZBesedilom 2">
          <a:extLst>
            <a:ext uri="{FF2B5EF4-FFF2-40B4-BE49-F238E27FC236}">
              <a16:creationId xmlns:a16="http://schemas.microsoft.com/office/drawing/2014/main" id="{845BA31C-7F88-4A7D-82B1-619237B26579}"/>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4560"/>
    <xdr:sp macro="" textlink="">
      <xdr:nvSpPr>
        <xdr:cNvPr id="1435" name="PoljeZBesedilom 1434">
          <a:extLst>
            <a:ext uri="{FF2B5EF4-FFF2-40B4-BE49-F238E27FC236}">
              <a16:creationId xmlns:a16="http://schemas.microsoft.com/office/drawing/2014/main" id="{F2D69588-0337-4764-A65D-8933416139CE}"/>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4560"/>
    <xdr:sp macro="" textlink="">
      <xdr:nvSpPr>
        <xdr:cNvPr id="1436" name="PoljeZBesedilom 2">
          <a:extLst>
            <a:ext uri="{FF2B5EF4-FFF2-40B4-BE49-F238E27FC236}">
              <a16:creationId xmlns:a16="http://schemas.microsoft.com/office/drawing/2014/main" id="{6C1963DF-5801-4AC8-B615-2C13025C3231}"/>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4560"/>
    <xdr:sp macro="" textlink="">
      <xdr:nvSpPr>
        <xdr:cNvPr id="1437" name="PoljeZBesedilom 2">
          <a:extLst>
            <a:ext uri="{FF2B5EF4-FFF2-40B4-BE49-F238E27FC236}">
              <a16:creationId xmlns:a16="http://schemas.microsoft.com/office/drawing/2014/main" id="{D58C56AB-B3CC-4B9A-B51D-A2E6EB474C54}"/>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4560"/>
    <xdr:sp macro="" textlink="">
      <xdr:nvSpPr>
        <xdr:cNvPr id="1438" name="PoljeZBesedilom 2">
          <a:extLst>
            <a:ext uri="{FF2B5EF4-FFF2-40B4-BE49-F238E27FC236}">
              <a16:creationId xmlns:a16="http://schemas.microsoft.com/office/drawing/2014/main" id="{DE679B97-50C6-4F4A-9605-1165903B4F1E}"/>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4560"/>
    <xdr:sp macro="" textlink="">
      <xdr:nvSpPr>
        <xdr:cNvPr id="1439" name="PoljeZBesedilom 2">
          <a:extLst>
            <a:ext uri="{FF2B5EF4-FFF2-40B4-BE49-F238E27FC236}">
              <a16:creationId xmlns:a16="http://schemas.microsoft.com/office/drawing/2014/main" id="{96B03DDA-F166-4CE3-A8E3-1780454A0374}"/>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2950"/>
    <xdr:sp macro="" textlink="">
      <xdr:nvSpPr>
        <xdr:cNvPr id="1440" name="PoljeZBesedilom 2">
          <a:extLst>
            <a:ext uri="{FF2B5EF4-FFF2-40B4-BE49-F238E27FC236}">
              <a16:creationId xmlns:a16="http://schemas.microsoft.com/office/drawing/2014/main" id="{E1EE377F-16FA-47B8-9424-C7FD116303F8}"/>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2950"/>
    <xdr:sp macro="" textlink="">
      <xdr:nvSpPr>
        <xdr:cNvPr id="1441" name="PoljeZBesedilom 1440">
          <a:extLst>
            <a:ext uri="{FF2B5EF4-FFF2-40B4-BE49-F238E27FC236}">
              <a16:creationId xmlns:a16="http://schemas.microsoft.com/office/drawing/2014/main" id="{55FADFB6-DB2B-4479-97D2-BF6C63BE09BE}"/>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2950"/>
    <xdr:sp macro="" textlink="">
      <xdr:nvSpPr>
        <xdr:cNvPr id="1442" name="PoljeZBesedilom 2">
          <a:extLst>
            <a:ext uri="{FF2B5EF4-FFF2-40B4-BE49-F238E27FC236}">
              <a16:creationId xmlns:a16="http://schemas.microsoft.com/office/drawing/2014/main" id="{9A62AFA1-EC14-452B-BA30-3E4EB85FB862}"/>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2950"/>
    <xdr:sp macro="" textlink="">
      <xdr:nvSpPr>
        <xdr:cNvPr id="1443" name="PoljeZBesedilom 2">
          <a:extLst>
            <a:ext uri="{FF2B5EF4-FFF2-40B4-BE49-F238E27FC236}">
              <a16:creationId xmlns:a16="http://schemas.microsoft.com/office/drawing/2014/main" id="{8AF06B4F-39E1-4C70-AD10-6A5337C0F6A9}"/>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2950"/>
    <xdr:sp macro="" textlink="">
      <xdr:nvSpPr>
        <xdr:cNvPr id="1444" name="PoljeZBesedilom 2">
          <a:extLst>
            <a:ext uri="{FF2B5EF4-FFF2-40B4-BE49-F238E27FC236}">
              <a16:creationId xmlns:a16="http://schemas.microsoft.com/office/drawing/2014/main" id="{5124E05D-2462-45CA-B767-5740BF86C501}"/>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2950"/>
    <xdr:sp macro="" textlink="">
      <xdr:nvSpPr>
        <xdr:cNvPr id="1445" name="PoljeZBesedilom 2">
          <a:extLst>
            <a:ext uri="{FF2B5EF4-FFF2-40B4-BE49-F238E27FC236}">
              <a16:creationId xmlns:a16="http://schemas.microsoft.com/office/drawing/2014/main" id="{7A250969-0E20-4E5E-88E9-4DE63B86D422}"/>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74009"/>
    <xdr:sp macro="" textlink="">
      <xdr:nvSpPr>
        <xdr:cNvPr id="1446" name="PoljeZBesedilom 1445">
          <a:extLst>
            <a:ext uri="{FF2B5EF4-FFF2-40B4-BE49-F238E27FC236}">
              <a16:creationId xmlns:a16="http://schemas.microsoft.com/office/drawing/2014/main" id="{4D525941-2397-4430-AA30-5F2C5DF82C11}"/>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74009"/>
    <xdr:sp macro="" textlink="">
      <xdr:nvSpPr>
        <xdr:cNvPr id="1447" name="PoljeZBesedilom 2">
          <a:extLst>
            <a:ext uri="{FF2B5EF4-FFF2-40B4-BE49-F238E27FC236}">
              <a16:creationId xmlns:a16="http://schemas.microsoft.com/office/drawing/2014/main" id="{C05A5500-7160-420A-A206-0DFD5BF7BC43}"/>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74009"/>
    <xdr:sp macro="" textlink="">
      <xdr:nvSpPr>
        <xdr:cNvPr id="1448" name="PoljeZBesedilom 2">
          <a:extLst>
            <a:ext uri="{FF2B5EF4-FFF2-40B4-BE49-F238E27FC236}">
              <a16:creationId xmlns:a16="http://schemas.microsoft.com/office/drawing/2014/main" id="{A1245D84-210B-4501-9953-D3E3814402A6}"/>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74009"/>
    <xdr:sp macro="" textlink="">
      <xdr:nvSpPr>
        <xdr:cNvPr id="1449" name="PoljeZBesedilom 2">
          <a:extLst>
            <a:ext uri="{FF2B5EF4-FFF2-40B4-BE49-F238E27FC236}">
              <a16:creationId xmlns:a16="http://schemas.microsoft.com/office/drawing/2014/main" id="{A0F3A271-527D-4954-9BB3-8D2CE4593724}"/>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74009"/>
    <xdr:sp macro="" textlink="">
      <xdr:nvSpPr>
        <xdr:cNvPr id="1450" name="PoljeZBesedilom 2">
          <a:extLst>
            <a:ext uri="{FF2B5EF4-FFF2-40B4-BE49-F238E27FC236}">
              <a16:creationId xmlns:a16="http://schemas.microsoft.com/office/drawing/2014/main" id="{83D316EB-6B7E-4273-82A2-AF58AE9E9DE2}"/>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51" name="PoljeZBesedilom 2">
          <a:extLst>
            <a:ext uri="{FF2B5EF4-FFF2-40B4-BE49-F238E27FC236}">
              <a16:creationId xmlns:a16="http://schemas.microsoft.com/office/drawing/2014/main" id="{CF5789E6-E88A-4237-B6DA-5721D4480DCA}"/>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52" name="PoljeZBesedilom 1451">
          <a:extLst>
            <a:ext uri="{FF2B5EF4-FFF2-40B4-BE49-F238E27FC236}">
              <a16:creationId xmlns:a16="http://schemas.microsoft.com/office/drawing/2014/main" id="{0E19243B-9C86-48C0-8122-EBF83E1F98E9}"/>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53" name="PoljeZBesedilom 2">
          <a:extLst>
            <a:ext uri="{FF2B5EF4-FFF2-40B4-BE49-F238E27FC236}">
              <a16:creationId xmlns:a16="http://schemas.microsoft.com/office/drawing/2014/main" id="{1A247841-C3A5-4361-8378-1DD8215569B6}"/>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54" name="PoljeZBesedilom 2">
          <a:extLst>
            <a:ext uri="{FF2B5EF4-FFF2-40B4-BE49-F238E27FC236}">
              <a16:creationId xmlns:a16="http://schemas.microsoft.com/office/drawing/2014/main" id="{1B4EDC66-9B1D-4580-9F46-514C944B0405}"/>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55" name="PoljeZBesedilom 2">
          <a:extLst>
            <a:ext uri="{FF2B5EF4-FFF2-40B4-BE49-F238E27FC236}">
              <a16:creationId xmlns:a16="http://schemas.microsoft.com/office/drawing/2014/main" id="{42A4E391-84C7-4ACD-8E42-0AF836F8F84F}"/>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56" name="PoljeZBesedilom 2">
          <a:extLst>
            <a:ext uri="{FF2B5EF4-FFF2-40B4-BE49-F238E27FC236}">
              <a16:creationId xmlns:a16="http://schemas.microsoft.com/office/drawing/2014/main" id="{855C646A-0DCD-4831-B1F2-D32235EA082D}"/>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57" name="PoljeZBesedilom 2">
          <a:extLst>
            <a:ext uri="{FF2B5EF4-FFF2-40B4-BE49-F238E27FC236}">
              <a16:creationId xmlns:a16="http://schemas.microsoft.com/office/drawing/2014/main" id="{5E4499F4-29FF-4631-BE09-073FEF883A09}"/>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58" name="PoljeZBesedilom 1457">
          <a:extLst>
            <a:ext uri="{FF2B5EF4-FFF2-40B4-BE49-F238E27FC236}">
              <a16:creationId xmlns:a16="http://schemas.microsoft.com/office/drawing/2014/main" id="{7FAEDAA4-D64C-4FBC-B1C1-C705C21E72FC}"/>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59" name="PoljeZBesedilom 2">
          <a:extLst>
            <a:ext uri="{FF2B5EF4-FFF2-40B4-BE49-F238E27FC236}">
              <a16:creationId xmlns:a16="http://schemas.microsoft.com/office/drawing/2014/main" id="{A1BE48E8-29F2-4DA3-9445-29FE65FE5D27}"/>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60" name="PoljeZBesedilom 2">
          <a:extLst>
            <a:ext uri="{FF2B5EF4-FFF2-40B4-BE49-F238E27FC236}">
              <a16:creationId xmlns:a16="http://schemas.microsoft.com/office/drawing/2014/main" id="{0ABDE4D6-EBE3-4C3E-A7E8-13A0D8C9AD7F}"/>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61" name="PoljeZBesedilom 2">
          <a:extLst>
            <a:ext uri="{FF2B5EF4-FFF2-40B4-BE49-F238E27FC236}">
              <a16:creationId xmlns:a16="http://schemas.microsoft.com/office/drawing/2014/main" id="{3A9606EB-BEF9-41EE-9336-2BF7A5F86655}"/>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901</xdr:row>
      <xdr:rowOff>0</xdr:rowOff>
    </xdr:from>
    <xdr:ext cx="184731" cy="264560"/>
    <xdr:sp macro="" textlink="">
      <xdr:nvSpPr>
        <xdr:cNvPr id="1462" name="PoljeZBesedilom 2">
          <a:extLst>
            <a:ext uri="{FF2B5EF4-FFF2-40B4-BE49-F238E27FC236}">
              <a16:creationId xmlns:a16="http://schemas.microsoft.com/office/drawing/2014/main" id="{86DB2DAA-40E7-4EB5-B285-D8F00935AE9C}"/>
            </a:ext>
          </a:extLst>
        </xdr:cNvPr>
        <xdr:cNvSpPr txBox="1"/>
      </xdr:nvSpPr>
      <xdr:spPr>
        <a:xfrm>
          <a:off x="7646695"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63" name="PoljeZBesedilom 2">
          <a:extLst>
            <a:ext uri="{FF2B5EF4-FFF2-40B4-BE49-F238E27FC236}">
              <a16:creationId xmlns:a16="http://schemas.microsoft.com/office/drawing/2014/main" id="{2B5F3D59-93F6-4C01-B29C-79466291BE8A}"/>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64" name="PoljeZBesedilom 1463">
          <a:extLst>
            <a:ext uri="{FF2B5EF4-FFF2-40B4-BE49-F238E27FC236}">
              <a16:creationId xmlns:a16="http://schemas.microsoft.com/office/drawing/2014/main" id="{433D98BB-4048-488D-AE4D-659CA8086C3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65" name="PoljeZBesedilom 2">
          <a:extLst>
            <a:ext uri="{FF2B5EF4-FFF2-40B4-BE49-F238E27FC236}">
              <a16:creationId xmlns:a16="http://schemas.microsoft.com/office/drawing/2014/main" id="{B8BE33D2-813E-489F-8282-6F3BFC39DCF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66" name="PoljeZBesedilom 2">
          <a:extLst>
            <a:ext uri="{FF2B5EF4-FFF2-40B4-BE49-F238E27FC236}">
              <a16:creationId xmlns:a16="http://schemas.microsoft.com/office/drawing/2014/main" id="{B7905173-4ADE-471A-BDB4-F03B0125B223}"/>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67" name="PoljeZBesedilom 2">
          <a:extLst>
            <a:ext uri="{FF2B5EF4-FFF2-40B4-BE49-F238E27FC236}">
              <a16:creationId xmlns:a16="http://schemas.microsoft.com/office/drawing/2014/main" id="{2A35FADD-15D0-478F-BCE2-AF261C63974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68" name="PoljeZBesedilom 2">
          <a:extLst>
            <a:ext uri="{FF2B5EF4-FFF2-40B4-BE49-F238E27FC236}">
              <a16:creationId xmlns:a16="http://schemas.microsoft.com/office/drawing/2014/main" id="{14DF999C-7602-4924-BF2A-6FCD94237C0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69" name="PoljeZBesedilom 2">
          <a:extLst>
            <a:ext uri="{FF2B5EF4-FFF2-40B4-BE49-F238E27FC236}">
              <a16:creationId xmlns:a16="http://schemas.microsoft.com/office/drawing/2014/main" id="{AE413012-9C83-417C-A904-0FB6664292E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70" name="PoljeZBesedilom 1469">
          <a:extLst>
            <a:ext uri="{FF2B5EF4-FFF2-40B4-BE49-F238E27FC236}">
              <a16:creationId xmlns:a16="http://schemas.microsoft.com/office/drawing/2014/main" id="{396A4CD3-8BCA-47DB-B5E0-239BCC0BEFA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71" name="PoljeZBesedilom 2">
          <a:extLst>
            <a:ext uri="{FF2B5EF4-FFF2-40B4-BE49-F238E27FC236}">
              <a16:creationId xmlns:a16="http://schemas.microsoft.com/office/drawing/2014/main" id="{57B9FED3-3572-41D4-BEAE-99311E1EF92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72" name="PoljeZBesedilom 2">
          <a:extLst>
            <a:ext uri="{FF2B5EF4-FFF2-40B4-BE49-F238E27FC236}">
              <a16:creationId xmlns:a16="http://schemas.microsoft.com/office/drawing/2014/main" id="{17D640F1-4F85-4B33-B5D7-8002719CD7CF}"/>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73" name="PoljeZBesedilom 2">
          <a:extLst>
            <a:ext uri="{FF2B5EF4-FFF2-40B4-BE49-F238E27FC236}">
              <a16:creationId xmlns:a16="http://schemas.microsoft.com/office/drawing/2014/main" id="{9E91D80C-B80D-4135-A2D6-2B1934E9DBC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474" name="PoljeZBesedilom 2">
          <a:extLst>
            <a:ext uri="{FF2B5EF4-FFF2-40B4-BE49-F238E27FC236}">
              <a16:creationId xmlns:a16="http://schemas.microsoft.com/office/drawing/2014/main" id="{96DEE047-D4A2-496D-A3BB-5B0137A5306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75" name="PoljeZBesedilom 2">
          <a:extLst>
            <a:ext uri="{FF2B5EF4-FFF2-40B4-BE49-F238E27FC236}">
              <a16:creationId xmlns:a16="http://schemas.microsoft.com/office/drawing/2014/main" id="{60EE34EF-5379-4436-AC22-1581359B3DEC}"/>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76" name="PoljeZBesedilom 1475">
          <a:extLst>
            <a:ext uri="{FF2B5EF4-FFF2-40B4-BE49-F238E27FC236}">
              <a16:creationId xmlns:a16="http://schemas.microsoft.com/office/drawing/2014/main" id="{FC6CE0D5-75ED-4D86-BEC3-E0F517037770}"/>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77" name="PoljeZBesedilom 2">
          <a:extLst>
            <a:ext uri="{FF2B5EF4-FFF2-40B4-BE49-F238E27FC236}">
              <a16:creationId xmlns:a16="http://schemas.microsoft.com/office/drawing/2014/main" id="{BA6F1C47-FD45-4F94-B432-0F91F986FD8C}"/>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78" name="PoljeZBesedilom 2">
          <a:extLst>
            <a:ext uri="{FF2B5EF4-FFF2-40B4-BE49-F238E27FC236}">
              <a16:creationId xmlns:a16="http://schemas.microsoft.com/office/drawing/2014/main" id="{BBD025AF-1084-4789-8FF6-BB1FB8F8480C}"/>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79" name="PoljeZBesedilom 2">
          <a:extLst>
            <a:ext uri="{FF2B5EF4-FFF2-40B4-BE49-F238E27FC236}">
              <a16:creationId xmlns:a16="http://schemas.microsoft.com/office/drawing/2014/main" id="{C677D299-8887-43DF-837A-A5A321F1F233}"/>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80" name="PoljeZBesedilom 2">
          <a:extLst>
            <a:ext uri="{FF2B5EF4-FFF2-40B4-BE49-F238E27FC236}">
              <a16:creationId xmlns:a16="http://schemas.microsoft.com/office/drawing/2014/main" id="{226462E7-25B0-4733-B9B6-9AB95AB1CDC7}"/>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81" name="PoljeZBesedilom 2">
          <a:extLst>
            <a:ext uri="{FF2B5EF4-FFF2-40B4-BE49-F238E27FC236}">
              <a16:creationId xmlns:a16="http://schemas.microsoft.com/office/drawing/2014/main" id="{2D37322E-D924-4D0A-AC71-743EB88AF99E}"/>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82" name="PoljeZBesedilom 1481">
          <a:extLst>
            <a:ext uri="{FF2B5EF4-FFF2-40B4-BE49-F238E27FC236}">
              <a16:creationId xmlns:a16="http://schemas.microsoft.com/office/drawing/2014/main" id="{A86CF55A-97C6-412D-8308-11D64A78B90A}"/>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83" name="PoljeZBesedilom 2">
          <a:extLst>
            <a:ext uri="{FF2B5EF4-FFF2-40B4-BE49-F238E27FC236}">
              <a16:creationId xmlns:a16="http://schemas.microsoft.com/office/drawing/2014/main" id="{4F1C5B46-AF83-487E-92E6-B8CED79BE698}"/>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84" name="PoljeZBesedilom 2">
          <a:extLst>
            <a:ext uri="{FF2B5EF4-FFF2-40B4-BE49-F238E27FC236}">
              <a16:creationId xmlns:a16="http://schemas.microsoft.com/office/drawing/2014/main" id="{D990FD25-EDEE-4382-8283-7065C0162A80}"/>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85" name="PoljeZBesedilom 2">
          <a:extLst>
            <a:ext uri="{FF2B5EF4-FFF2-40B4-BE49-F238E27FC236}">
              <a16:creationId xmlns:a16="http://schemas.microsoft.com/office/drawing/2014/main" id="{2A04A334-1C16-4122-B8C0-19509067D908}"/>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924</xdr:row>
      <xdr:rowOff>0</xdr:rowOff>
    </xdr:from>
    <xdr:ext cx="184731" cy="264560"/>
    <xdr:sp macro="" textlink="">
      <xdr:nvSpPr>
        <xdr:cNvPr id="1486" name="PoljeZBesedilom 2">
          <a:extLst>
            <a:ext uri="{FF2B5EF4-FFF2-40B4-BE49-F238E27FC236}">
              <a16:creationId xmlns:a16="http://schemas.microsoft.com/office/drawing/2014/main" id="{B7193A33-0A2E-4C5D-BC00-B01A87F4D24B}"/>
            </a:ext>
          </a:extLst>
        </xdr:cNvPr>
        <xdr:cNvSpPr txBox="1"/>
      </xdr:nvSpPr>
      <xdr:spPr>
        <a:xfrm>
          <a:off x="765050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4560"/>
    <xdr:sp macro="" textlink="">
      <xdr:nvSpPr>
        <xdr:cNvPr id="1487" name="PoljeZBesedilom 2">
          <a:extLst>
            <a:ext uri="{FF2B5EF4-FFF2-40B4-BE49-F238E27FC236}">
              <a16:creationId xmlns:a16="http://schemas.microsoft.com/office/drawing/2014/main" id="{66C7F7D3-500A-42CF-B7B7-E19D9D932136}"/>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4560"/>
    <xdr:sp macro="" textlink="">
      <xdr:nvSpPr>
        <xdr:cNvPr id="1488" name="PoljeZBesedilom 1487">
          <a:extLst>
            <a:ext uri="{FF2B5EF4-FFF2-40B4-BE49-F238E27FC236}">
              <a16:creationId xmlns:a16="http://schemas.microsoft.com/office/drawing/2014/main" id="{6FC6321F-7ABD-46DE-B0F4-A91435F38846}"/>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4560"/>
    <xdr:sp macro="" textlink="">
      <xdr:nvSpPr>
        <xdr:cNvPr id="1489" name="PoljeZBesedilom 2">
          <a:extLst>
            <a:ext uri="{FF2B5EF4-FFF2-40B4-BE49-F238E27FC236}">
              <a16:creationId xmlns:a16="http://schemas.microsoft.com/office/drawing/2014/main" id="{5E092D73-5CD4-4C3A-B490-5DAC0C52575F}"/>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4560"/>
    <xdr:sp macro="" textlink="">
      <xdr:nvSpPr>
        <xdr:cNvPr id="1490" name="PoljeZBesedilom 2">
          <a:extLst>
            <a:ext uri="{FF2B5EF4-FFF2-40B4-BE49-F238E27FC236}">
              <a16:creationId xmlns:a16="http://schemas.microsoft.com/office/drawing/2014/main" id="{A2C23266-5F9F-46A9-AFFA-9C4DC1201A62}"/>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4560"/>
    <xdr:sp macro="" textlink="">
      <xdr:nvSpPr>
        <xdr:cNvPr id="1491" name="PoljeZBesedilom 2">
          <a:extLst>
            <a:ext uri="{FF2B5EF4-FFF2-40B4-BE49-F238E27FC236}">
              <a16:creationId xmlns:a16="http://schemas.microsoft.com/office/drawing/2014/main" id="{82A7830B-4CF6-4200-8514-92F60F9EE024}"/>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4560"/>
    <xdr:sp macro="" textlink="">
      <xdr:nvSpPr>
        <xdr:cNvPr id="1492" name="PoljeZBesedilom 2">
          <a:extLst>
            <a:ext uri="{FF2B5EF4-FFF2-40B4-BE49-F238E27FC236}">
              <a16:creationId xmlns:a16="http://schemas.microsoft.com/office/drawing/2014/main" id="{809407B4-CA78-4BE6-BA15-00A40B8A5D56}"/>
            </a:ext>
          </a:extLst>
        </xdr:cNvPr>
        <xdr:cNvSpPr txBox="1"/>
      </xdr:nvSpPr>
      <xdr:spPr>
        <a:xfrm>
          <a:off x="7648600"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2950"/>
    <xdr:sp macro="" textlink="">
      <xdr:nvSpPr>
        <xdr:cNvPr id="1493" name="PoljeZBesedilom 2">
          <a:extLst>
            <a:ext uri="{FF2B5EF4-FFF2-40B4-BE49-F238E27FC236}">
              <a16:creationId xmlns:a16="http://schemas.microsoft.com/office/drawing/2014/main" id="{F4061ADD-9CA6-4FB0-89B5-6E07E42D34B8}"/>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2950"/>
    <xdr:sp macro="" textlink="">
      <xdr:nvSpPr>
        <xdr:cNvPr id="1494" name="PoljeZBesedilom 1493">
          <a:extLst>
            <a:ext uri="{FF2B5EF4-FFF2-40B4-BE49-F238E27FC236}">
              <a16:creationId xmlns:a16="http://schemas.microsoft.com/office/drawing/2014/main" id="{30F69BF7-04E7-45E1-A683-6E137DAB3A28}"/>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2950"/>
    <xdr:sp macro="" textlink="">
      <xdr:nvSpPr>
        <xdr:cNvPr id="1495" name="PoljeZBesedilom 2">
          <a:extLst>
            <a:ext uri="{FF2B5EF4-FFF2-40B4-BE49-F238E27FC236}">
              <a16:creationId xmlns:a16="http://schemas.microsoft.com/office/drawing/2014/main" id="{49ECC46D-F85C-453C-BC89-05F4B0685AEA}"/>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2950"/>
    <xdr:sp macro="" textlink="">
      <xdr:nvSpPr>
        <xdr:cNvPr id="1496" name="PoljeZBesedilom 2">
          <a:extLst>
            <a:ext uri="{FF2B5EF4-FFF2-40B4-BE49-F238E27FC236}">
              <a16:creationId xmlns:a16="http://schemas.microsoft.com/office/drawing/2014/main" id="{943A2DED-6BFF-4679-8DBF-6E1AD51A768A}"/>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2950"/>
    <xdr:sp macro="" textlink="">
      <xdr:nvSpPr>
        <xdr:cNvPr id="1497" name="PoljeZBesedilom 2">
          <a:extLst>
            <a:ext uri="{FF2B5EF4-FFF2-40B4-BE49-F238E27FC236}">
              <a16:creationId xmlns:a16="http://schemas.microsoft.com/office/drawing/2014/main" id="{36198DED-9BEF-4271-A831-9EBAAAC8D18E}"/>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925</xdr:row>
      <xdr:rowOff>0</xdr:rowOff>
    </xdr:from>
    <xdr:ext cx="184731" cy="262950"/>
    <xdr:sp macro="" textlink="">
      <xdr:nvSpPr>
        <xdr:cNvPr id="1498" name="PoljeZBesedilom 2">
          <a:extLst>
            <a:ext uri="{FF2B5EF4-FFF2-40B4-BE49-F238E27FC236}">
              <a16:creationId xmlns:a16="http://schemas.microsoft.com/office/drawing/2014/main" id="{861939D9-1824-4898-8B2E-DEE4AD0F5E78}"/>
            </a:ext>
          </a:extLst>
        </xdr:cNvPr>
        <xdr:cNvSpPr txBox="1"/>
      </xdr:nvSpPr>
      <xdr:spPr>
        <a:xfrm>
          <a:off x="7648600" y="1588976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74009"/>
    <xdr:sp macro="" textlink="">
      <xdr:nvSpPr>
        <xdr:cNvPr id="1499" name="PoljeZBesedilom 1498">
          <a:extLst>
            <a:ext uri="{FF2B5EF4-FFF2-40B4-BE49-F238E27FC236}">
              <a16:creationId xmlns:a16="http://schemas.microsoft.com/office/drawing/2014/main" id="{28EE4A33-6A9D-48FA-B114-735B0388EFBD}"/>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74009"/>
    <xdr:sp macro="" textlink="">
      <xdr:nvSpPr>
        <xdr:cNvPr id="1500" name="PoljeZBesedilom 2">
          <a:extLst>
            <a:ext uri="{FF2B5EF4-FFF2-40B4-BE49-F238E27FC236}">
              <a16:creationId xmlns:a16="http://schemas.microsoft.com/office/drawing/2014/main" id="{CD4012DA-CB82-4D22-BDC6-CB3E7267F7A3}"/>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74009"/>
    <xdr:sp macro="" textlink="">
      <xdr:nvSpPr>
        <xdr:cNvPr id="1501" name="PoljeZBesedilom 2">
          <a:extLst>
            <a:ext uri="{FF2B5EF4-FFF2-40B4-BE49-F238E27FC236}">
              <a16:creationId xmlns:a16="http://schemas.microsoft.com/office/drawing/2014/main" id="{5F70D398-A403-4BB4-9BF4-8A66D4F4500C}"/>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74009"/>
    <xdr:sp macro="" textlink="">
      <xdr:nvSpPr>
        <xdr:cNvPr id="1502" name="PoljeZBesedilom 2">
          <a:extLst>
            <a:ext uri="{FF2B5EF4-FFF2-40B4-BE49-F238E27FC236}">
              <a16:creationId xmlns:a16="http://schemas.microsoft.com/office/drawing/2014/main" id="{6021ECB2-EB97-4000-9809-F4741297B153}"/>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74009"/>
    <xdr:sp macro="" textlink="">
      <xdr:nvSpPr>
        <xdr:cNvPr id="1503" name="PoljeZBesedilom 2">
          <a:extLst>
            <a:ext uri="{FF2B5EF4-FFF2-40B4-BE49-F238E27FC236}">
              <a16:creationId xmlns:a16="http://schemas.microsoft.com/office/drawing/2014/main" id="{B900CFF8-BF57-4EEB-8159-67332B067F32}"/>
            </a:ext>
          </a:extLst>
        </xdr:cNvPr>
        <xdr:cNvSpPr txBox="1"/>
      </xdr:nvSpPr>
      <xdr:spPr>
        <a:xfrm>
          <a:off x="7648600" y="15900926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04" name="PoljeZBesedilom 2">
          <a:extLst>
            <a:ext uri="{FF2B5EF4-FFF2-40B4-BE49-F238E27FC236}">
              <a16:creationId xmlns:a16="http://schemas.microsoft.com/office/drawing/2014/main" id="{11758792-AFAC-44DF-9D71-FEF7ADE6F8C5}"/>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05" name="PoljeZBesedilom 1504">
          <a:extLst>
            <a:ext uri="{FF2B5EF4-FFF2-40B4-BE49-F238E27FC236}">
              <a16:creationId xmlns:a16="http://schemas.microsoft.com/office/drawing/2014/main" id="{EE014F21-EE3A-4BF6-ABE8-BB6FF22D5FB7}"/>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06" name="PoljeZBesedilom 2">
          <a:extLst>
            <a:ext uri="{FF2B5EF4-FFF2-40B4-BE49-F238E27FC236}">
              <a16:creationId xmlns:a16="http://schemas.microsoft.com/office/drawing/2014/main" id="{00462642-18DB-4527-A638-C150352E127D}"/>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07" name="PoljeZBesedilom 2">
          <a:extLst>
            <a:ext uri="{FF2B5EF4-FFF2-40B4-BE49-F238E27FC236}">
              <a16:creationId xmlns:a16="http://schemas.microsoft.com/office/drawing/2014/main" id="{63C9D888-A4D2-4BAC-BC96-9D899D747D70}"/>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08" name="PoljeZBesedilom 2">
          <a:extLst>
            <a:ext uri="{FF2B5EF4-FFF2-40B4-BE49-F238E27FC236}">
              <a16:creationId xmlns:a16="http://schemas.microsoft.com/office/drawing/2014/main" id="{1C9F9F00-5B23-487F-9904-D71897775AA5}"/>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09" name="PoljeZBesedilom 2">
          <a:extLst>
            <a:ext uri="{FF2B5EF4-FFF2-40B4-BE49-F238E27FC236}">
              <a16:creationId xmlns:a16="http://schemas.microsoft.com/office/drawing/2014/main" id="{E5D8144D-D529-4643-8B1F-82884A53A9DE}"/>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922</xdr:row>
      <xdr:rowOff>0</xdr:rowOff>
    </xdr:from>
    <xdr:ext cx="184731" cy="264560"/>
    <xdr:sp macro="" textlink="">
      <xdr:nvSpPr>
        <xdr:cNvPr id="1510" name="PoljeZBesedilom 2">
          <a:extLst>
            <a:ext uri="{FF2B5EF4-FFF2-40B4-BE49-F238E27FC236}">
              <a16:creationId xmlns:a16="http://schemas.microsoft.com/office/drawing/2014/main" id="{D7EE4C50-A982-44B6-8011-01B6F05624AC}"/>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922</xdr:row>
      <xdr:rowOff>0</xdr:rowOff>
    </xdr:from>
    <xdr:ext cx="184731" cy="264560"/>
    <xdr:sp macro="" textlink="">
      <xdr:nvSpPr>
        <xdr:cNvPr id="1511" name="PoljeZBesedilom 1510">
          <a:extLst>
            <a:ext uri="{FF2B5EF4-FFF2-40B4-BE49-F238E27FC236}">
              <a16:creationId xmlns:a16="http://schemas.microsoft.com/office/drawing/2014/main" id="{0BD155E6-F01A-4FE4-841F-5D8B3FE555FA}"/>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922</xdr:row>
      <xdr:rowOff>0</xdr:rowOff>
    </xdr:from>
    <xdr:ext cx="184731" cy="264560"/>
    <xdr:sp macro="" textlink="">
      <xdr:nvSpPr>
        <xdr:cNvPr id="1512" name="PoljeZBesedilom 2">
          <a:extLst>
            <a:ext uri="{FF2B5EF4-FFF2-40B4-BE49-F238E27FC236}">
              <a16:creationId xmlns:a16="http://schemas.microsoft.com/office/drawing/2014/main" id="{C53830AD-3027-40CE-8D2D-B9E7D78F2610}"/>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922</xdr:row>
      <xdr:rowOff>0</xdr:rowOff>
    </xdr:from>
    <xdr:ext cx="184731" cy="264560"/>
    <xdr:sp macro="" textlink="">
      <xdr:nvSpPr>
        <xdr:cNvPr id="1513" name="PoljeZBesedilom 2">
          <a:extLst>
            <a:ext uri="{FF2B5EF4-FFF2-40B4-BE49-F238E27FC236}">
              <a16:creationId xmlns:a16="http://schemas.microsoft.com/office/drawing/2014/main" id="{2D6785DB-5A8B-4B4E-9255-F6111FFE238E}"/>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922</xdr:row>
      <xdr:rowOff>0</xdr:rowOff>
    </xdr:from>
    <xdr:ext cx="184731" cy="264560"/>
    <xdr:sp macro="" textlink="">
      <xdr:nvSpPr>
        <xdr:cNvPr id="1514" name="PoljeZBesedilom 2">
          <a:extLst>
            <a:ext uri="{FF2B5EF4-FFF2-40B4-BE49-F238E27FC236}">
              <a16:creationId xmlns:a16="http://schemas.microsoft.com/office/drawing/2014/main" id="{115BB8D5-C3CE-42DA-9690-CB584DE2105F}"/>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922</xdr:row>
      <xdr:rowOff>0</xdr:rowOff>
    </xdr:from>
    <xdr:ext cx="184731" cy="264560"/>
    <xdr:sp macro="" textlink="">
      <xdr:nvSpPr>
        <xdr:cNvPr id="1515" name="PoljeZBesedilom 2">
          <a:extLst>
            <a:ext uri="{FF2B5EF4-FFF2-40B4-BE49-F238E27FC236}">
              <a16:creationId xmlns:a16="http://schemas.microsoft.com/office/drawing/2014/main" id="{1A79FDE1-2FD3-48B0-8321-2D375487B1E0}"/>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16" name="PoljeZBesedilom 2">
          <a:extLst>
            <a:ext uri="{FF2B5EF4-FFF2-40B4-BE49-F238E27FC236}">
              <a16:creationId xmlns:a16="http://schemas.microsoft.com/office/drawing/2014/main" id="{C3671481-3751-434D-A6E5-C4BE195AD4A1}"/>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17" name="PoljeZBesedilom 1516">
          <a:extLst>
            <a:ext uri="{FF2B5EF4-FFF2-40B4-BE49-F238E27FC236}">
              <a16:creationId xmlns:a16="http://schemas.microsoft.com/office/drawing/2014/main" id="{754CCD3E-A608-425A-8A74-0C239DE2DEAB}"/>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18" name="PoljeZBesedilom 2">
          <a:extLst>
            <a:ext uri="{FF2B5EF4-FFF2-40B4-BE49-F238E27FC236}">
              <a16:creationId xmlns:a16="http://schemas.microsoft.com/office/drawing/2014/main" id="{C35203BC-EA4E-46D1-B8AF-45570EAFD530}"/>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19" name="PoljeZBesedilom 2">
          <a:extLst>
            <a:ext uri="{FF2B5EF4-FFF2-40B4-BE49-F238E27FC236}">
              <a16:creationId xmlns:a16="http://schemas.microsoft.com/office/drawing/2014/main" id="{F93429E7-4AC9-4381-8A9F-93D0D3CE749C}"/>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20" name="PoljeZBesedilom 2">
          <a:extLst>
            <a:ext uri="{FF2B5EF4-FFF2-40B4-BE49-F238E27FC236}">
              <a16:creationId xmlns:a16="http://schemas.microsoft.com/office/drawing/2014/main" id="{CF3EE1C6-3339-4EE7-99B3-6131B946378C}"/>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21" name="PoljeZBesedilom 2">
          <a:extLst>
            <a:ext uri="{FF2B5EF4-FFF2-40B4-BE49-F238E27FC236}">
              <a16:creationId xmlns:a16="http://schemas.microsoft.com/office/drawing/2014/main" id="{21133500-2AB7-4CF6-8EF6-4B0E2B0A5C1C}"/>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922</xdr:row>
      <xdr:rowOff>0</xdr:rowOff>
    </xdr:from>
    <xdr:ext cx="184731" cy="264560"/>
    <xdr:sp macro="" textlink="">
      <xdr:nvSpPr>
        <xdr:cNvPr id="1522" name="PoljeZBesedilom 2">
          <a:extLst>
            <a:ext uri="{FF2B5EF4-FFF2-40B4-BE49-F238E27FC236}">
              <a16:creationId xmlns:a16="http://schemas.microsoft.com/office/drawing/2014/main" id="{63991130-1840-4C7C-B5CB-42A6ED295C7A}"/>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922</xdr:row>
      <xdr:rowOff>0</xdr:rowOff>
    </xdr:from>
    <xdr:ext cx="184731" cy="264560"/>
    <xdr:sp macro="" textlink="">
      <xdr:nvSpPr>
        <xdr:cNvPr id="1523" name="PoljeZBesedilom 1522">
          <a:extLst>
            <a:ext uri="{FF2B5EF4-FFF2-40B4-BE49-F238E27FC236}">
              <a16:creationId xmlns:a16="http://schemas.microsoft.com/office/drawing/2014/main" id="{235C1881-CEA0-4DCF-A4F4-7ACDF2AA6AFD}"/>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922</xdr:row>
      <xdr:rowOff>0</xdr:rowOff>
    </xdr:from>
    <xdr:ext cx="184731" cy="264560"/>
    <xdr:sp macro="" textlink="">
      <xdr:nvSpPr>
        <xdr:cNvPr id="1524" name="PoljeZBesedilom 2">
          <a:extLst>
            <a:ext uri="{FF2B5EF4-FFF2-40B4-BE49-F238E27FC236}">
              <a16:creationId xmlns:a16="http://schemas.microsoft.com/office/drawing/2014/main" id="{D13140A1-CBEC-42F0-AC0D-4B6AC9A0FF34}"/>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922</xdr:row>
      <xdr:rowOff>0</xdr:rowOff>
    </xdr:from>
    <xdr:ext cx="184731" cy="264560"/>
    <xdr:sp macro="" textlink="">
      <xdr:nvSpPr>
        <xdr:cNvPr id="1525" name="PoljeZBesedilom 2">
          <a:extLst>
            <a:ext uri="{FF2B5EF4-FFF2-40B4-BE49-F238E27FC236}">
              <a16:creationId xmlns:a16="http://schemas.microsoft.com/office/drawing/2014/main" id="{6C2B9789-DFEB-4405-B1D0-CE0636A250A9}"/>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922</xdr:row>
      <xdr:rowOff>0</xdr:rowOff>
    </xdr:from>
    <xdr:ext cx="184731" cy="264560"/>
    <xdr:sp macro="" textlink="">
      <xdr:nvSpPr>
        <xdr:cNvPr id="1526" name="PoljeZBesedilom 2">
          <a:extLst>
            <a:ext uri="{FF2B5EF4-FFF2-40B4-BE49-F238E27FC236}">
              <a16:creationId xmlns:a16="http://schemas.microsoft.com/office/drawing/2014/main" id="{0BE94B06-D817-4C69-917F-6E5C08C94135}"/>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922</xdr:row>
      <xdr:rowOff>0</xdr:rowOff>
    </xdr:from>
    <xdr:ext cx="184731" cy="264560"/>
    <xdr:sp macro="" textlink="">
      <xdr:nvSpPr>
        <xdr:cNvPr id="1527" name="PoljeZBesedilom 2">
          <a:extLst>
            <a:ext uri="{FF2B5EF4-FFF2-40B4-BE49-F238E27FC236}">
              <a16:creationId xmlns:a16="http://schemas.microsoft.com/office/drawing/2014/main" id="{4D0117D5-AAE5-4E07-BBED-FC48A0513D53}"/>
            </a:ext>
          </a:extLst>
        </xdr:cNvPr>
        <xdr:cNvSpPr txBox="1"/>
      </xdr:nvSpPr>
      <xdr:spPr>
        <a:xfrm>
          <a:off x="7642885" y="158089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28" name="PoljeZBesedilom 2">
          <a:extLst>
            <a:ext uri="{FF2B5EF4-FFF2-40B4-BE49-F238E27FC236}">
              <a16:creationId xmlns:a16="http://schemas.microsoft.com/office/drawing/2014/main" id="{15EAD96C-4B4C-4377-B5C5-09C40EAB396E}"/>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29" name="PoljeZBesedilom 1528">
          <a:extLst>
            <a:ext uri="{FF2B5EF4-FFF2-40B4-BE49-F238E27FC236}">
              <a16:creationId xmlns:a16="http://schemas.microsoft.com/office/drawing/2014/main" id="{ECE40C0E-B631-4382-A862-90E65174A91F}"/>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30" name="PoljeZBesedilom 2">
          <a:extLst>
            <a:ext uri="{FF2B5EF4-FFF2-40B4-BE49-F238E27FC236}">
              <a16:creationId xmlns:a16="http://schemas.microsoft.com/office/drawing/2014/main" id="{E960C9B4-07E1-4A54-9A18-EEEE312DA786}"/>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31" name="PoljeZBesedilom 2">
          <a:extLst>
            <a:ext uri="{FF2B5EF4-FFF2-40B4-BE49-F238E27FC236}">
              <a16:creationId xmlns:a16="http://schemas.microsoft.com/office/drawing/2014/main" id="{49F2AD75-9849-43D9-AC1C-1A3FCDA8F99D}"/>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32" name="PoljeZBesedilom 2">
          <a:extLst>
            <a:ext uri="{FF2B5EF4-FFF2-40B4-BE49-F238E27FC236}">
              <a16:creationId xmlns:a16="http://schemas.microsoft.com/office/drawing/2014/main" id="{87F631DC-6C19-4EBA-84EC-65CA53382023}"/>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33" name="PoljeZBesedilom 2">
          <a:extLst>
            <a:ext uri="{FF2B5EF4-FFF2-40B4-BE49-F238E27FC236}">
              <a16:creationId xmlns:a16="http://schemas.microsoft.com/office/drawing/2014/main" id="{90FC3E14-A3E1-46E8-8947-62A4A888A7C9}"/>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34" name="PoljeZBesedilom 2">
          <a:extLst>
            <a:ext uri="{FF2B5EF4-FFF2-40B4-BE49-F238E27FC236}">
              <a16:creationId xmlns:a16="http://schemas.microsoft.com/office/drawing/2014/main" id="{DDED68F8-60F5-4232-BD71-9EE918263703}"/>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35" name="PoljeZBesedilom 1534">
          <a:extLst>
            <a:ext uri="{FF2B5EF4-FFF2-40B4-BE49-F238E27FC236}">
              <a16:creationId xmlns:a16="http://schemas.microsoft.com/office/drawing/2014/main" id="{75C305CD-AF86-4C24-AB1D-789881DE6DDE}"/>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36" name="PoljeZBesedilom 2">
          <a:extLst>
            <a:ext uri="{FF2B5EF4-FFF2-40B4-BE49-F238E27FC236}">
              <a16:creationId xmlns:a16="http://schemas.microsoft.com/office/drawing/2014/main" id="{641FB471-13E1-4C14-80C6-14E5E82EDAF2}"/>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37" name="PoljeZBesedilom 2">
          <a:extLst>
            <a:ext uri="{FF2B5EF4-FFF2-40B4-BE49-F238E27FC236}">
              <a16:creationId xmlns:a16="http://schemas.microsoft.com/office/drawing/2014/main" id="{31C66234-654D-4FB8-AD22-7A7B142A0F8A}"/>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38" name="PoljeZBesedilom 2">
          <a:extLst>
            <a:ext uri="{FF2B5EF4-FFF2-40B4-BE49-F238E27FC236}">
              <a16:creationId xmlns:a16="http://schemas.microsoft.com/office/drawing/2014/main" id="{8A56C20A-16EE-4B50-9609-1DB34B18AA90}"/>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39" name="PoljeZBesedilom 2">
          <a:extLst>
            <a:ext uri="{FF2B5EF4-FFF2-40B4-BE49-F238E27FC236}">
              <a16:creationId xmlns:a16="http://schemas.microsoft.com/office/drawing/2014/main" id="{47458CAF-E955-4455-8A75-210FDE50FEC1}"/>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40" name="PoljeZBesedilom 2">
          <a:extLst>
            <a:ext uri="{FF2B5EF4-FFF2-40B4-BE49-F238E27FC236}">
              <a16:creationId xmlns:a16="http://schemas.microsoft.com/office/drawing/2014/main" id="{B8E06B5E-4A4B-4CF7-BBD4-A83757F2BE3B}"/>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41" name="PoljeZBesedilom 1540">
          <a:extLst>
            <a:ext uri="{FF2B5EF4-FFF2-40B4-BE49-F238E27FC236}">
              <a16:creationId xmlns:a16="http://schemas.microsoft.com/office/drawing/2014/main" id="{42DB6EB7-A8A2-4C0C-B14F-2CFB7B11E2C3}"/>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42" name="PoljeZBesedilom 2">
          <a:extLst>
            <a:ext uri="{FF2B5EF4-FFF2-40B4-BE49-F238E27FC236}">
              <a16:creationId xmlns:a16="http://schemas.microsoft.com/office/drawing/2014/main" id="{0C54B9D0-8C7B-4CD4-8C94-135EF152E4F6}"/>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43" name="PoljeZBesedilom 2">
          <a:extLst>
            <a:ext uri="{FF2B5EF4-FFF2-40B4-BE49-F238E27FC236}">
              <a16:creationId xmlns:a16="http://schemas.microsoft.com/office/drawing/2014/main" id="{5155B249-1651-402A-B4D4-D478D07EE6A7}"/>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44" name="PoljeZBesedilom 2">
          <a:extLst>
            <a:ext uri="{FF2B5EF4-FFF2-40B4-BE49-F238E27FC236}">
              <a16:creationId xmlns:a16="http://schemas.microsoft.com/office/drawing/2014/main" id="{A171A4A7-1B2E-4EE4-AC30-9FD19DCAB826}"/>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45" name="PoljeZBesedilom 2">
          <a:extLst>
            <a:ext uri="{FF2B5EF4-FFF2-40B4-BE49-F238E27FC236}">
              <a16:creationId xmlns:a16="http://schemas.microsoft.com/office/drawing/2014/main" id="{574D9F9D-776D-4404-A747-AF993A33ABD8}"/>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929</xdr:row>
      <xdr:rowOff>0</xdr:rowOff>
    </xdr:from>
    <xdr:ext cx="184731" cy="264560"/>
    <xdr:sp macro="" textlink="">
      <xdr:nvSpPr>
        <xdr:cNvPr id="1546" name="PoljeZBesedilom 2">
          <a:extLst>
            <a:ext uri="{FF2B5EF4-FFF2-40B4-BE49-F238E27FC236}">
              <a16:creationId xmlns:a16="http://schemas.microsoft.com/office/drawing/2014/main" id="{336EA2FE-54E1-4A82-AB2D-7B1CE8C7CF72}"/>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929</xdr:row>
      <xdr:rowOff>0</xdr:rowOff>
    </xdr:from>
    <xdr:ext cx="184731" cy="264560"/>
    <xdr:sp macro="" textlink="">
      <xdr:nvSpPr>
        <xdr:cNvPr id="1547" name="PoljeZBesedilom 1546">
          <a:extLst>
            <a:ext uri="{FF2B5EF4-FFF2-40B4-BE49-F238E27FC236}">
              <a16:creationId xmlns:a16="http://schemas.microsoft.com/office/drawing/2014/main" id="{CEF22730-1B85-4833-A25A-82A22FAAA03A}"/>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929</xdr:row>
      <xdr:rowOff>0</xdr:rowOff>
    </xdr:from>
    <xdr:ext cx="184731" cy="264560"/>
    <xdr:sp macro="" textlink="">
      <xdr:nvSpPr>
        <xdr:cNvPr id="1548" name="PoljeZBesedilom 2">
          <a:extLst>
            <a:ext uri="{FF2B5EF4-FFF2-40B4-BE49-F238E27FC236}">
              <a16:creationId xmlns:a16="http://schemas.microsoft.com/office/drawing/2014/main" id="{AC64717C-A38A-48D5-BA30-6F562C8F2835}"/>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929</xdr:row>
      <xdr:rowOff>0</xdr:rowOff>
    </xdr:from>
    <xdr:ext cx="184731" cy="264560"/>
    <xdr:sp macro="" textlink="">
      <xdr:nvSpPr>
        <xdr:cNvPr id="1549" name="PoljeZBesedilom 2">
          <a:extLst>
            <a:ext uri="{FF2B5EF4-FFF2-40B4-BE49-F238E27FC236}">
              <a16:creationId xmlns:a16="http://schemas.microsoft.com/office/drawing/2014/main" id="{FB67431C-2CFA-4A9B-90D1-C1F3783CD900}"/>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929</xdr:row>
      <xdr:rowOff>0</xdr:rowOff>
    </xdr:from>
    <xdr:ext cx="184731" cy="264560"/>
    <xdr:sp macro="" textlink="">
      <xdr:nvSpPr>
        <xdr:cNvPr id="1550" name="PoljeZBesedilom 2">
          <a:extLst>
            <a:ext uri="{FF2B5EF4-FFF2-40B4-BE49-F238E27FC236}">
              <a16:creationId xmlns:a16="http://schemas.microsoft.com/office/drawing/2014/main" id="{4DB87CB2-B598-4EF7-8085-52A6548FA28F}"/>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929</xdr:row>
      <xdr:rowOff>0</xdr:rowOff>
    </xdr:from>
    <xdr:ext cx="184731" cy="264560"/>
    <xdr:sp macro="" textlink="">
      <xdr:nvSpPr>
        <xdr:cNvPr id="1551" name="PoljeZBesedilom 2">
          <a:extLst>
            <a:ext uri="{FF2B5EF4-FFF2-40B4-BE49-F238E27FC236}">
              <a16:creationId xmlns:a16="http://schemas.microsoft.com/office/drawing/2014/main" id="{BBDCE762-6279-4A7F-8AF2-B6C56B9E6266}"/>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1552" name="PoljeZBesedilom 2">
          <a:extLst>
            <a:ext uri="{FF2B5EF4-FFF2-40B4-BE49-F238E27FC236}">
              <a16:creationId xmlns:a16="http://schemas.microsoft.com/office/drawing/2014/main" id="{60F9EF5F-7366-4F5F-B7C2-781206B38A59}"/>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1553" name="PoljeZBesedilom 1552">
          <a:extLst>
            <a:ext uri="{FF2B5EF4-FFF2-40B4-BE49-F238E27FC236}">
              <a16:creationId xmlns:a16="http://schemas.microsoft.com/office/drawing/2014/main" id="{E1F48035-9F31-473B-8CC8-FFDAF87034D4}"/>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1554" name="PoljeZBesedilom 2">
          <a:extLst>
            <a:ext uri="{FF2B5EF4-FFF2-40B4-BE49-F238E27FC236}">
              <a16:creationId xmlns:a16="http://schemas.microsoft.com/office/drawing/2014/main" id="{2D9C2D33-A79F-410E-998D-A0910D685F52}"/>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1555" name="PoljeZBesedilom 2">
          <a:extLst>
            <a:ext uri="{FF2B5EF4-FFF2-40B4-BE49-F238E27FC236}">
              <a16:creationId xmlns:a16="http://schemas.microsoft.com/office/drawing/2014/main" id="{C07076E4-F69F-4EA8-BD75-6CB2B7D61ECC}"/>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1556" name="PoljeZBesedilom 2">
          <a:extLst>
            <a:ext uri="{FF2B5EF4-FFF2-40B4-BE49-F238E27FC236}">
              <a16:creationId xmlns:a16="http://schemas.microsoft.com/office/drawing/2014/main" id="{C49CD797-BD12-4818-850E-6576C68E103D}"/>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1557" name="PoljeZBesedilom 2">
          <a:extLst>
            <a:ext uri="{FF2B5EF4-FFF2-40B4-BE49-F238E27FC236}">
              <a16:creationId xmlns:a16="http://schemas.microsoft.com/office/drawing/2014/main" id="{0AB5DEE0-A3F7-4778-95D3-60062CB10906}"/>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74009"/>
    <xdr:sp macro="" textlink="">
      <xdr:nvSpPr>
        <xdr:cNvPr id="1558" name="PoljeZBesedilom 1557">
          <a:extLst>
            <a:ext uri="{FF2B5EF4-FFF2-40B4-BE49-F238E27FC236}">
              <a16:creationId xmlns:a16="http://schemas.microsoft.com/office/drawing/2014/main" id="{B3BBCDE8-E3D0-4477-A97C-4000CEE23C45}"/>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74009"/>
    <xdr:sp macro="" textlink="">
      <xdr:nvSpPr>
        <xdr:cNvPr id="1559" name="PoljeZBesedilom 2">
          <a:extLst>
            <a:ext uri="{FF2B5EF4-FFF2-40B4-BE49-F238E27FC236}">
              <a16:creationId xmlns:a16="http://schemas.microsoft.com/office/drawing/2014/main" id="{7B8326BF-73A4-496C-B9C2-4A97D50C367A}"/>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74009"/>
    <xdr:sp macro="" textlink="">
      <xdr:nvSpPr>
        <xdr:cNvPr id="1560" name="PoljeZBesedilom 2">
          <a:extLst>
            <a:ext uri="{FF2B5EF4-FFF2-40B4-BE49-F238E27FC236}">
              <a16:creationId xmlns:a16="http://schemas.microsoft.com/office/drawing/2014/main" id="{F9623171-6C27-41BE-971A-3F0014EC0C69}"/>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74009"/>
    <xdr:sp macro="" textlink="">
      <xdr:nvSpPr>
        <xdr:cNvPr id="1561" name="PoljeZBesedilom 2">
          <a:extLst>
            <a:ext uri="{FF2B5EF4-FFF2-40B4-BE49-F238E27FC236}">
              <a16:creationId xmlns:a16="http://schemas.microsoft.com/office/drawing/2014/main" id="{DFC13E0B-DC10-4F15-9C32-A0FD22ADC1D4}"/>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74009"/>
    <xdr:sp macro="" textlink="">
      <xdr:nvSpPr>
        <xdr:cNvPr id="1562" name="PoljeZBesedilom 2">
          <a:extLst>
            <a:ext uri="{FF2B5EF4-FFF2-40B4-BE49-F238E27FC236}">
              <a16:creationId xmlns:a16="http://schemas.microsoft.com/office/drawing/2014/main" id="{B6C2CBCB-C50D-4A86-A37A-0047BF5748FF}"/>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63" name="PoljeZBesedilom 2">
          <a:extLst>
            <a:ext uri="{FF2B5EF4-FFF2-40B4-BE49-F238E27FC236}">
              <a16:creationId xmlns:a16="http://schemas.microsoft.com/office/drawing/2014/main" id="{AB8FD195-D860-463E-AFC4-176277CF82E0}"/>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64" name="PoljeZBesedilom 1563">
          <a:extLst>
            <a:ext uri="{FF2B5EF4-FFF2-40B4-BE49-F238E27FC236}">
              <a16:creationId xmlns:a16="http://schemas.microsoft.com/office/drawing/2014/main" id="{4A9C3939-3C26-47EE-A8EC-936C88EA2D38}"/>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65" name="PoljeZBesedilom 2">
          <a:extLst>
            <a:ext uri="{FF2B5EF4-FFF2-40B4-BE49-F238E27FC236}">
              <a16:creationId xmlns:a16="http://schemas.microsoft.com/office/drawing/2014/main" id="{FE1AC936-9378-4B2F-B8A3-30817CE06774}"/>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66" name="PoljeZBesedilom 2">
          <a:extLst>
            <a:ext uri="{FF2B5EF4-FFF2-40B4-BE49-F238E27FC236}">
              <a16:creationId xmlns:a16="http://schemas.microsoft.com/office/drawing/2014/main" id="{2CECD463-0205-4717-98D0-74F1A94EBA82}"/>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67" name="PoljeZBesedilom 2">
          <a:extLst>
            <a:ext uri="{FF2B5EF4-FFF2-40B4-BE49-F238E27FC236}">
              <a16:creationId xmlns:a16="http://schemas.microsoft.com/office/drawing/2014/main" id="{A793574A-DEEC-41FC-83F8-125032A03938}"/>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1568" name="PoljeZBesedilom 2">
          <a:extLst>
            <a:ext uri="{FF2B5EF4-FFF2-40B4-BE49-F238E27FC236}">
              <a16:creationId xmlns:a16="http://schemas.microsoft.com/office/drawing/2014/main" id="{00AC87E2-3312-42F5-8768-10AC131CADA5}"/>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69" name="PoljeZBesedilom 2">
          <a:extLst>
            <a:ext uri="{FF2B5EF4-FFF2-40B4-BE49-F238E27FC236}">
              <a16:creationId xmlns:a16="http://schemas.microsoft.com/office/drawing/2014/main" id="{253FB086-F1BD-4422-9082-399D981AAA76}"/>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70" name="PoljeZBesedilom 1569">
          <a:extLst>
            <a:ext uri="{FF2B5EF4-FFF2-40B4-BE49-F238E27FC236}">
              <a16:creationId xmlns:a16="http://schemas.microsoft.com/office/drawing/2014/main" id="{D7284D26-2BEB-46AA-9D58-699D121BEE52}"/>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71" name="PoljeZBesedilom 2">
          <a:extLst>
            <a:ext uri="{FF2B5EF4-FFF2-40B4-BE49-F238E27FC236}">
              <a16:creationId xmlns:a16="http://schemas.microsoft.com/office/drawing/2014/main" id="{5D9B12CE-510C-4178-A371-1097D7C45E28}"/>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72" name="PoljeZBesedilom 2">
          <a:extLst>
            <a:ext uri="{FF2B5EF4-FFF2-40B4-BE49-F238E27FC236}">
              <a16:creationId xmlns:a16="http://schemas.microsoft.com/office/drawing/2014/main" id="{C3785232-EFC7-4227-B912-B542075B925A}"/>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73" name="PoljeZBesedilom 2">
          <a:extLst>
            <a:ext uri="{FF2B5EF4-FFF2-40B4-BE49-F238E27FC236}">
              <a16:creationId xmlns:a16="http://schemas.microsoft.com/office/drawing/2014/main" id="{DD9B03CD-5312-49CE-8CD6-0C6720FE62B5}"/>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74" name="PoljeZBesedilom 2">
          <a:extLst>
            <a:ext uri="{FF2B5EF4-FFF2-40B4-BE49-F238E27FC236}">
              <a16:creationId xmlns:a16="http://schemas.microsoft.com/office/drawing/2014/main" id="{DBC12225-7BF1-495B-889E-BCDD43A2E324}"/>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75" name="PoljeZBesedilom 2">
          <a:extLst>
            <a:ext uri="{FF2B5EF4-FFF2-40B4-BE49-F238E27FC236}">
              <a16:creationId xmlns:a16="http://schemas.microsoft.com/office/drawing/2014/main" id="{98318FFD-5A4E-4971-B030-ED72F8E887CE}"/>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76" name="PoljeZBesedilom 1575">
          <a:extLst>
            <a:ext uri="{FF2B5EF4-FFF2-40B4-BE49-F238E27FC236}">
              <a16:creationId xmlns:a16="http://schemas.microsoft.com/office/drawing/2014/main" id="{86F1FFA0-9745-414E-B627-A5B49EC9CA19}"/>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77" name="PoljeZBesedilom 2">
          <a:extLst>
            <a:ext uri="{FF2B5EF4-FFF2-40B4-BE49-F238E27FC236}">
              <a16:creationId xmlns:a16="http://schemas.microsoft.com/office/drawing/2014/main" id="{E77A8AA5-970C-4EF9-B0C6-41F7A7F1E3AC}"/>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78" name="PoljeZBesedilom 2">
          <a:extLst>
            <a:ext uri="{FF2B5EF4-FFF2-40B4-BE49-F238E27FC236}">
              <a16:creationId xmlns:a16="http://schemas.microsoft.com/office/drawing/2014/main" id="{34CDBE78-4E24-4405-AAE8-8C4A4860DD10}"/>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79" name="PoljeZBesedilom 2">
          <a:extLst>
            <a:ext uri="{FF2B5EF4-FFF2-40B4-BE49-F238E27FC236}">
              <a16:creationId xmlns:a16="http://schemas.microsoft.com/office/drawing/2014/main" id="{38BFB1BA-E399-475F-8AEF-826F4822A473}"/>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929</xdr:row>
      <xdr:rowOff>0</xdr:rowOff>
    </xdr:from>
    <xdr:ext cx="184731" cy="264560"/>
    <xdr:sp macro="" textlink="">
      <xdr:nvSpPr>
        <xdr:cNvPr id="1580" name="PoljeZBesedilom 2">
          <a:extLst>
            <a:ext uri="{FF2B5EF4-FFF2-40B4-BE49-F238E27FC236}">
              <a16:creationId xmlns:a16="http://schemas.microsoft.com/office/drawing/2014/main" id="{4FC7CB87-313B-4298-83D6-78C3AC1C188F}"/>
            </a:ext>
          </a:extLst>
        </xdr:cNvPr>
        <xdr:cNvSpPr txBox="1"/>
      </xdr:nvSpPr>
      <xdr:spPr>
        <a:xfrm>
          <a:off x="7646695"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929</xdr:row>
      <xdr:rowOff>0</xdr:rowOff>
    </xdr:from>
    <xdr:ext cx="184731" cy="264560"/>
    <xdr:sp macro="" textlink="">
      <xdr:nvSpPr>
        <xdr:cNvPr id="1581" name="PoljeZBesedilom 2">
          <a:extLst>
            <a:ext uri="{FF2B5EF4-FFF2-40B4-BE49-F238E27FC236}">
              <a16:creationId xmlns:a16="http://schemas.microsoft.com/office/drawing/2014/main" id="{673CE94E-A925-4C3B-8BB3-28A32DDB2658}"/>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929</xdr:row>
      <xdr:rowOff>0</xdr:rowOff>
    </xdr:from>
    <xdr:ext cx="184731" cy="264560"/>
    <xdr:sp macro="" textlink="">
      <xdr:nvSpPr>
        <xdr:cNvPr id="1582" name="PoljeZBesedilom 1581">
          <a:extLst>
            <a:ext uri="{FF2B5EF4-FFF2-40B4-BE49-F238E27FC236}">
              <a16:creationId xmlns:a16="http://schemas.microsoft.com/office/drawing/2014/main" id="{09907E4C-EC1D-4703-B3E9-9FE237E7EAA2}"/>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929</xdr:row>
      <xdr:rowOff>0</xdr:rowOff>
    </xdr:from>
    <xdr:ext cx="184731" cy="264560"/>
    <xdr:sp macro="" textlink="">
      <xdr:nvSpPr>
        <xdr:cNvPr id="1583" name="PoljeZBesedilom 2">
          <a:extLst>
            <a:ext uri="{FF2B5EF4-FFF2-40B4-BE49-F238E27FC236}">
              <a16:creationId xmlns:a16="http://schemas.microsoft.com/office/drawing/2014/main" id="{5B3F5CF6-2F2E-449C-868A-D2102548737F}"/>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929</xdr:row>
      <xdr:rowOff>0</xdr:rowOff>
    </xdr:from>
    <xdr:ext cx="184731" cy="264560"/>
    <xdr:sp macro="" textlink="">
      <xdr:nvSpPr>
        <xdr:cNvPr id="1584" name="PoljeZBesedilom 2">
          <a:extLst>
            <a:ext uri="{FF2B5EF4-FFF2-40B4-BE49-F238E27FC236}">
              <a16:creationId xmlns:a16="http://schemas.microsoft.com/office/drawing/2014/main" id="{C9CD00EF-9670-40AF-BB92-0CC4B1E3A175}"/>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929</xdr:row>
      <xdr:rowOff>0</xdr:rowOff>
    </xdr:from>
    <xdr:ext cx="184731" cy="264560"/>
    <xdr:sp macro="" textlink="">
      <xdr:nvSpPr>
        <xdr:cNvPr id="1585" name="PoljeZBesedilom 2">
          <a:extLst>
            <a:ext uri="{FF2B5EF4-FFF2-40B4-BE49-F238E27FC236}">
              <a16:creationId xmlns:a16="http://schemas.microsoft.com/office/drawing/2014/main" id="{3460C0B5-56D6-41BA-A2ED-129D5966F5D3}"/>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929</xdr:row>
      <xdr:rowOff>0</xdr:rowOff>
    </xdr:from>
    <xdr:ext cx="184731" cy="264560"/>
    <xdr:sp macro="" textlink="">
      <xdr:nvSpPr>
        <xdr:cNvPr id="1586" name="PoljeZBesedilom 2">
          <a:extLst>
            <a:ext uri="{FF2B5EF4-FFF2-40B4-BE49-F238E27FC236}">
              <a16:creationId xmlns:a16="http://schemas.microsoft.com/office/drawing/2014/main" id="{AE748979-92C3-4A19-922F-59BD199102A4}"/>
            </a:ext>
          </a:extLst>
        </xdr:cNvPr>
        <xdr:cNvSpPr txBox="1"/>
      </xdr:nvSpPr>
      <xdr:spPr>
        <a:xfrm>
          <a:off x="7644790" y="159377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1587" name="PoljeZBesedilom 2">
          <a:extLst>
            <a:ext uri="{FF2B5EF4-FFF2-40B4-BE49-F238E27FC236}">
              <a16:creationId xmlns:a16="http://schemas.microsoft.com/office/drawing/2014/main" id="{7D6C5C5C-CD62-4D1D-BF38-F6B3F20FE70F}"/>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1588" name="PoljeZBesedilom 1587">
          <a:extLst>
            <a:ext uri="{FF2B5EF4-FFF2-40B4-BE49-F238E27FC236}">
              <a16:creationId xmlns:a16="http://schemas.microsoft.com/office/drawing/2014/main" id="{5A949FA9-36AE-4035-B242-AED89E88BE1D}"/>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1589" name="PoljeZBesedilom 2">
          <a:extLst>
            <a:ext uri="{FF2B5EF4-FFF2-40B4-BE49-F238E27FC236}">
              <a16:creationId xmlns:a16="http://schemas.microsoft.com/office/drawing/2014/main" id="{4E6B39F5-9D29-4A50-B297-A09FB9892914}"/>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1590" name="PoljeZBesedilom 2">
          <a:extLst>
            <a:ext uri="{FF2B5EF4-FFF2-40B4-BE49-F238E27FC236}">
              <a16:creationId xmlns:a16="http://schemas.microsoft.com/office/drawing/2014/main" id="{15C81986-46A6-4C60-88BC-4EF0065D6ACD}"/>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1591" name="PoljeZBesedilom 2">
          <a:extLst>
            <a:ext uri="{FF2B5EF4-FFF2-40B4-BE49-F238E27FC236}">
              <a16:creationId xmlns:a16="http://schemas.microsoft.com/office/drawing/2014/main" id="{8821A871-717C-4DC2-9A1A-DBE931D92D91}"/>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1592" name="PoljeZBesedilom 2">
          <a:extLst>
            <a:ext uri="{FF2B5EF4-FFF2-40B4-BE49-F238E27FC236}">
              <a16:creationId xmlns:a16="http://schemas.microsoft.com/office/drawing/2014/main" id="{C626967E-07FF-429C-9495-702108619FE5}"/>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74009"/>
    <xdr:sp macro="" textlink="">
      <xdr:nvSpPr>
        <xdr:cNvPr id="1593" name="PoljeZBesedilom 1592">
          <a:extLst>
            <a:ext uri="{FF2B5EF4-FFF2-40B4-BE49-F238E27FC236}">
              <a16:creationId xmlns:a16="http://schemas.microsoft.com/office/drawing/2014/main" id="{5AFABEB6-00C5-4164-98B3-B17A9B6D9772}"/>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74009"/>
    <xdr:sp macro="" textlink="">
      <xdr:nvSpPr>
        <xdr:cNvPr id="1594" name="PoljeZBesedilom 2">
          <a:extLst>
            <a:ext uri="{FF2B5EF4-FFF2-40B4-BE49-F238E27FC236}">
              <a16:creationId xmlns:a16="http://schemas.microsoft.com/office/drawing/2014/main" id="{42851173-071F-4446-8C28-4713154286CA}"/>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74009"/>
    <xdr:sp macro="" textlink="">
      <xdr:nvSpPr>
        <xdr:cNvPr id="1595" name="PoljeZBesedilom 2">
          <a:extLst>
            <a:ext uri="{FF2B5EF4-FFF2-40B4-BE49-F238E27FC236}">
              <a16:creationId xmlns:a16="http://schemas.microsoft.com/office/drawing/2014/main" id="{A05812BB-1751-4A12-A3D9-44332436C7B9}"/>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74009"/>
    <xdr:sp macro="" textlink="">
      <xdr:nvSpPr>
        <xdr:cNvPr id="1596" name="PoljeZBesedilom 2">
          <a:extLst>
            <a:ext uri="{FF2B5EF4-FFF2-40B4-BE49-F238E27FC236}">
              <a16:creationId xmlns:a16="http://schemas.microsoft.com/office/drawing/2014/main" id="{BBD08E69-1F09-4E31-B2F9-FE2CE41BC9B5}"/>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74009"/>
    <xdr:sp macro="" textlink="">
      <xdr:nvSpPr>
        <xdr:cNvPr id="1597" name="PoljeZBesedilom 2">
          <a:extLst>
            <a:ext uri="{FF2B5EF4-FFF2-40B4-BE49-F238E27FC236}">
              <a16:creationId xmlns:a16="http://schemas.microsoft.com/office/drawing/2014/main" id="{B5B4B2CD-6289-4D10-91BF-EE8C05A45B7B}"/>
            </a:ext>
          </a:extLst>
        </xdr:cNvPr>
        <xdr:cNvSpPr txBox="1"/>
      </xdr:nvSpPr>
      <xdr:spPr>
        <a:xfrm>
          <a:off x="7644790" y="159979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598" name="PoljeZBesedilom 2">
          <a:extLst>
            <a:ext uri="{FF2B5EF4-FFF2-40B4-BE49-F238E27FC236}">
              <a16:creationId xmlns:a16="http://schemas.microsoft.com/office/drawing/2014/main" id="{62BFE7C5-79D3-4271-AC83-546DBEE20390}"/>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599" name="PoljeZBesedilom 1598">
          <a:extLst>
            <a:ext uri="{FF2B5EF4-FFF2-40B4-BE49-F238E27FC236}">
              <a16:creationId xmlns:a16="http://schemas.microsoft.com/office/drawing/2014/main" id="{D3F8C537-4A1F-4B59-82E2-87E7E22361CA}"/>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00" name="PoljeZBesedilom 2">
          <a:extLst>
            <a:ext uri="{FF2B5EF4-FFF2-40B4-BE49-F238E27FC236}">
              <a16:creationId xmlns:a16="http://schemas.microsoft.com/office/drawing/2014/main" id="{502C2681-4378-4F18-B98F-004621C4C35C}"/>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01" name="PoljeZBesedilom 2">
          <a:extLst>
            <a:ext uri="{FF2B5EF4-FFF2-40B4-BE49-F238E27FC236}">
              <a16:creationId xmlns:a16="http://schemas.microsoft.com/office/drawing/2014/main" id="{6D3130D6-180B-4675-8F2B-D73D18159F81}"/>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02" name="PoljeZBesedilom 2">
          <a:extLst>
            <a:ext uri="{FF2B5EF4-FFF2-40B4-BE49-F238E27FC236}">
              <a16:creationId xmlns:a16="http://schemas.microsoft.com/office/drawing/2014/main" id="{D62BCFB1-A224-4069-A2B9-0B4ECD14B614}"/>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03" name="PoljeZBesedilom 2">
          <a:extLst>
            <a:ext uri="{FF2B5EF4-FFF2-40B4-BE49-F238E27FC236}">
              <a16:creationId xmlns:a16="http://schemas.microsoft.com/office/drawing/2014/main" id="{143FD83D-D021-4BDE-996D-EFF1FBEBF761}"/>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04" name="PoljeZBesedilom 2">
          <a:extLst>
            <a:ext uri="{FF2B5EF4-FFF2-40B4-BE49-F238E27FC236}">
              <a16:creationId xmlns:a16="http://schemas.microsoft.com/office/drawing/2014/main" id="{144708AB-DDE2-4BD1-90C9-0F5C0B325CAB}"/>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05" name="PoljeZBesedilom 1604">
          <a:extLst>
            <a:ext uri="{FF2B5EF4-FFF2-40B4-BE49-F238E27FC236}">
              <a16:creationId xmlns:a16="http://schemas.microsoft.com/office/drawing/2014/main" id="{5FECE9F1-DAF1-47DE-BC9A-02A399FF34B9}"/>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06" name="PoljeZBesedilom 2">
          <a:extLst>
            <a:ext uri="{FF2B5EF4-FFF2-40B4-BE49-F238E27FC236}">
              <a16:creationId xmlns:a16="http://schemas.microsoft.com/office/drawing/2014/main" id="{483F9F99-CD98-4E85-AAEF-E1DF4BF61615}"/>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07" name="PoljeZBesedilom 2">
          <a:extLst>
            <a:ext uri="{FF2B5EF4-FFF2-40B4-BE49-F238E27FC236}">
              <a16:creationId xmlns:a16="http://schemas.microsoft.com/office/drawing/2014/main" id="{9C611393-8A24-4D17-B620-46859096AEF2}"/>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08" name="PoljeZBesedilom 2">
          <a:extLst>
            <a:ext uri="{FF2B5EF4-FFF2-40B4-BE49-F238E27FC236}">
              <a16:creationId xmlns:a16="http://schemas.microsoft.com/office/drawing/2014/main" id="{8ED0B0CC-B3A0-4795-9172-49B9CCE78BF2}"/>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09" name="PoljeZBesedilom 2">
          <a:extLst>
            <a:ext uri="{FF2B5EF4-FFF2-40B4-BE49-F238E27FC236}">
              <a16:creationId xmlns:a16="http://schemas.microsoft.com/office/drawing/2014/main" id="{960D17A0-1A83-4DFF-A176-625392EC8B01}"/>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10" name="PoljeZBesedilom 2">
          <a:extLst>
            <a:ext uri="{FF2B5EF4-FFF2-40B4-BE49-F238E27FC236}">
              <a16:creationId xmlns:a16="http://schemas.microsoft.com/office/drawing/2014/main" id="{3382F612-9253-49A2-A672-4293449D8B77}"/>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11" name="PoljeZBesedilom 1610">
          <a:extLst>
            <a:ext uri="{FF2B5EF4-FFF2-40B4-BE49-F238E27FC236}">
              <a16:creationId xmlns:a16="http://schemas.microsoft.com/office/drawing/2014/main" id="{2D0D1376-84A9-445F-89A6-AA57B9AC30BB}"/>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12" name="PoljeZBesedilom 2">
          <a:extLst>
            <a:ext uri="{FF2B5EF4-FFF2-40B4-BE49-F238E27FC236}">
              <a16:creationId xmlns:a16="http://schemas.microsoft.com/office/drawing/2014/main" id="{03A043B6-0BCC-491E-AC95-509A29360ECC}"/>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13" name="PoljeZBesedilom 2">
          <a:extLst>
            <a:ext uri="{FF2B5EF4-FFF2-40B4-BE49-F238E27FC236}">
              <a16:creationId xmlns:a16="http://schemas.microsoft.com/office/drawing/2014/main" id="{2D93686D-D9CF-4FBE-AFD6-E7353983B5D8}"/>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14" name="PoljeZBesedilom 2">
          <a:extLst>
            <a:ext uri="{FF2B5EF4-FFF2-40B4-BE49-F238E27FC236}">
              <a16:creationId xmlns:a16="http://schemas.microsoft.com/office/drawing/2014/main" id="{67F5127F-97EF-4B13-8AD5-D936806E561A}"/>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15" name="PoljeZBesedilom 2">
          <a:extLst>
            <a:ext uri="{FF2B5EF4-FFF2-40B4-BE49-F238E27FC236}">
              <a16:creationId xmlns:a16="http://schemas.microsoft.com/office/drawing/2014/main" id="{FBC9C357-73D5-4717-9504-19228957C7AF}"/>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16" name="PoljeZBesedilom 2">
          <a:extLst>
            <a:ext uri="{FF2B5EF4-FFF2-40B4-BE49-F238E27FC236}">
              <a16:creationId xmlns:a16="http://schemas.microsoft.com/office/drawing/2014/main" id="{06B07FC5-5D7E-4EE3-B346-4C13474F9F14}"/>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17" name="PoljeZBesedilom 1616">
          <a:extLst>
            <a:ext uri="{FF2B5EF4-FFF2-40B4-BE49-F238E27FC236}">
              <a16:creationId xmlns:a16="http://schemas.microsoft.com/office/drawing/2014/main" id="{837ECF3B-7336-4D93-B1D2-7A29BFCE0E99}"/>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18" name="PoljeZBesedilom 2">
          <a:extLst>
            <a:ext uri="{FF2B5EF4-FFF2-40B4-BE49-F238E27FC236}">
              <a16:creationId xmlns:a16="http://schemas.microsoft.com/office/drawing/2014/main" id="{466B38FD-AA33-43EA-8371-A5ED59A942B8}"/>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19" name="PoljeZBesedilom 2">
          <a:extLst>
            <a:ext uri="{FF2B5EF4-FFF2-40B4-BE49-F238E27FC236}">
              <a16:creationId xmlns:a16="http://schemas.microsoft.com/office/drawing/2014/main" id="{4E98FB6A-57D7-46A0-A888-F5157121576A}"/>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20" name="PoljeZBesedilom 2">
          <a:extLst>
            <a:ext uri="{FF2B5EF4-FFF2-40B4-BE49-F238E27FC236}">
              <a16:creationId xmlns:a16="http://schemas.microsoft.com/office/drawing/2014/main" id="{8CA0A544-2446-4934-96EF-81B1BDBED19F}"/>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932</xdr:row>
      <xdr:rowOff>0</xdr:rowOff>
    </xdr:from>
    <xdr:ext cx="184731" cy="264560"/>
    <xdr:sp macro="" textlink="">
      <xdr:nvSpPr>
        <xdr:cNvPr id="1621" name="PoljeZBesedilom 2">
          <a:extLst>
            <a:ext uri="{FF2B5EF4-FFF2-40B4-BE49-F238E27FC236}">
              <a16:creationId xmlns:a16="http://schemas.microsoft.com/office/drawing/2014/main" id="{A4F62483-3456-41A1-B202-1E2FFED81FDA}"/>
            </a:ext>
          </a:extLst>
        </xdr:cNvPr>
        <xdr:cNvSpPr txBox="1"/>
      </xdr:nvSpPr>
      <xdr:spPr>
        <a:xfrm>
          <a:off x="765050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22" name="PoljeZBesedilom 2">
          <a:extLst>
            <a:ext uri="{FF2B5EF4-FFF2-40B4-BE49-F238E27FC236}">
              <a16:creationId xmlns:a16="http://schemas.microsoft.com/office/drawing/2014/main" id="{CF8E95CC-D759-4766-967F-6D4DB075165F}"/>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23" name="PoljeZBesedilom 1622">
          <a:extLst>
            <a:ext uri="{FF2B5EF4-FFF2-40B4-BE49-F238E27FC236}">
              <a16:creationId xmlns:a16="http://schemas.microsoft.com/office/drawing/2014/main" id="{81CC2316-8884-4974-839C-B60149FFFF03}"/>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24" name="PoljeZBesedilom 2">
          <a:extLst>
            <a:ext uri="{FF2B5EF4-FFF2-40B4-BE49-F238E27FC236}">
              <a16:creationId xmlns:a16="http://schemas.microsoft.com/office/drawing/2014/main" id="{D0EF3D50-751B-4820-AA87-71D80456CD90}"/>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25" name="PoljeZBesedilom 2">
          <a:extLst>
            <a:ext uri="{FF2B5EF4-FFF2-40B4-BE49-F238E27FC236}">
              <a16:creationId xmlns:a16="http://schemas.microsoft.com/office/drawing/2014/main" id="{09DF24A4-569E-4D09-A735-BA96FEDFB167}"/>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26" name="PoljeZBesedilom 2">
          <a:extLst>
            <a:ext uri="{FF2B5EF4-FFF2-40B4-BE49-F238E27FC236}">
              <a16:creationId xmlns:a16="http://schemas.microsoft.com/office/drawing/2014/main" id="{67B1ADBC-63C8-48A9-AF5D-C8A2882875BC}"/>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27" name="PoljeZBesedilom 2">
          <a:extLst>
            <a:ext uri="{FF2B5EF4-FFF2-40B4-BE49-F238E27FC236}">
              <a16:creationId xmlns:a16="http://schemas.microsoft.com/office/drawing/2014/main" id="{D8648501-F84E-4E44-A100-9876C9043275}"/>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28" name="PoljeZBesedilom 2">
          <a:extLst>
            <a:ext uri="{FF2B5EF4-FFF2-40B4-BE49-F238E27FC236}">
              <a16:creationId xmlns:a16="http://schemas.microsoft.com/office/drawing/2014/main" id="{3673C220-9180-4E32-BE89-3AD12DEAF523}"/>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29" name="PoljeZBesedilom 1628">
          <a:extLst>
            <a:ext uri="{FF2B5EF4-FFF2-40B4-BE49-F238E27FC236}">
              <a16:creationId xmlns:a16="http://schemas.microsoft.com/office/drawing/2014/main" id="{C841483F-6FD5-4704-80D2-DFC90163B7C8}"/>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30" name="PoljeZBesedilom 2">
          <a:extLst>
            <a:ext uri="{FF2B5EF4-FFF2-40B4-BE49-F238E27FC236}">
              <a16:creationId xmlns:a16="http://schemas.microsoft.com/office/drawing/2014/main" id="{1770A64A-C971-4D98-B846-97301B4F53FC}"/>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31" name="PoljeZBesedilom 2">
          <a:extLst>
            <a:ext uri="{FF2B5EF4-FFF2-40B4-BE49-F238E27FC236}">
              <a16:creationId xmlns:a16="http://schemas.microsoft.com/office/drawing/2014/main" id="{33EE0B2C-E752-48BC-9762-B03BD04F2E67}"/>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32" name="PoljeZBesedilom 2">
          <a:extLst>
            <a:ext uri="{FF2B5EF4-FFF2-40B4-BE49-F238E27FC236}">
              <a16:creationId xmlns:a16="http://schemas.microsoft.com/office/drawing/2014/main" id="{C5109650-7F46-4F44-958A-263663585598}"/>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33" name="PoljeZBesedilom 2">
          <a:extLst>
            <a:ext uri="{FF2B5EF4-FFF2-40B4-BE49-F238E27FC236}">
              <a16:creationId xmlns:a16="http://schemas.microsoft.com/office/drawing/2014/main" id="{BA4EB880-00E6-4999-BF00-A64F96876465}"/>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936</xdr:row>
      <xdr:rowOff>0</xdr:rowOff>
    </xdr:from>
    <xdr:ext cx="184731" cy="264560"/>
    <xdr:sp macro="" textlink="">
      <xdr:nvSpPr>
        <xdr:cNvPr id="1634" name="PoljeZBesedilom 2">
          <a:extLst>
            <a:ext uri="{FF2B5EF4-FFF2-40B4-BE49-F238E27FC236}">
              <a16:creationId xmlns:a16="http://schemas.microsoft.com/office/drawing/2014/main" id="{89A955E8-30B1-478A-AC9A-DA5DA68E14F2}"/>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936</xdr:row>
      <xdr:rowOff>0</xdr:rowOff>
    </xdr:from>
    <xdr:ext cx="184731" cy="264560"/>
    <xdr:sp macro="" textlink="">
      <xdr:nvSpPr>
        <xdr:cNvPr id="1635" name="PoljeZBesedilom 1634">
          <a:extLst>
            <a:ext uri="{FF2B5EF4-FFF2-40B4-BE49-F238E27FC236}">
              <a16:creationId xmlns:a16="http://schemas.microsoft.com/office/drawing/2014/main" id="{36460C65-42D1-4AA6-88B1-D53CCF75F6B2}"/>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936</xdr:row>
      <xdr:rowOff>0</xdr:rowOff>
    </xdr:from>
    <xdr:ext cx="184731" cy="264560"/>
    <xdr:sp macro="" textlink="">
      <xdr:nvSpPr>
        <xdr:cNvPr id="1636" name="PoljeZBesedilom 2">
          <a:extLst>
            <a:ext uri="{FF2B5EF4-FFF2-40B4-BE49-F238E27FC236}">
              <a16:creationId xmlns:a16="http://schemas.microsoft.com/office/drawing/2014/main" id="{2DA25E3B-1B40-47EE-8349-FD10A3954BD9}"/>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936</xdr:row>
      <xdr:rowOff>0</xdr:rowOff>
    </xdr:from>
    <xdr:ext cx="184731" cy="264560"/>
    <xdr:sp macro="" textlink="">
      <xdr:nvSpPr>
        <xdr:cNvPr id="1637" name="PoljeZBesedilom 2">
          <a:extLst>
            <a:ext uri="{FF2B5EF4-FFF2-40B4-BE49-F238E27FC236}">
              <a16:creationId xmlns:a16="http://schemas.microsoft.com/office/drawing/2014/main" id="{4B535098-BD68-4F9C-B44B-3AEC7D33BDE8}"/>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936</xdr:row>
      <xdr:rowOff>0</xdr:rowOff>
    </xdr:from>
    <xdr:ext cx="184731" cy="264560"/>
    <xdr:sp macro="" textlink="">
      <xdr:nvSpPr>
        <xdr:cNvPr id="1638" name="PoljeZBesedilom 2">
          <a:extLst>
            <a:ext uri="{FF2B5EF4-FFF2-40B4-BE49-F238E27FC236}">
              <a16:creationId xmlns:a16="http://schemas.microsoft.com/office/drawing/2014/main" id="{ABFFB7DF-F33E-4253-A522-792DFBCB817F}"/>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936</xdr:row>
      <xdr:rowOff>0</xdr:rowOff>
    </xdr:from>
    <xdr:ext cx="184731" cy="264560"/>
    <xdr:sp macro="" textlink="">
      <xdr:nvSpPr>
        <xdr:cNvPr id="1639" name="PoljeZBesedilom 2">
          <a:extLst>
            <a:ext uri="{FF2B5EF4-FFF2-40B4-BE49-F238E27FC236}">
              <a16:creationId xmlns:a16="http://schemas.microsoft.com/office/drawing/2014/main" id="{713004AA-802C-4978-B8CE-D2252C8429B5}"/>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40" name="PoljeZBesedilom 2">
          <a:extLst>
            <a:ext uri="{FF2B5EF4-FFF2-40B4-BE49-F238E27FC236}">
              <a16:creationId xmlns:a16="http://schemas.microsoft.com/office/drawing/2014/main" id="{614DABA3-0706-4B04-BF4D-03716E311120}"/>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41" name="PoljeZBesedilom 1640">
          <a:extLst>
            <a:ext uri="{FF2B5EF4-FFF2-40B4-BE49-F238E27FC236}">
              <a16:creationId xmlns:a16="http://schemas.microsoft.com/office/drawing/2014/main" id="{F9BEB590-BAA1-4089-84DE-D37438802BD0}"/>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42" name="PoljeZBesedilom 2">
          <a:extLst>
            <a:ext uri="{FF2B5EF4-FFF2-40B4-BE49-F238E27FC236}">
              <a16:creationId xmlns:a16="http://schemas.microsoft.com/office/drawing/2014/main" id="{D4B080FF-0363-4C8F-AF1E-A0306B2BFC4E}"/>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43" name="PoljeZBesedilom 2">
          <a:extLst>
            <a:ext uri="{FF2B5EF4-FFF2-40B4-BE49-F238E27FC236}">
              <a16:creationId xmlns:a16="http://schemas.microsoft.com/office/drawing/2014/main" id="{6C368AD9-0642-491A-A43C-C7DAC4569BA4}"/>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44" name="PoljeZBesedilom 2">
          <a:extLst>
            <a:ext uri="{FF2B5EF4-FFF2-40B4-BE49-F238E27FC236}">
              <a16:creationId xmlns:a16="http://schemas.microsoft.com/office/drawing/2014/main" id="{51B38D14-80AA-41BE-9714-02F213A8C24C}"/>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45" name="PoljeZBesedilom 2">
          <a:extLst>
            <a:ext uri="{FF2B5EF4-FFF2-40B4-BE49-F238E27FC236}">
              <a16:creationId xmlns:a16="http://schemas.microsoft.com/office/drawing/2014/main" id="{C2E3E3CE-A8C4-4440-B2D4-B239D2D1B474}"/>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46" name="PoljeZBesedilom 2">
          <a:extLst>
            <a:ext uri="{FF2B5EF4-FFF2-40B4-BE49-F238E27FC236}">
              <a16:creationId xmlns:a16="http://schemas.microsoft.com/office/drawing/2014/main" id="{141D9FAF-EBB4-4304-BAFD-4A82BA322F1C}"/>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47" name="PoljeZBesedilom 1646">
          <a:extLst>
            <a:ext uri="{FF2B5EF4-FFF2-40B4-BE49-F238E27FC236}">
              <a16:creationId xmlns:a16="http://schemas.microsoft.com/office/drawing/2014/main" id="{BC78A7D1-A8E2-4137-A9F4-BAB8BD026C6E}"/>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48" name="PoljeZBesedilom 2">
          <a:extLst>
            <a:ext uri="{FF2B5EF4-FFF2-40B4-BE49-F238E27FC236}">
              <a16:creationId xmlns:a16="http://schemas.microsoft.com/office/drawing/2014/main" id="{84E3DC16-47B3-480F-87FF-15F5251C60CD}"/>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49" name="PoljeZBesedilom 2">
          <a:extLst>
            <a:ext uri="{FF2B5EF4-FFF2-40B4-BE49-F238E27FC236}">
              <a16:creationId xmlns:a16="http://schemas.microsoft.com/office/drawing/2014/main" id="{D6789408-DC4F-4240-ACC2-36F9D0D77B8E}"/>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50" name="PoljeZBesedilom 2">
          <a:extLst>
            <a:ext uri="{FF2B5EF4-FFF2-40B4-BE49-F238E27FC236}">
              <a16:creationId xmlns:a16="http://schemas.microsoft.com/office/drawing/2014/main" id="{E3E72A15-CB9F-4624-B182-9B9EA60782B8}"/>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1651" name="PoljeZBesedilom 2">
          <a:extLst>
            <a:ext uri="{FF2B5EF4-FFF2-40B4-BE49-F238E27FC236}">
              <a16:creationId xmlns:a16="http://schemas.microsoft.com/office/drawing/2014/main" id="{EC1D0B90-94A1-4D38-8ED5-EDC59AFBC4B8}"/>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936</xdr:row>
      <xdr:rowOff>0</xdr:rowOff>
    </xdr:from>
    <xdr:ext cx="184731" cy="264560"/>
    <xdr:sp macro="" textlink="">
      <xdr:nvSpPr>
        <xdr:cNvPr id="1652" name="PoljeZBesedilom 2">
          <a:extLst>
            <a:ext uri="{FF2B5EF4-FFF2-40B4-BE49-F238E27FC236}">
              <a16:creationId xmlns:a16="http://schemas.microsoft.com/office/drawing/2014/main" id="{B10B02A1-B83F-4165-9A99-13AD98135A72}"/>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936</xdr:row>
      <xdr:rowOff>0</xdr:rowOff>
    </xdr:from>
    <xdr:ext cx="184731" cy="264560"/>
    <xdr:sp macro="" textlink="">
      <xdr:nvSpPr>
        <xdr:cNvPr id="1653" name="PoljeZBesedilom 1652">
          <a:extLst>
            <a:ext uri="{FF2B5EF4-FFF2-40B4-BE49-F238E27FC236}">
              <a16:creationId xmlns:a16="http://schemas.microsoft.com/office/drawing/2014/main" id="{E6B5DDAE-5C81-4142-8C2D-2475335B0FF0}"/>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936</xdr:row>
      <xdr:rowOff>0</xdr:rowOff>
    </xdr:from>
    <xdr:ext cx="184731" cy="264560"/>
    <xdr:sp macro="" textlink="">
      <xdr:nvSpPr>
        <xdr:cNvPr id="1654" name="PoljeZBesedilom 2">
          <a:extLst>
            <a:ext uri="{FF2B5EF4-FFF2-40B4-BE49-F238E27FC236}">
              <a16:creationId xmlns:a16="http://schemas.microsoft.com/office/drawing/2014/main" id="{30AF9838-F9EF-4A0F-9B07-00A8A1AA644D}"/>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936</xdr:row>
      <xdr:rowOff>0</xdr:rowOff>
    </xdr:from>
    <xdr:ext cx="184731" cy="264560"/>
    <xdr:sp macro="" textlink="">
      <xdr:nvSpPr>
        <xdr:cNvPr id="1655" name="PoljeZBesedilom 2">
          <a:extLst>
            <a:ext uri="{FF2B5EF4-FFF2-40B4-BE49-F238E27FC236}">
              <a16:creationId xmlns:a16="http://schemas.microsoft.com/office/drawing/2014/main" id="{EBBE1E7B-AB3B-43E5-A5B7-A80251E032B9}"/>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936</xdr:row>
      <xdr:rowOff>0</xdr:rowOff>
    </xdr:from>
    <xdr:ext cx="184731" cy="264560"/>
    <xdr:sp macro="" textlink="">
      <xdr:nvSpPr>
        <xdr:cNvPr id="1656" name="PoljeZBesedilom 2">
          <a:extLst>
            <a:ext uri="{FF2B5EF4-FFF2-40B4-BE49-F238E27FC236}">
              <a16:creationId xmlns:a16="http://schemas.microsoft.com/office/drawing/2014/main" id="{5400D887-60A6-4AB2-B7F8-149AB1D47177}"/>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936</xdr:row>
      <xdr:rowOff>0</xdr:rowOff>
    </xdr:from>
    <xdr:ext cx="184731" cy="264560"/>
    <xdr:sp macro="" textlink="">
      <xdr:nvSpPr>
        <xdr:cNvPr id="1657" name="PoljeZBesedilom 2">
          <a:extLst>
            <a:ext uri="{FF2B5EF4-FFF2-40B4-BE49-F238E27FC236}">
              <a16:creationId xmlns:a16="http://schemas.microsoft.com/office/drawing/2014/main" id="{B8F42EF7-D7A1-4E66-B5C9-45920A03F4CC}"/>
            </a:ext>
          </a:extLst>
        </xdr:cNvPr>
        <xdr:cNvSpPr txBox="1"/>
      </xdr:nvSpPr>
      <xdr:spPr>
        <a:xfrm>
          <a:off x="7648600"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64560"/>
    <xdr:sp macro="" textlink="">
      <xdr:nvSpPr>
        <xdr:cNvPr id="1658" name="PoljeZBesedilom 2">
          <a:extLst>
            <a:ext uri="{FF2B5EF4-FFF2-40B4-BE49-F238E27FC236}">
              <a16:creationId xmlns:a16="http://schemas.microsoft.com/office/drawing/2014/main" id="{2DA43642-2FEE-4080-B584-8C22473F35AA}"/>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64560"/>
    <xdr:sp macro="" textlink="">
      <xdr:nvSpPr>
        <xdr:cNvPr id="1659" name="PoljeZBesedilom 1658">
          <a:extLst>
            <a:ext uri="{FF2B5EF4-FFF2-40B4-BE49-F238E27FC236}">
              <a16:creationId xmlns:a16="http://schemas.microsoft.com/office/drawing/2014/main" id="{0B8FE83E-A30D-4A10-B883-7D272FBBA3F4}"/>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64560"/>
    <xdr:sp macro="" textlink="">
      <xdr:nvSpPr>
        <xdr:cNvPr id="1660" name="PoljeZBesedilom 2">
          <a:extLst>
            <a:ext uri="{FF2B5EF4-FFF2-40B4-BE49-F238E27FC236}">
              <a16:creationId xmlns:a16="http://schemas.microsoft.com/office/drawing/2014/main" id="{01820878-E493-475F-B748-BC9B43183831}"/>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64560"/>
    <xdr:sp macro="" textlink="">
      <xdr:nvSpPr>
        <xdr:cNvPr id="1661" name="PoljeZBesedilom 2">
          <a:extLst>
            <a:ext uri="{FF2B5EF4-FFF2-40B4-BE49-F238E27FC236}">
              <a16:creationId xmlns:a16="http://schemas.microsoft.com/office/drawing/2014/main" id="{8A69F18C-CF34-4A34-A6E5-336495940598}"/>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64560"/>
    <xdr:sp macro="" textlink="">
      <xdr:nvSpPr>
        <xdr:cNvPr id="1662" name="PoljeZBesedilom 2">
          <a:extLst>
            <a:ext uri="{FF2B5EF4-FFF2-40B4-BE49-F238E27FC236}">
              <a16:creationId xmlns:a16="http://schemas.microsoft.com/office/drawing/2014/main" id="{6BB95186-3FA7-40D6-AF6B-2AB4AC89163F}"/>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64560"/>
    <xdr:sp macro="" textlink="">
      <xdr:nvSpPr>
        <xdr:cNvPr id="1663" name="PoljeZBesedilom 2">
          <a:extLst>
            <a:ext uri="{FF2B5EF4-FFF2-40B4-BE49-F238E27FC236}">
              <a16:creationId xmlns:a16="http://schemas.microsoft.com/office/drawing/2014/main" id="{4CD07200-A69D-4AF2-8B5D-87E0E0F67076}"/>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1664" name="PoljeZBesedilom 1663">
          <a:extLst>
            <a:ext uri="{FF2B5EF4-FFF2-40B4-BE49-F238E27FC236}">
              <a16:creationId xmlns:a16="http://schemas.microsoft.com/office/drawing/2014/main" id="{84668308-B8B6-44A0-BB7A-0924B679D361}"/>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1665" name="PoljeZBesedilom 2">
          <a:extLst>
            <a:ext uri="{FF2B5EF4-FFF2-40B4-BE49-F238E27FC236}">
              <a16:creationId xmlns:a16="http://schemas.microsoft.com/office/drawing/2014/main" id="{837C1C32-A24E-4495-A473-E4EDF1004277}"/>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1666" name="PoljeZBesedilom 2">
          <a:extLst>
            <a:ext uri="{FF2B5EF4-FFF2-40B4-BE49-F238E27FC236}">
              <a16:creationId xmlns:a16="http://schemas.microsoft.com/office/drawing/2014/main" id="{F7AEDD0A-AEF3-451D-BF91-D3164D8A6ED5}"/>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1667" name="PoljeZBesedilom 2">
          <a:extLst>
            <a:ext uri="{FF2B5EF4-FFF2-40B4-BE49-F238E27FC236}">
              <a16:creationId xmlns:a16="http://schemas.microsoft.com/office/drawing/2014/main" id="{71B19BBD-81DE-4715-9664-834BB23F1962}"/>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1668" name="PoljeZBesedilom 2">
          <a:extLst>
            <a:ext uri="{FF2B5EF4-FFF2-40B4-BE49-F238E27FC236}">
              <a16:creationId xmlns:a16="http://schemas.microsoft.com/office/drawing/2014/main" id="{E57BD6A5-01BD-425A-87E1-3A18223CA9D2}"/>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64560"/>
    <xdr:sp macro="" textlink="">
      <xdr:nvSpPr>
        <xdr:cNvPr id="1669" name="PoljeZBesedilom 2">
          <a:extLst>
            <a:ext uri="{FF2B5EF4-FFF2-40B4-BE49-F238E27FC236}">
              <a16:creationId xmlns:a16="http://schemas.microsoft.com/office/drawing/2014/main" id="{ADD373E0-2B3B-4739-B690-0AF1A8F95326}"/>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64560"/>
    <xdr:sp macro="" textlink="">
      <xdr:nvSpPr>
        <xdr:cNvPr id="1670" name="PoljeZBesedilom 1669">
          <a:extLst>
            <a:ext uri="{FF2B5EF4-FFF2-40B4-BE49-F238E27FC236}">
              <a16:creationId xmlns:a16="http://schemas.microsoft.com/office/drawing/2014/main" id="{AF1D1181-04A7-4C38-94DC-560EFBB0AE65}"/>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64560"/>
    <xdr:sp macro="" textlink="">
      <xdr:nvSpPr>
        <xdr:cNvPr id="1671" name="PoljeZBesedilom 2">
          <a:extLst>
            <a:ext uri="{FF2B5EF4-FFF2-40B4-BE49-F238E27FC236}">
              <a16:creationId xmlns:a16="http://schemas.microsoft.com/office/drawing/2014/main" id="{B5EE95E3-71B2-4C52-9280-016E932D402E}"/>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64560"/>
    <xdr:sp macro="" textlink="">
      <xdr:nvSpPr>
        <xdr:cNvPr id="1672" name="PoljeZBesedilom 2">
          <a:extLst>
            <a:ext uri="{FF2B5EF4-FFF2-40B4-BE49-F238E27FC236}">
              <a16:creationId xmlns:a16="http://schemas.microsoft.com/office/drawing/2014/main" id="{F0222B1E-A739-453A-9789-14D1C264C97D}"/>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64560"/>
    <xdr:sp macro="" textlink="">
      <xdr:nvSpPr>
        <xdr:cNvPr id="1673" name="PoljeZBesedilom 2">
          <a:extLst>
            <a:ext uri="{FF2B5EF4-FFF2-40B4-BE49-F238E27FC236}">
              <a16:creationId xmlns:a16="http://schemas.microsoft.com/office/drawing/2014/main" id="{9FC14523-2108-4F54-8E08-604B88EB8E97}"/>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939</xdr:row>
      <xdr:rowOff>0</xdr:rowOff>
    </xdr:from>
    <xdr:ext cx="184731" cy="264560"/>
    <xdr:sp macro="" textlink="">
      <xdr:nvSpPr>
        <xdr:cNvPr id="1674" name="PoljeZBesedilom 2">
          <a:extLst>
            <a:ext uri="{FF2B5EF4-FFF2-40B4-BE49-F238E27FC236}">
              <a16:creationId xmlns:a16="http://schemas.microsoft.com/office/drawing/2014/main" id="{5AFD5B5B-7DE5-4BD1-A92E-6C4BC94EC3CB}"/>
            </a:ext>
          </a:extLst>
        </xdr:cNvPr>
        <xdr:cNvSpPr txBox="1"/>
      </xdr:nvSpPr>
      <xdr:spPr>
        <a:xfrm>
          <a:off x="764479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1675" name="PoljeZBesedilom 1674">
          <a:extLst>
            <a:ext uri="{FF2B5EF4-FFF2-40B4-BE49-F238E27FC236}">
              <a16:creationId xmlns:a16="http://schemas.microsoft.com/office/drawing/2014/main" id="{2587D701-DEBF-4A01-BE5E-6135683842FA}"/>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1676" name="PoljeZBesedilom 2">
          <a:extLst>
            <a:ext uri="{FF2B5EF4-FFF2-40B4-BE49-F238E27FC236}">
              <a16:creationId xmlns:a16="http://schemas.microsoft.com/office/drawing/2014/main" id="{4095BCF3-F57E-4402-8C5C-912BFBA45AC4}"/>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1677" name="PoljeZBesedilom 2">
          <a:extLst>
            <a:ext uri="{FF2B5EF4-FFF2-40B4-BE49-F238E27FC236}">
              <a16:creationId xmlns:a16="http://schemas.microsoft.com/office/drawing/2014/main" id="{6923A38C-5DE9-4A38-8B37-7F280D081FB9}"/>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1678" name="PoljeZBesedilom 2">
          <a:extLst>
            <a:ext uri="{FF2B5EF4-FFF2-40B4-BE49-F238E27FC236}">
              <a16:creationId xmlns:a16="http://schemas.microsoft.com/office/drawing/2014/main" id="{22E4E8C2-6AE4-4C95-B764-DF06FC8E7DC0}"/>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1679" name="PoljeZBesedilom 2">
          <a:extLst>
            <a:ext uri="{FF2B5EF4-FFF2-40B4-BE49-F238E27FC236}">
              <a16:creationId xmlns:a16="http://schemas.microsoft.com/office/drawing/2014/main" id="{51DE0BB9-5A6D-4AC1-A219-9E2BDF9630C0}"/>
            </a:ext>
          </a:extLst>
        </xdr:cNvPr>
        <xdr:cNvSpPr txBox="1"/>
      </xdr:nvSpPr>
      <xdr:spPr>
        <a:xfrm>
          <a:off x="7644790" y="16179165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680" name="PoljeZBesedilom 2">
          <a:extLst>
            <a:ext uri="{FF2B5EF4-FFF2-40B4-BE49-F238E27FC236}">
              <a16:creationId xmlns:a16="http://schemas.microsoft.com/office/drawing/2014/main" id="{3987C78E-A444-4A97-9395-4D434EEAC99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681" name="PoljeZBesedilom 1680">
          <a:extLst>
            <a:ext uri="{FF2B5EF4-FFF2-40B4-BE49-F238E27FC236}">
              <a16:creationId xmlns:a16="http://schemas.microsoft.com/office/drawing/2014/main" id="{193894DB-4000-4758-BDC5-235AC85CD0D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682" name="PoljeZBesedilom 2">
          <a:extLst>
            <a:ext uri="{FF2B5EF4-FFF2-40B4-BE49-F238E27FC236}">
              <a16:creationId xmlns:a16="http://schemas.microsoft.com/office/drawing/2014/main" id="{E9ED1C83-E6F8-4077-ADA1-65FF9BFFEA1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683" name="PoljeZBesedilom 2">
          <a:extLst>
            <a:ext uri="{FF2B5EF4-FFF2-40B4-BE49-F238E27FC236}">
              <a16:creationId xmlns:a16="http://schemas.microsoft.com/office/drawing/2014/main" id="{05208795-BF9D-48C0-867D-827ABC62F93F}"/>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684" name="PoljeZBesedilom 2">
          <a:extLst>
            <a:ext uri="{FF2B5EF4-FFF2-40B4-BE49-F238E27FC236}">
              <a16:creationId xmlns:a16="http://schemas.microsoft.com/office/drawing/2014/main" id="{71734AE9-85B3-4401-9238-75A975F7589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685" name="PoljeZBesedilom 2">
          <a:extLst>
            <a:ext uri="{FF2B5EF4-FFF2-40B4-BE49-F238E27FC236}">
              <a16:creationId xmlns:a16="http://schemas.microsoft.com/office/drawing/2014/main" id="{F3DFF97E-E0E8-46EB-8256-970D9EB2A3C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686" name="PoljeZBesedilom 2">
          <a:extLst>
            <a:ext uri="{FF2B5EF4-FFF2-40B4-BE49-F238E27FC236}">
              <a16:creationId xmlns:a16="http://schemas.microsoft.com/office/drawing/2014/main" id="{BF67AD27-F5D6-4558-9C46-26EAFB753F0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687" name="PoljeZBesedilom 1686">
          <a:extLst>
            <a:ext uri="{FF2B5EF4-FFF2-40B4-BE49-F238E27FC236}">
              <a16:creationId xmlns:a16="http://schemas.microsoft.com/office/drawing/2014/main" id="{1823215F-FCC9-4B1F-816C-277EA37B90EF}"/>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688" name="PoljeZBesedilom 2">
          <a:extLst>
            <a:ext uri="{FF2B5EF4-FFF2-40B4-BE49-F238E27FC236}">
              <a16:creationId xmlns:a16="http://schemas.microsoft.com/office/drawing/2014/main" id="{A5155DCD-9481-4C90-B1B4-2B8B1C44B2E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689" name="PoljeZBesedilom 2">
          <a:extLst>
            <a:ext uri="{FF2B5EF4-FFF2-40B4-BE49-F238E27FC236}">
              <a16:creationId xmlns:a16="http://schemas.microsoft.com/office/drawing/2014/main" id="{3A80198A-AF98-434C-93A3-E5B73F6C941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690" name="PoljeZBesedilom 2">
          <a:extLst>
            <a:ext uri="{FF2B5EF4-FFF2-40B4-BE49-F238E27FC236}">
              <a16:creationId xmlns:a16="http://schemas.microsoft.com/office/drawing/2014/main" id="{A4D06D31-62EC-475E-80CE-ABA120C6B4A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691" name="PoljeZBesedilom 2">
          <a:extLst>
            <a:ext uri="{FF2B5EF4-FFF2-40B4-BE49-F238E27FC236}">
              <a16:creationId xmlns:a16="http://schemas.microsoft.com/office/drawing/2014/main" id="{8D3AE1C0-66CE-4FD9-9572-2B17EE2BF0F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692" name="PoljeZBesedilom 2">
          <a:extLst>
            <a:ext uri="{FF2B5EF4-FFF2-40B4-BE49-F238E27FC236}">
              <a16:creationId xmlns:a16="http://schemas.microsoft.com/office/drawing/2014/main" id="{51CECA1C-7B65-4BF7-B287-1990E5A581FC}"/>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693" name="PoljeZBesedilom 1692">
          <a:extLst>
            <a:ext uri="{FF2B5EF4-FFF2-40B4-BE49-F238E27FC236}">
              <a16:creationId xmlns:a16="http://schemas.microsoft.com/office/drawing/2014/main" id="{B9FD4037-A2DB-4051-9827-CE9BB930BFB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694" name="PoljeZBesedilom 2">
          <a:extLst>
            <a:ext uri="{FF2B5EF4-FFF2-40B4-BE49-F238E27FC236}">
              <a16:creationId xmlns:a16="http://schemas.microsoft.com/office/drawing/2014/main" id="{E2A7EFDA-49A0-445B-96BD-BC5C24D29D6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695" name="PoljeZBesedilom 2">
          <a:extLst>
            <a:ext uri="{FF2B5EF4-FFF2-40B4-BE49-F238E27FC236}">
              <a16:creationId xmlns:a16="http://schemas.microsoft.com/office/drawing/2014/main" id="{662B24F7-84B8-4568-9419-EFFBFB761C36}"/>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696" name="PoljeZBesedilom 2">
          <a:extLst>
            <a:ext uri="{FF2B5EF4-FFF2-40B4-BE49-F238E27FC236}">
              <a16:creationId xmlns:a16="http://schemas.microsoft.com/office/drawing/2014/main" id="{F13D6BA3-D3B9-45AE-8A95-585EC29ABDE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697" name="PoljeZBesedilom 2">
          <a:extLst>
            <a:ext uri="{FF2B5EF4-FFF2-40B4-BE49-F238E27FC236}">
              <a16:creationId xmlns:a16="http://schemas.microsoft.com/office/drawing/2014/main" id="{A9AC8E83-FAFB-4DEF-BF05-CA341310807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698" name="PoljeZBesedilom 2">
          <a:extLst>
            <a:ext uri="{FF2B5EF4-FFF2-40B4-BE49-F238E27FC236}">
              <a16:creationId xmlns:a16="http://schemas.microsoft.com/office/drawing/2014/main" id="{40B31A7D-6965-4A7F-A49F-5FC62B86BA7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699" name="PoljeZBesedilom 1698">
          <a:extLst>
            <a:ext uri="{FF2B5EF4-FFF2-40B4-BE49-F238E27FC236}">
              <a16:creationId xmlns:a16="http://schemas.microsoft.com/office/drawing/2014/main" id="{19D2178B-2E9A-4FE2-A0E9-D8EE4B2FA0A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700" name="PoljeZBesedilom 2">
          <a:extLst>
            <a:ext uri="{FF2B5EF4-FFF2-40B4-BE49-F238E27FC236}">
              <a16:creationId xmlns:a16="http://schemas.microsoft.com/office/drawing/2014/main" id="{ABEEF435-F7B6-4EC6-B0CB-6645A9346228}"/>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701" name="PoljeZBesedilom 2">
          <a:extLst>
            <a:ext uri="{FF2B5EF4-FFF2-40B4-BE49-F238E27FC236}">
              <a16:creationId xmlns:a16="http://schemas.microsoft.com/office/drawing/2014/main" id="{8638EF81-1012-40D5-9A7A-8717E3F34BB2}"/>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702" name="PoljeZBesedilom 2">
          <a:extLst>
            <a:ext uri="{FF2B5EF4-FFF2-40B4-BE49-F238E27FC236}">
              <a16:creationId xmlns:a16="http://schemas.microsoft.com/office/drawing/2014/main" id="{D576FC16-5049-4E31-BF7B-C631657D0C90}"/>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703" name="PoljeZBesedilom 2">
          <a:extLst>
            <a:ext uri="{FF2B5EF4-FFF2-40B4-BE49-F238E27FC236}">
              <a16:creationId xmlns:a16="http://schemas.microsoft.com/office/drawing/2014/main" id="{057EA781-F084-4D8B-B972-6F87F9B89C1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704" name="PoljeZBesedilom 2">
          <a:extLst>
            <a:ext uri="{FF2B5EF4-FFF2-40B4-BE49-F238E27FC236}">
              <a16:creationId xmlns:a16="http://schemas.microsoft.com/office/drawing/2014/main" id="{EC359258-42A8-4407-8F03-1BD546BF5150}"/>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705" name="PoljeZBesedilom 1704">
          <a:extLst>
            <a:ext uri="{FF2B5EF4-FFF2-40B4-BE49-F238E27FC236}">
              <a16:creationId xmlns:a16="http://schemas.microsoft.com/office/drawing/2014/main" id="{36F345C9-5204-4E81-9547-74682AE9542C}"/>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706" name="PoljeZBesedilom 2">
          <a:extLst>
            <a:ext uri="{FF2B5EF4-FFF2-40B4-BE49-F238E27FC236}">
              <a16:creationId xmlns:a16="http://schemas.microsoft.com/office/drawing/2014/main" id="{20B90D6B-9F9A-4C78-95F4-2F0B96B5E585}"/>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707" name="PoljeZBesedilom 2">
          <a:extLst>
            <a:ext uri="{FF2B5EF4-FFF2-40B4-BE49-F238E27FC236}">
              <a16:creationId xmlns:a16="http://schemas.microsoft.com/office/drawing/2014/main" id="{A11ED2C4-270F-4450-B2A3-7908271FBF2C}"/>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708" name="PoljeZBesedilom 2">
          <a:extLst>
            <a:ext uri="{FF2B5EF4-FFF2-40B4-BE49-F238E27FC236}">
              <a16:creationId xmlns:a16="http://schemas.microsoft.com/office/drawing/2014/main" id="{F9C50C5A-8A99-458E-8EBA-8921BB3BEB37}"/>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709" name="PoljeZBesedilom 2">
          <a:extLst>
            <a:ext uri="{FF2B5EF4-FFF2-40B4-BE49-F238E27FC236}">
              <a16:creationId xmlns:a16="http://schemas.microsoft.com/office/drawing/2014/main" id="{3C4DBFDC-761A-4CF9-96C6-0D5CEF33A9D1}"/>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1710" name="PoljeZBesedilom 2">
          <a:extLst>
            <a:ext uri="{FF2B5EF4-FFF2-40B4-BE49-F238E27FC236}">
              <a16:creationId xmlns:a16="http://schemas.microsoft.com/office/drawing/2014/main" id="{A16F639A-C7AB-4E87-9859-58E40775D2DE}"/>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1711" name="PoljeZBesedilom 1710">
          <a:extLst>
            <a:ext uri="{FF2B5EF4-FFF2-40B4-BE49-F238E27FC236}">
              <a16:creationId xmlns:a16="http://schemas.microsoft.com/office/drawing/2014/main" id="{F096C055-1CBD-4A27-9F1B-B8DE239C48EC}"/>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1712" name="PoljeZBesedilom 2">
          <a:extLst>
            <a:ext uri="{FF2B5EF4-FFF2-40B4-BE49-F238E27FC236}">
              <a16:creationId xmlns:a16="http://schemas.microsoft.com/office/drawing/2014/main" id="{CC236AB7-D56C-4322-A61B-072DFF615F04}"/>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1713" name="PoljeZBesedilom 2">
          <a:extLst>
            <a:ext uri="{FF2B5EF4-FFF2-40B4-BE49-F238E27FC236}">
              <a16:creationId xmlns:a16="http://schemas.microsoft.com/office/drawing/2014/main" id="{E14B2DEA-9D2B-4491-9059-771DE7ECDA02}"/>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1714" name="PoljeZBesedilom 2">
          <a:extLst>
            <a:ext uri="{FF2B5EF4-FFF2-40B4-BE49-F238E27FC236}">
              <a16:creationId xmlns:a16="http://schemas.microsoft.com/office/drawing/2014/main" id="{836EF959-AC67-46D1-9D7B-96EDB4D76CF3}"/>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1715" name="PoljeZBesedilom 2">
          <a:extLst>
            <a:ext uri="{FF2B5EF4-FFF2-40B4-BE49-F238E27FC236}">
              <a16:creationId xmlns:a16="http://schemas.microsoft.com/office/drawing/2014/main" id="{DC17E8B8-153C-4753-83CB-9C91D599A5B7}"/>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1716" name="PoljeZBesedilom 1715">
          <a:extLst>
            <a:ext uri="{FF2B5EF4-FFF2-40B4-BE49-F238E27FC236}">
              <a16:creationId xmlns:a16="http://schemas.microsoft.com/office/drawing/2014/main" id="{8CB104EB-32A2-4FFE-B39E-2CB4B994EA73}"/>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1717" name="PoljeZBesedilom 2">
          <a:extLst>
            <a:ext uri="{FF2B5EF4-FFF2-40B4-BE49-F238E27FC236}">
              <a16:creationId xmlns:a16="http://schemas.microsoft.com/office/drawing/2014/main" id="{88747E9D-BD9F-4743-B0BA-D2CCE64D680F}"/>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1718" name="PoljeZBesedilom 2">
          <a:extLst>
            <a:ext uri="{FF2B5EF4-FFF2-40B4-BE49-F238E27FC236}">
              <a16:creationId xmlns:a16="http://schemas.microsoft.com/office/drawing/2014/main" id="{1B661B76-6D63-4801-A981-81DEF1410768}"/>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1719" name="PoljeZBesedilom 2">
          <a:extLst>
            <a:ext uri="{FF2B5EF4-FFF2-40B4-BE49-F238E27FC236}">
              <a16:creationId xmlns:a16="http://schemas.microsoft.com/office/drawing/2014/main" id="{E138D8E9-907C-4272-83DD-06143A662A12}"/>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1720" name="PoljeZBesedilom 2">
          <a:extLst>
            <a:ext uri="{FF2B5EF4-FFF2-40B4-BE49-F238E27FC236}">
              <a16:creationId xmlns:a16="http://schemas.microsoft.com/office/drawing/2014/main" id="{BBBC87F3-8AFF-433F-BC1F-9FD5FB007C4B}"/>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21" name="PoljeZBesedilom 2">
          <a:extLst>
            <a:ext uri="{FF2B5EF4-FFF2-40B4-BE49-F238E27FC236}">
              <a16:creationId xmlns:a16="http://schemas.microsoft.com/office/drawing/2014/main" id="{67C05B7E-E371-457C-B446-4B750730DAD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22" name="PoljeZBesedilom 1721">
          <a:extLst>
            <a:ext uri="{FF2B5EF4-FFF2-40B4-BE49-F238E27FC236}">
              <a16:creationId xmlns:a16="http://schemas.microsoft.com/office/drawing/2014/main" id="{A4931710-2DA3-4DC9-9750-B7E2BA7E5CD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23" name="PoljeZBesedilom 2">
          <a:extLst>
            <a:ext uri="{FF2B5EF4-FFF2-40B4-BE49-F238E27FC236}">
              <a16:creationId xmlns:a16="http://schemas.microsoft.com/office/drawing/2014/main" id="{D5C5FC7B-86EE-41F7-A704-1B0922AEFD5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24" name="PoljeZBesedilom 2">
          <a:extLst>
            <a:ext uri="{FF2B5EF4-FFF2-40B4-BE49-F238E27FC236}">
              <a16:creationId xmlns:a16="http://schemas.microsoft.com/office/drawing/2014/main" id="{9941E73B-D2C0-456E-8E64-C61C3E82E76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25" name="PoljeZBesedilom 2">
          <a:extLst>
            <a:ext uri="{FF2B5EF4-FFF2-40B4-BE49-F238E27FC236}">
              <a16:creationId xmlns:a16="http://schemas.microsoft.com/office/drawing/2014/main" id="{23A2D7F1-F485-4F4F-9BE8-CDAC03AFA33F}"/>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26" name="PoljeZBesedilom 2">
          <a:extLst>
            <a:ext uri="{FF2B5EF4-FFF2-40B4-BE49-F238E27FC236}">
              <a16:creationId xmlns:a16="http://schemas.microsoft.com/office/drawing/2014/main" id="{86E3661D-800F-42B2-A487-8A5729CEDB1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27" name="PoljeZBesedilom 2">
          <a:extLst>
            <a:ext uri="{FF2B5EF4-FFF2-40B4-BE49-F238E27FC236}">
              <a16:creationId xmlns:a16="http://schemas.microsoft.com/office/drawing/2014/main" id="{05D2CC4A-CE40-4899-A192-24B1B0DAF7A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28" name="PoljeZBesedilom 1727">
          <a:extLst>
            <a:ext uri="{FF2B5EF4-FFF2-40B4-BE49-F238E27FC236}">
              <a16:creationId xmlns:a16="http://schemas.microsoft.com/office/drawing/2014/main" id="{E5D461EE-49F8-4979-871D-4BF701AF1F3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29" name="PoljeZBesedilom 2">
          <a:extLst>
            <a:ext uri="{FF2B5EF4-FFF2-40B4-BE49-F238E27FC236}">
              <a16:creationId xmlns:a16="http://schemas.microsoft.com/office/drawing/2014/main" id="{05B76A28-B64D-4643-84BA-DF014023BB0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30" name="PoljeZBesedilom 2">
          <a:extLst>
            <a:ext uri="{FF2B5EF4-FFF2-40B4-BE49-F238E27FC236}">
              <a16:creationId xmlns:a16="http://schemas.microsoft.com/office/drawing/2014/main" id="{6CD076F3-B69F-49D3-9D34-BF76A92FA27B}"/>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31" name="PoljeZBesedilom 2">
          <a:extLst>
            <a:ext uri="{FF2B5EF4-FFF2-40B4-BE49-F238E27FC236}">
              <a16:creationId xmlns:a16="http://schemas.microsoft.com/office/drawing/2014/main" id="{3E2588F6-0B9C-4476-946D-4B9D5172734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32" name="PoljeZBesedilom 2">
          <a:extLst>
            <a:ext uri="{FF2B5EF4-FFF2-40B4-BE49-F238E27FC236}">
              <a16:creationId xmlns:a16="http://schemas.microsoft.com/office/drawing/2014/main" id="{1EEBD009-5EB5-4CA1-99B7-EC5AC13FB53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733" name="PoljeZBesedilom 2">
          <a:extLst>
            <a:ext uri="{FF2B5EF4-FFF2-40B4-BE49-F238E27FC236}">
              <a16:creationId xmlns:a16="http://schemas.microsoft.com/office/drawing/2014/main" id="{D72820B0-2B07-472E-B71A-7444DBFFAD5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734" name="PoljeZBesedilom 1733">
          <a:extLst>
            <a:ext uri="{FF2B5EF4-FFF2-40B4-BE49-F238E27FC236}">
              <a16:creationId xmlns:a16="http://schemas.microsoft.com/office/drawing/2014/main" id="{5136153D-46A4-407D-AAEF-1CF5C7F5A978}"/>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735" name="PoljeZBesedilom 2">
          <a:extLst>
            <a:ext uri="{FF2B5EF4-FFF2-40B4-BE49-F238E27FC236}">
              <a16:creationId xmlns:a16="http://schemas.microsoft.com/office/drawing/2014/main" id="{A90564E5-2F75-4F56-ABFC-03260646896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736" name="PoljeZBesedilom 2">
          <a:extLst>
            <a:ext uri="{FF2B5EF4-FFF2-40B4-BE49-F238E27FC236}">
              <a16:creationId xmlns:a16="http://schemas.microsoft.com/office/drawing/2014/main" id="{73CA90C3-4816-440F-B1BB-BB5855F93C9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737" name="PoljeZBesedilom 2">
          <a:extLst>
            <a:ext uri="{FF2B5EF4-FFF2-40B4-BE49-F238E27FC236}">
              <a16:creationId xmlns:a16="http://schemas.microsoft.com/office/drawing/2014/main" id="{9F11B095-FBE9-4F9E-A4D2-D2698C606A0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738" name="PoljeZBesedilom 2">
          <a:extLst>
            <a:ext uri="{FF2B5EF4-FFF2-40B4-BE49-F238E27FC236}">
              <a16:creationId xmlns:a16="http://schemas.microsoft.com/office/drawing/2014/main" id="{868B83E4-3975-4B98-B557-8019234783E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739" name="PoljeZBesedilom 2">
          <a:extLst>
            <a:ext uri="{FF2B5EF4-FFF2-40B4-BE49-F238E27FC236}">
              <a16:creationId xmlns:a16="http://schemas.microsoft.com/office/drawing/2014/main" id="{466DD2C6-E16B-4979-B664-4D7FEF71A11C}"/>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740" name="PoljeZBesedilom 1739">
          <a:extLst>
            <a:ext uri="{FF2B5EF4-FFF2-40B4-BE49-F238E27FC236}">
              <a16:creationId xmlns:a16="http://schemas.microsoft.com/office/drawing/2014/main" id="{9EBEEA80-5247-4A02-B814-80C6796BA45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741" name="PoljeZBesedilom 2">
          <a:extLst>
            <a:ext uri="{FF2B5EF4-FFF2-40B4-BE49-F238E27FC236}">
              <a16:creationId xmlns:a16="http://schemas.microsoft.com/office/drawing/2014/main" id="{D4EF8F14-B016-44F2-98AB-94447618E76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742" name="PoljeZBesedilom 2">
          <a:extLst>
            <a:ext uri="{FF2B5EF4-FFF2-40B4-BE49-F238E27FC236}">
              <a16:creationId xmlns:a16="http://schemas.microsoft.com/office/drawing/2014/main" id="{E4EF12A1-8E0F-4277-A561-5606A06A5F5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743" name="PoljeZBesedilom 2">
          <a:extLst>
            <a:ext uri="{FF2B5EF4-FFF2-40B4-BE49-F238E27FC236}">
              <a16:creationId xmlns:a16="http://schemas.microsoft.com/office/drawing/2014/main" id="{0655FAD8-EC54-4316-A190-DE5BB704E5B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744" name="PoljeZBesedilom 2">
          <a:extLst>
            <a:ext uri="{FF2B5EF4-FFF2-40B4-BE49-F238E27FC236}">
              <a16:creationId xmlns:a16="http://schemas.microsoft.com/office/drawing/2014/main" id="{E74B1F19-E9C7-4494-87A0-65A17B7D04B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745" name="PoljeZBesedilom 2">
          <a:extLst>
            <a:ext uri="{FF2B5EF4-FFF2-40B4-BE49-F238E27FC236}">
              <a16:creationId xmlns:a16="http://schemas.microsoft.com/office/drawing/2014/main" id="{894C2FE5-C70C-409B-9705-3A0E1E59FC04}"/>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746" name="PoljeZBesedilom 1745">
          <a:extLst>
            <a:ext uri="{FF2B5EF4-FFF2-40B4-BE49-F238E27FC236}">
              <a16:creationId xmlns:a16="http://schemas.microsoft.com/office/drawing/2014/main" id="{5DE2B790-5AA5-4087-A23C-7895CFE07422}"/>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747" name="PoljeZBesedilom 2">
          <a:extLst>
            <a:ext uri="{FF2B5EF4-FFF2-40B4-BE49-F238E27FC236}">
              <a16:creationId xmlns:a16="http://schemas.microsoft.com/office/drawing/2014/main" id="{41B47A63-94F3-4544-8B8B-F790864B709E}"/>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748" name="PoljeZBesedilom 2">
          <a:extLst>
            <a:ext uri="{FF2B5EF4-FFF2-40B4-BE49-F238E27FC236}">
              <a16:creationId xmlns:a16="http://schemas.microsoft.com/office/drawing/2014/main" id="{1890771C-09B2-454D-8889-8B65652CB41D}"/>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749" name="PoljeZBesedilom 2">
          <a:extLst>
            <a:ext uri="{FF2B5EF4-FFF2-40B4-BE49-F238E27FC236}">
              <a16:creationId xmlns:a16="http://schemas.microsoft.com/office/drawing/2014/main" id="{D87F0072-71BD-42E5-B55D-3D614D147D27}"/>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750" name="PoljeZBesedilom 2">
          <a:extLst>
            <a:ext uri="{FF2B5EF4-FFF2-40B4-BE49-F238E27FC236}">
              <a16:creationId xmlns:a16="http://schemas.microsoft.com/office/drawing/2014/main" id="{BF8641A1-E4D9-41C7-A688-A7DAC6653F3F}"/>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1751" name="PoljeZBesedilom 2">
          <a:extLst>
            <a:ext uri="{FF2B5EF4-FFF2-40B4-BE49-F238E27FC236}">
              <a16:creationId xmlns:a16="http://schemas.microsoft.com/office/drawing/2014/main" id="{57FB45CE-07D2-43C6-A0EB-45EFBB3F7F9E}"/>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1752" name="PoljeZBesedilom 1751">
          <a:extLst>
            <a:ext uri="{FF2B5EF4-FFF2-40B4-BE49-F238E27FC236}">
              <a16:creationId xmlns:a16="http://schemas.microsoft.com/office/drawing/2014/main" id="{12E4D2A3-3ED6-4B39-869C-4160955DD9C4}"/>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1753" name="PoljeZBesedilom 2">
          <a:extLst>
            <a:ext uri="{FF2B5EF4-FFF2-40B4-BE49-F238E27FC236}">
              <a16:creationId xmlns:a16="http://schemas.microsoft.com/office/drawing/2014/main" id="{65AFFC06-B9FB-4908-B131-241F3E127355}"/>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1754" name="PoljeZBesedilom 2">
          <a:extLst>
            <a:ext uri="{FF2B5EF4-FFF2-40B4-BE49-F238E27FC236}">
              <a16:creationId xmlns:a16="http://schemas.microsoft.com/office/drawing/2014/main" id="{47FA13AB-D989-429C-860D-FC8EDCFC2557}"/>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1755" name="PoljeZBesedilom 2">
          <a:extLst>
            <a:ext uri="{FF2B5EF4-FFF2-40B4-BE49-F238E27FC236}">
              <a16:creationId xmlns:a16="http://schemas.microsoft.com/office/drawing/2014/main" id="{3DB7B30C-45D8-4D4C-A995-C035F6388298}"/>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2950"/>
    <xdr:sp macro="" textlink="">
      <xdr:nvSpPr>
        <xdr:cNvPr id="1756" name="PoljeZBesedilom 2">
          <a:extLst>
            <a:ext uri="{FF2B5EF4-FFF2-40B4-BE49-F238E27FC236}">
              <a16:creationId xmlns:a16="http://schemas.microsoft.com/office/drawing/2014/main" id="{EF3C098F-4685-4493-8CA2-0E7718B0F3F5}"/>
            </a:ext>
          </a:extLst>
        </xdr:cNvPr>
        <xdr:cNvSpPr txBox="1"/>
      </xdr:nvSpPr>
      <xdr:spPr>
        <a:xfrm>
          <a:off x="7648600" y="156850080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1757" name="PoljeZBesedilom 1756">
          <a:extLst>
            <a:ext uri="{FF2B5EF4-FFF2-40B4-BE49-F238E27FC236}">
              <a16:creationId xmlns:a16="http://schemas.microsoft.com/office/drawing/2014/main" id="{EC74105A-72DA-4B37-9612-EDE909270D05}"/>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1758" name="PoljeZBesedilom 2">
          <a:extLst>
            <a:ext uri="{FF2B5EF4-FFF2-40B4-BE49-F238E27FC236}">
              <a16:creationId xmlns:a16="http://schemas.microsoft.com/office/drawing/2014/main" id="{B30115E7-ACD5-45A1-BAF4-A1F13E3E09E5}"/>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1759" name="PoljeZBesedilom 2">
          <a:extLst>
            <a:ext uri="{FF2B5EF4-FFF2-40B4-BE49-F238E27FC236}">
              <a16:creationId xmlns:a16="http://schemas.microsoft.com/office/drawing/2014/main" id="{21DECAEE-18E3-41FC-84C2-0D832A5DBAF8}"/>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1760" name="PoljeZBesedilom 2">
          <a:extLst>
            <a:ext uri="{FF2B5EF4-FFF2-40B4-BE49-F238E27FC236}">
              <a16:creationId xmlns:a16="http://schemas.microsoft.com/office/drawing/2014/main" id="{CD5280F1-3D32-40E1-905E-CAB279146DFB}"/>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74009"/>
    <xdr:sp macro="" textlink="">
      <xdr:nvSpPr>
        <xdr:cNvPr id="1761" name="PoljeZBesedilom 2">
          <a:extLst>
            <a:ext uri="{FF2B5EF4-FFF2-40B4-BE49-F238E27FC236}">
              <a16:creationId xmlns:a16="http://schemas.microsoft.com/office/drawing/2014/main" id="{78CE8C0E-2084-4AFD-97CA-C8EEAC58BB21}"/>
            </a:ext>
          </a:extLst>
        </xdr:cNvPr>
        <xdr:cNvSpPr txBox="1"/>
      </xdr:nvSpPr>
      <xdr:spPr>
        <a:xfrm>
          <a:off x="764860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62" name="PoljeZBesedilom 2">
          <a:extLst>
            <a:ext uri="{FF2B5EF4-FFF2-40B4-BE49-F238E27FC236}">
              <a16:creationId xmlns:a16="http://schemas.microsoft.com/office/drawing/2014/main" id="{452A3ADC-D6DD-4E1D-878D-8C715A91EC4B}"/>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63" name="PoljeZBesedilom 1762">
          <a:extLst>
            <a:ext uri="{FF2B5EF4-FFF2-40B4-BE49-F238E27FC236}">
              <a16:creationId xmlns:a16="http://schemas.microsoft.com/office/drawing/2014/main" id="{BD7A7AD3-2896-403B-8AC8-312D5E21892B}"/>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64" name="PoljeZBesedilom 2">
          <a:extLst>
            <a:ext uri="{FF2B5EF4-FFF2-40B4-BE49-F238E27FC236}">
              <a16:creationId xmlns:a16="http://schemas.microsoft.com/office/drawing/2014/main" id="{63AA711A-01B1-47B9-8556-C0A2CEA34901}"/>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65" name="PoljeZBesedilom 2">
          <a:extLst>
            <a:ext uri="{FF2B5EF4-FFF2-40B4-BE49-F238E27FC236}">
              <a16:creationId xmlns:a16="http://schemas.microsoft.com/office/drawing/2014/main" id="{E0F87033-3F8A-4DB8-836E-0408912113F4}"/>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66" name="PoljeZBesedilom 2">
          <a:extLst>
            <a:ext uri="{FF2B5EF4-FFF2-40B4-BE49-F238E27FC236}">
              <a16:creationId xmlns:a16="http://schemas.microsoft.com/office/drawing/2014/main" id="{2A26251A-F915-47C0-A3E8-E086EAF54E62}"/>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67" name="PoljeZBesedilom 2">
          <a:extLst>
            <a:ext uri="{FF2B5EF4-FFF2-40B4-BE49-F238E27FC236}">
              <a16:creationId xmlns:a16="http://schemas.microsoft.com/office/drawing/2014/main" id="{5BB881C8-A549-4D98-829B-76E8ADB198A1}"/>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68" name="PoljeZBesedilom 2">
          <a:extLst>
            <a:ext uri="{FF2B5EF4-FFF2-40B4-BE49-F238E27FC236}">
              <a16:creationId xmlns:a16="http://schemas.microsoft.com/office/drawing/2014/main" id="{0AA15213-9A07-4624-A405-7D5930623715}"/>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69" name="PoljeZBesedilom 1768">
          <a:extLst>
            <a:ext uri="{FF2B5EF4-FFF2-40B4-BE49-F238E27FC236}">
              <a16:creationId xmlns:a16="http://schemas.microsoft.com/office/drawing/2014/main" id="{B949B354-2F75-4AF9-917D-0D179C162530}"/>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70" name="PoljeZBesedilom 2">
          <a:extLst>
            <a:ext uri="{FF2B5EF4-FFF2-40B4-BE49-F238E27FC236}">
              <a16:creationId xmlns:a16="http://schemas.microsoft.com/office/drawing/2014/main" id="{52695674-0AD9-4B5B-8F80-DF289D476075}"/>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71" name="PoljeZBesedilom 2">
          <a:extLst>
            <a:ext uri="{FF2B5EF4-FFF2-40B4-BE49-F238E27FC236}">
              <a16:creationId xmlns:a16="http://schemas.microsoft.com/office/drawing/2014/main" id="{EDB54017-29CC-4454-9EE3-7D6ACB9D5CD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72" name="PoljeZBesedilom 2">
          <a:extLst>
            <a:ext uri="{FF2B5EF4-FFF2-40B4-BE49-F238E27FC236}">
              <a16:creationId xmlns:a16="http://schemas.microsoft.com/office/drawing/2014/main" id="{5E0024A0-B802-4A5F-A703-0F03B4CE73B1}"/>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73" name="PoljeZBesedilom 2">
          <a:extLst>
            <a:ext uri="{FF2B5EF4-FFF2-40B4-BE49-F238E27FC236}">
              <a16:creationId xmlns:a16="http://schemas.microsoft.com/office/drawing/2014/main" id="{FFE783D3-C291-4256-BC81-F174FD1025CD}"/>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74" name="PoljeZBesedilom 2">
          <a:extLst>
            <a:ext uri="{FF2B5EF4-FFF2-40B4-BE49-F238E27FC236}">
              <a16:creationId xmlns:a16="http://schemas.microsoft.com/office/drawing/2014/main" id="{8873B2FD-0032-48A7-89FE-A3F04453C0D2}"/>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75" name="PoljeZBesedilom 1774">
          <a:extLst>
            <a:ext uri="{FF2B5EF4-FFF2-40B4-BE49-F238E27FC236}">
              <a16:creationId xmlns:a16="http://schemas.microsoft.com/office/drawing/2014/main" id="{BB8D795F-8A91-4DF0-A11A-C753C69AC90C}"/>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76" name="PoljeZBesedilom 2">
          <a:extLst>
            <a:ext uri="{FF2B5EF4-FFF2-40B4-BE49-F238E27FC236}">
              <a16:creationId xmlns:a16="http://schemas.microsoft.com/office/drawing/2014/main" id="{DD370752-1CBC-4C7F-ACCA-FE71C9457F14}"/>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77" name="PoljeZBesedilom 2">
          <a:extLst>
            <a:ext uri="{FF2B5EF4-FFF2-40B4-BE49-F238E27FC236}">
              <a16:creationId xmlns:a16="http://schemas.microsoft.com/office/drawing/2014/main" id="{BCA7E83A-9220-4E1A-98A7-417A550C5D3C}"/>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78" name="PoljeZBesedilom 2">
          <a:extLst>
            <a:ext uri="{FF2B5EF4-FFF2-40B4-BE49-F238E27FC236}">
              <a16:creationId xmlns:a16="http://schemas.microsoft.com/office/drawing/2014/main" id="{6F67CCA4-7DF2-4C37-856E-25E5E97FCA9C}"/>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79" name="PoljeZBesedilom 2">
          <a:extLst>
            <a:ext uri="{FF2B5EF4-FFF2-40B4-BE49-F238E27FC236}">
              <a16:creationId xmlns:a16="http://schemas.microsoft.com/office/drawing/2014/main" id="{59BFAD69-D811-4523-A9FA-DF6EFD76BB6E}"/>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80" name="PoljeZBesedilom 2">
          <a:extLst>
            <a:ext uri="{FF2B5EF4-FFF2-40B4-BE49-F238E27FC236}">
              <a16:creationId xmlns:a16="http://schemas.microsoft.com/office/drawing/2014/main" id="{47F4E755-96FB-48B3-BD4C-B7BB23BC34A3}"/>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81" name="PoljeZBesedilom 1780">
          <a:extLst>
            <a:ext uri="{FF2B5EF4-FFF2-40B4-BE49-F238E27FC236}">
              <a16:creationId xmlns:a16="http://schemas.microsoft.com/office/drawing/2014/main" id="{C66D0ABC-14FA-4FE1-BA98-6F7E10F98AE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82" name="PoljeZBesedilom 2">
          <a:extLst>
            <a:ext uri="{FF2B5EF4-FFF2-40B4-BE49-F238E27FC236}">
              <a16:creationId xmlns:a16="http://schemas.microsoft.com/office/drawing/2014/main" id="{886CC9A9-EB0F-4B95-A2C1-33ED5BBA5087}"/>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83" name="PoljeZBesedilom 2">
          <a:extLst>
            <a:ext uri="{FF2B5EF4-FFF2-40B4-BE49-F238E27FC236}">
              <a16:creationId xmlns:a16="http://schemas.microsoft.com/office/drawing/2014/main" id="{526574A2-6B47-4D26-ADCA-DEEFF83AAC61}"/>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84" name="PoljeZBesedilom 2">
          <a:extLst>
            <a:ext uri="{FF2B5EF4-FFF2-40B4-BE49-F238E27FC236}">
              <a16:creationId xmlns:a16="http://schemas.microsoft.com/office/drawing/2014/main" id="{5B3D509C-882B-45FB-9AAB-082D519D0123}"/>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85" name="PoljeZBesedilom 2">
          <a:extLst>
            <a:ext uri="{FF2B5EF4-FFF2-40B4-BE49-F238E27FC236}">
              <a16:creationId xmlns:a16="http://schemas.microsoft.com/office/drawing/2014/main" id="{4DD2892B-BE49-4FE1-8A4A-F3C39E24BAE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86" name="PoljeZBesedilom 2">
          <a:extLst>
            <a:ext uri="{FF2B5EF4-FFF2-40B4-BE49-F238E27FC236}">
              <a16:creationId xmlns:a16="http://schemas.microsoft.com/office/drawing/2014/main" id="{8C98AD1F-D386-4ED8-B8C4-4A9050E926CF}"/>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87" name="PoljeZBesedilom 1786">
          <a:extLst>
            <a:ext uri="{FF2B5EF4-FFF2-40B4-BE49-F238E27FC236}">
              <a16:creationId xmlns:a16="http://schemas.microsoft.com/office/drawing/2014/main" id="{9D14B21B-D2FF-460F-A11A-3C5E466A92FF}"/>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88" name="PoljeZBesedilom 2">
          <a:extLst>
            <a:ext uri="{FF2B5EF4-FFF2-40B4-BE49-F238E27FC236}">
              <a16:creationId xmlns:a16="http://schemas.microsoft.com/office/drawing/2014/main" id="{DCFD9BC6-2D23-40C2-8D1C-D8A3E55FF567}"/>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89" name="PoljeZBesedilom 2">
          <a:extLst>
            <a:ext uri="{FF2B5EF4-FFF2-40B4-BE49-F238E27FC236}">
              <a16:creationId xmlns:a16="http://schemas.microsoft.com/office/drawing/2014/main" id="{C3E7E3C4-E113-4958-8F57-DF650B24B229}"/>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90" name="PoljeZBesedilom 2">
          <a:extLst>
            <a:ext uri="{FF2B5EF4-FFF2-40B4-BE49-F238E27FC236}">
              <a16:creationId xmlns:a16="http://schemas.microsoft.com/office/drawing/2014/main" id="{4FD1EBAB-2D72-49CF-82F6-1AAB02BB4A9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791" name="PoljeZBesedilom 2">
          <a:extLst>
            <a:ext uri="{FF2B5EF4-FFF2-40B4-BE49-F238E27FC236}">
              <a16:creationId xmlns:a16="http://schemas.microsoft.com/office/drawing/2014/main" id="{B75F1D4B-89E9-4B77-826A-652099FE9DC5}"/>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92" name="PoljeZBesedilom 2">
          <a:extLst>
            <a:ext uri="{FF2B5EF4-FFF2-40B4-BE49-F238E27FC236}">
              <a16:creationId xmlns:a16="http://schemas.microsoft.com/office/drawing/2014/main" id="{422F70F8-6917-4038-9EDB-6400A5ED918D}"/>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93" name="PoljeZBesedilom 1792">
          <a:extLst>
            <a:ext uri="{FF2B5EF4-FFF2-40B4-BE49-F238E27FC236}">
              <a16:creationId xmlns:a16="http://schemas.microsoft.com/office/drawing/2014/main" id="{8F3743F7-BBED-49E6-AEDD-1AFC1481AA2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94" name="PoljeZBesedilom 2">
          <a:extLst>
            <a:ext uri="{FF2B5EF4-FFF2-40B4-BE49-F238E27FC236}">
              <a16:creationId xmlns:a16="http://schemas.microsoft.com/office/drawing/2014/main" id="{AD047E9C-4EFC-4094-B1D9-89D8C5BA109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95" name="PoljeZBesedilom 2">
          <a:extLst>
            <a:ext uri="{FF2B5EF4-FFF2-40B4-BE49-F238E27FC236}">
              <a16:creationId xmlns:a16="http://schemas.microsoft.com/office/drawing/2014/main" id="{3C37191B-8592-49A0-82F0-04D3E8A8212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96" name="PoljeZBesedilom 2">
          <a:extLst>
            <a:ext uri="{FF2B5EF4-FFF2-40B4-BE49-F238E27FC236}">
              <a16:creationId xmlns:a16="http://schemas.microsoft.com/office/drawing/2014/main" id="{942D43F1-4B53-44DE-8075-4956A47131C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97" name="PoljeZBesedilom 2">
          <a:extLst>
            <a:ext uri="{FF2B5EF4-FFF2-40B4-BE49-F238E27FC236}">
              <a16:creationId xmlns:a16="http://schemas.microsoft.com/office/drawing/2014/main" id="{DFC3BD6E-9D6B-4F14-9CEB-E636FA95FEA3}"/>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98" name="PoljeZBesedilom 2">
          <a:extLst>
            <a:ext uri="{FF2B5EF4-FFF2-40B4-BE49-F238E27FC236}">
              <a16:creationId xmlns:a16="http://schemas.microsoft.com/office/drawing/2014/main" id="{B0C4492F-9C90-4BF8-84FB-C0F8614E556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799" name="PoljeZBesedilom 1798">
          <a:extLst>
            <a:ext uri="{FF2B5EF4-FFF2-40B4-BE49-F238E27FC236}">
              <a16:creationId xmlns:a16="http://schemas.microsoft.com/office/drawing/2014/main" id="{32B65360-24A5-4EFF-87EB-E432CAD23C6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800" name="PoljeZBesedilom 2">
          <a:extLst>
            <a:ext uri="{FF2B5EF4-FFF2-40B4-BE49-F238E27FC236}">
              <a16:creationId xmlns:a16="http://schemas.microsoft.com/office/drawing/2014/main" id="{41E4F35E-F80D-4A2F-96F9-F96AA74A873D}"/>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801" name="PoljeZBesedilom 2">
          <a:extLst>
            <a:ext uri="{FF2B5EF4-FFF2-40B4-BE49-F238E27FC236}">
              <a16:creationId xmlns:a16="http://schemas.microsoft.com/office/drawing/2014/main" id="{A4CCEB11-3714-474D-8D12-05CE57BC1471}"/>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802" name="PoljeZBesedilom 2">
          <a:extLst>
            <a:ext uri="{FF2B5EF4-FFF2-40B4-BE49-F238E27FC236}">
              <a16:creationId xmlns:a16="http://schemas.microsoft.com/office/drawing/2014/main" id="{5A103710-6285-40E7-A713-71DB4AD5D7C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803" name="PoljeZBesedilom 2">
          <a:extLst>
            <a:ext uri="{FF2B5EF4-FFF2-40B4-BE49-F238E27FC236}">
              <a16:creationId xmlns:a16="http://schemas.microsoft.com/office/drawing/2014/main" id="{92C426D6-B0F1-4514-9CB4-A847EE46DA6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04" name="PoljeZBesedilom 2">
          <a:extLst>
            <a:ext uri="{FF2B5EF4-FFF2-40B4-BE49-F238E27FC236}">
              <a16:creationId xmlns:a16="http://schemas.microsoft.com/office/drawing/2014/main" id="{88B24CFE-6C33-4610-AF2D-DA4A3EA25191}"/>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05" name="PoljeZBesedilom 1804">
          <a:extLst>
            <a:ext uri="{FF2B5EF4-FFF2-40B4-BE49-F238E27FC236}">
              <a16:creationId xmlns:a16="http://schemas.microsoft.com/office/drawing/2014/main" id="{CA922367-6B0D-46ED-AB28-5C035094523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06" name="PoljeZBesedilom 2">
          <a:extLst>
            <a:ext uri="{FF2B5EF4-FFF2-40B4-BE49-F238E27FC236}">
              <a16:creationId xmlns:a16="http://schemas.microsoft.com/office/drawing/2014/main" id="{036383A6-59A5-41AA-ABBA-84F35E3DBF44}"/>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07" name="PoljeZBesedilom 2">
          <a:extLst>
            <a:ext uri="{FF2B5EF4-FFF2-40B4-BE49-F238E27FC236}">
              <a16:creationId xmlns:a16="http://schemas.microsoft.com/office/drawing/2014/main" id="{98201653-5379-4ED0-892F-02895806E062}"/>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08" name="PoljeZBesedilom 2">
          <a:extLst>
            <a:ext uri="{FF2B5EF4-FFF2-40B4-BE49-F238E27FC236}">
              <a16:creationId xmlns:a16="http://schemas.microsoft.com/office/drawing/2014/main" id="{E2BA1FCA-3879-4D05-AC64-AEEC49B61D5A}"/>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09" name="PoljeZBesedilom 2">
          <a:extLst>
            <a:ext uri="{FF2B5EF4-FFF2-40B4-BE49-F238E27FC236}">
              <a16:creationId xmlns:a16="http://schemas.microsoft.com/office/drawing/2014/main" id="{D89642F1-6350-4316-988D-954BDB211537}"/>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10" name="PoljeZBesedilom 2">
          <a:extLst>
            <a:ext uri="{FF2B5EF4-FFF2-40B4-BE49-F238E27FC236}">
              <a16:creationId xmlns:a16="http://schemas.microsoft.com/office/drawing/2014/main" id="{67700DC4-271A-4D43-A898-58D16DC7261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11" name="PoljeZBesedilom 1810">
          <a:extLst>
            <a:ext uri="{FF2B5EF4-FFF2-40B4-BE49-F238E27FC236}">
              <a16:creationId xmlns:a16="http://schemas.microsoft.com/office/drawing/2014/main" id="{9570F1F6-4800-4892-869C-7A42A0FF1398}"/>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12" name="PoljeZBesedilom 2">
          <a:extLst>
            <a:ext uri="{FF2B5EF4-FFF2-40B4-BE49-F238E27FC236}">
              <a16:creationId xmlns:a16="http://schemas.microsoft.com/office/drawing/2014/main" id="{960C5028-C42B-474C-88E2-664F1B251EA2}"/>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13" name="PoljeZBesedilom 2">
          <a:extLst>
            <a:ext uri="{FF2B5EF4-FFF2-40B4-BE49-F238E27FC236}">
              <a16:creationId xmlns:a16="http://schemas.microsoft.com/office/drawing/2014/main" id="{DE13D1D6-6006-416E-AD25-34A8E33A7A60}"/>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14" name="PoljeZBesedilom 2">
          <a:extLst>
            <a:ext uri="{FF2B5EF4-FFF2-40B4-BE49-F238E27FC236}">
              <a16:creationId xmlns:a16="http://schemas.microsoft.com/office/drawing/2014/main" id="{7BEBD643-653B-457D-BB7D-15ECEA5C255A}"/>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15" name="PoljeZBesedilom 2">
          <a:extLst>
            <a:ext uri="{FF2B5EF4-FFF2-40B4-BE49-F238E27FC236}">
              <a16:creationId xmlns:a16="http://schemas.microsoft.com/office/drawing/2014/main" id="{F52D5F40-2D38-4B39-BE6E-88CFFB4AC58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816" name="PoljeZBesedilom 1815">
          <a:extLst>
            <a:ext uri="{FF2B5EF4-FFF2-40B4-BE49-F238E27FC236}">
              <a16:creationId xmlns:a16="http://schemas.microsoft.com/office/drawing/2014/main" id="{0B1DE9BB-8585-42B6-AAD0-0354C088F15F}"/>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817" name="PoljeZBesedilom 2">
          <a:extLst>
            <a:ext uri="{FF2B5EF4-FFF2-40B4-BE49-F238E27FC236}">
              <a16:creationId xmlns:a16="http://schemas.microsoft.com/office/drawing/2014/main" id="{10DE8803-435B-47A9-8F24-7C7DDCDC96A4}"/>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818" name="PoljeZBesedilom 2">
          <a:extLst>
            <a:ext uri="{FF2B5EF4-FFF2-40B4-BE49-F238E27FC236}">
              <a16:creationId xmlns:a16="http://schemas.microsoft.com/office/drawing/2014/main" id="{56305222-860D-4094-B23A-CB6322DAFD65}"/>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819" name="PoljeZBesedilom 2">
          <a:extLst>
            <a:ext uri="{FF2B5EF4-FFF2-40B4-BE49-F238E27FC236}">
              <a16:creationId xmlns:a16="http://schemas.microsoft.com/office/drawing/2014/main" id="{ED4054A0-25E5-4D0F-935E-2D31C5FCB114}"/>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820" name="PoljeZBesedilom 2">
          <a:extLst>
            <a:ext uri="{FF2B5EF4-FFF2-40B4-BE49-F238E27FC236}">
              <a16:creationId xmlns:a16="http://schemas.microsoft.com/office/drawing/2014/main" id="{6C2732D7-1D24-4AE2-ADC4-0641FA91EA91}"/>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821" name="PoljeZBesedilom 2">
          <a:extLst>
            <a:ext uri="{FF2B5EF4-FFF2-40B4-BE49-F238E27FC236}">
              <a16:creationId xmlns:a16="http://schemas.microsoft.com/office/drawing/2014/main" id="{A7895CB1-3CED-45BC-BA96-02FE8599F23B}"/>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822" name="PoljeZBesedilom 1821">
          <a:extLst>
            <a:ext uri="{FF2B5EF4-FFF2-40B4-BE49-F238E27FC236}">
              <a16:creationId xmlns:a16="http://schemas.microsoft.com/office/drawing/2014/main" id="{B229A618-D0F6-4237-86E6-245C4F5D3A38}"/>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823" name="PoljeZBesedilom 2">
          <a:extLst>
            <a:ext uri="{FF2B5EF4-FFF2-40B4-BE49-F238E27FC236}">
              <a16:creationId xmlns:a16="http://schemas.microsoft.com/office/drawing/2014/main" id="{14595BCF-FE3F-42D6-98CC-A3B720933FC6}"/>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824" name="PoljeZBesedilom 2">
          <a:extLst>
            <a:ext uri="{FF2B5EF4-FFF2-40B4-BE49-F238E27FC236}">
              <a16:creationId xmlns:a16="http://schemas.microsoft.com/office/drawing/2014/main" id="{5073C7AD-B1E6-4DED-AABE-BBD48E514087}"/>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825" name="PoljeZBesedilom 2">
          <a:extLst>
            <a:ext uri="{FF2B5EF4-FFF2-40B4-BE49-F238E27FC236}">
              <a16:creationId xmlns:a16="http://schemas.microsoft.com/office/drawing/2014/main" id="{C4357E30-866A-4E2A-A9F7-A48CA9E76642}"/>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914</xdr:row>
      <xdr:rowOff>0</xdr:rowOff>
    </xdr:from>
    <xdr:ext cx="184731" cy="264560"/>
    <xdr:sp macro="" textlink="">
      <xdr:nvSpPr>
        <xdr:cNvPr id="1826" name="PoljeZBesedilom 2">
          <a:extLst>
            <a:ext uri="{FF2B5EF4-FFF2-40B4-BE49-F238E27FC236}">
              <a16:creationId xmlns:a16="http://schemas.microsoft.com/office/drawing/2014/main" id="{D16435CF-C593-499C-8C90-926123817C46}"/>
            </a:ext>
          </a:extLst>
        </xdr:cNvPr>
        <xdr:cNvSpPr txBox="1"/>
      </xdr:nvSpPr>
      <xdr:spPr>
        <a:xfrm>
          <a:off x="764288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827" name="PoljeZBesedilom 2">
          <a:extLst>
            <a:ext uri="{FF2B5EF4-FFF2-40B4-BE49-F238E27FC236}">
              <a16:creationId xmlns:a16="http://schemas.microsoft.com/office/drawing/2014/main" id="{E465B2F4-AF4F-4365-8D89-A5428267C54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828" name="PoljeZBesedilom 1827">
          <a:extLst>
            <a:ext uri="{FF2B5EF4-FFF2-40B4-BE49-F238E27FC236}">
              <a16:creationId xmlns:a16="http://schemas.microsoft.com/office/drawing/2014/main" id="{47EB1881-75B0-4F7F-A2F3-D4C184D07CE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829" name="PoljeZBesedilom 2">
          <a:extLst>
            <a:ext uri="{FF2B5EF4-FFF2-40B4-BE49-F238E27FC236}">
              <a16:creationId xmlns:a16="http://schemas.microsoft.com/office/drawing/2014/main" id="{A2B7AF15-262E-4EE1-8CDA-20A81D2BB75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830" name="PoljeZBesedilom 2">
          <a:extLst>
            <a:ext uri="{FF2B5EF4-FFF2-40B4-BE49-F238E27FC236}">
              <a16:creationId xmlns:a16="http://schemas.microsoft.com/office/drawing/2014/main" id="{B42C9EEA-A80F-4052-839B-7A008E6FBCA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831" name="PoljeZBesedilom 2">
          <a:extLst>
            <a:ext uri="{FF2B5EF4-FFF2-40B4-BE49-F238E27FC236}">
              <a16:creationId xmlns:a16="http://schemas.microsoft.com/office/drawing/2014/main" id="{5BF4EEFB-1045-4BE8-A769-B7F8637EF8C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832" name="PoljeZBesedilom 2">
          <a:extLst>
            <a:ext uri="{FF2B5EF4-FFF2-40B4-BE49-F238E27FC236}">
              <a16:creationId xmlns:a16="http://schemas.microsoft.com/office/drawing/2014/main" id="{926A7F59-04AE-466E-A0AB-12C8B84991BA}"/>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833" name="PoljeZBesedilom 2">
          <a:extLst>
            <a:ext uri="{FF2B5EF4-FFF2-40B4-BE49-F238E27FC236}">
              <a16:creationId xmlns:a16="http://schemas.microsoft.com/office/drawing/2014/main" id="{347B0E61-6104-4F99-90E2-B5853B1BE93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834" name="PoljeZBesedilom 1833">
          <a:extLst>
            <a:ext uri="{FF2B5EF4-FFF2-40B4-BE49-F238E27FC236}">
              <a16:creationId xmlns:a16="http://schemas.microsoft.com/office/drawing/2014/main" id="{60046FBB-186C-4AC4-9DC3-D6B52483E37F}"/>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835" name="PoljeZBesedilom 2">
          <a:extLst>
            <a:ext uri="{FF2B5EF4-FFF2-40B4-BE49-F238E27FC236}">
              <a16:creationId xmlns:a16="http://schemas.microsoft.com/office/drawing/2014/main" id="{BF336A7F-E58A-47B5-8D86-5E68CEFF7E8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836" name="PoljeZBesedilom 2">
          <a:extLst>
            <a:ext uri="{FF2B5EF4-FFF2-40B4-BE49-F238E27FC236}">
              <a16:creationId xmlns:a16="http://schemas.microsoft.com/office/drawing/2014/main" id="{B405039B-699A-4E10-B2CB-6FAE4A5DD838}"/>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837" name="PoljeZBesedilom 2">
          <a:extLst>
            <a:ext uri="{FF2B5EF4-FFF2-40B4-BE49-F238E27FC236}">
              <a16:creationId xmlns:a16="http://schemas.microsoft.com/office/drawing/2014/main" id="{E079E2DF-4330-4077-BE93-5347D352D9D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1838" name="PoljeZBesedilom 2">
          <a:extLst>
            <a:ext uri="{FF2B5EF4-FFF2-40B4-BE49-F238E27FC236}">
              <a16:creationId xmlns:a16="http://schemas.microsoft.com/office/drawing/2014/main" id="{C150B929-D1AD-4BEE-BA81-E029698FD1D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39" name="PoljeZBesedilom 2">
          <a:extLst>
            <a:ext uri="{FF2B5EF4-FFF2-40B4-BE49-F238E27FC236}">
              <a16:creationId xmlns:a16="http://schemas.microsoft.com/office/drawing/2014/main" id="{9EC16D51-F37C-46EF-844F-338458018900}"/>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40" name="PoljeZBesedilom 1839">
          <a:extLst>
            <a:ext uri="{FF2B5EF4-FFF2-40B4-BE49-F238E27FC236}">
              <a16:creationId xmlns:a16="http://schemas.microsoft.com/office/drawing/2014/main" id="{0DE85220-81CC-40FE-BC52-7E0FFEC209EB}"/>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41" name="PoljeZBesedilom 2">
          <a:extLst>
            <a:ext uri="{FF2B5EF4-FFF2-40B4-BE49-F238E27FC236}">
              <a16:creationId xmlns:a16="http://schemas.microsoft.com/office/drawing/2014/main" id="{71B5791C-F05B-4AE1-8D63-72CA904AD5D9}"/>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42" name="PoljeZBesedilom 2">
          <a:extLst>
            <a:ext uri="{FF2B5EF4-FFF2-40B4-BE49-F238E27FC236}">
              <a16:creationId xmlns:a16="http://schemas.microsoft.com/office/drawing/2014/main" id="{A32239EE-F99E-42B1-82B9-C31C27131338}"/>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43" name="PoljeZBesedilom 2">
          <a:extLst>
            <a:ext uri="{FF2B5EF4-FFF2-40B4-BE49-F238E27FC236}">
              <a16:creationId xmlns:a16="http://schemas.microsoft.com/office/drawing/2014/main" id="{A377A49B-0C58-40AD-B3A0-F53F862F289A}"/>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44" name="PoljeZBesedilom 2">
          <a:extLst>
            <a:ext uri="{FF2B5EF4-FFF2-40B4-BE49-F238E27FC236}">
              <a16:creationId xmlns:a16="http://schemas.microsoft.com/office/drawing/2014/main" id="{D30C29C7-00E9-438F-9D9D-99C2B813661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45" name="PoljeZBesedilom 2">
          <a:extLst>
            <a:ext uri="{FF2B5EF4-FFF2-40B4-BE49-F238E27FC236}">
              <a16:creationId xmlns:a16="http://schemas.microsoft.com/office/drawing/2014/main" id="{4D30B09C-5344-4406-9A6D-77B809ECD12B}"/>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46" name="PoljeZBesedilom 1845">
          <a:extLst>
            <a:ext uri="{FF2B5EF4-FFF2-40B4-BE49-F238E27FC236}">
              <a16:creationId xmlns:a16="http://schemas.microsoft.com/office/drawing/2014/main" id="{FB6404D0-DE3D-4434-8751-4F07B3E9B2B4}"/>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47" name="PoljeZBesedilom 2">
          <a:extLst>
            <a:ext uri="{FF2B5EF4-FFF2-40B4-BE49-F238E27FC236}">
              <a16:creationId xmlns:a16="http://schemas.microsoft.com/office/drawing/2014/main" id="{8FC6DC2B-55FF-4D9A-8837-6AC8A49920AE}"/>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48" name="PoljeZBesedilom 2">
          <a:extLst>
            <a:ext uri="{FF2B5EF4-FFF2-40B4-BE49-F238E27FC236}">
              <a16:creationId xmlns:a16="http://schemas.microsoft.com/office/drawing/2014/main" id="{1AC3A6EC-4805-4532-B64B-3B1C6BD96FC8}"/>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49" name="PoljeZBesedilom 2">
          <a:extLst>
            <a:ext uri="{FF2B5EF4-FFF2-40B4-BE49-F238E27FC236}">
              <a16:creationId xmlns:a16="http://schemas.microsoft.com/office/drawing/2014/main" id="{7F678D6D-96CE-41D4-B61C-D7C39C19C3A4}"/>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850" name="PoljeZBesedilom 2">
          <a:extLst>
            <a:ext uri="{FF2B5EF4-FFF2-40B4-BE49-F238E27FC236}">
              <a16:creationId xmlns:a16="http://schemas.microsoft.com/office/drawing/2014/main" id="{6C080EDE-4291-47AB-94B9-A80440B61D56}"/>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851" name="PoljeZBesedilom 1850">
          <a:extLst>
            <a:ext uri="{FF2B5EF4-FFF2-40B4-BE49-F238E27FC236}">
              <a16:creationId xmlns:a16="http://schemas.microsoft.com/office/drawing/2014/main" id="{E9ABE2CC-2F7B-4D4F-B951-7D220E25A11D}"/>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852" name="PoljeZBesedilom 2">
          <a:extLst>
            <a:ext uri="{FF2B5EF4-FFF2-40B4-BE49-F238E27FC236}">
              <a16:creationId xmlns:a16="http://schemas.microsoft.com/office/drawing/2014/main" id="{EDD0C948-CBF5-4438-9504-6A409DA17175}"/>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853" name="PoljeZBesedilom 2">
          <a:extLst>
            <a:ext uri="{FF2B5EF4-FFF2-40B4-BE49-F238E27FC236}">
              <a16:creationId xmlns:a16="http://schemas.microsoft.com/office/drawing/2014/main" id="{AC28AA55-0E23-4D96-B1AD-AD408373339F}"/>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854" name="PoljeZBesedilom 2">
          <a:extLst>
            <a:ext uri="{FF2B5EF4-FFF2-40B4-BE49-F238E27FC236}">
              <a16:creationId xmlns:a16="http://schemas.microsoft.com/office/drawing/2014/main" id="{FE2FB42C-63B6-4779-A4CE-B6B92BDD3B4E}"/>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855" name="PoljeZBesedilom 2">
          <a:extLst>
            <a:ext uri="{FF2B5EF4-FFF2-40B4-BE49-F238E27FC236}">
              <a16:creationId xmlns:a16="http://schemas.microsoft.com/office/drawing/2014/main" id="{14B38A91-7385-4375-BC00-24DE85835103}"/>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56" name="PoljeZBesedilom 2">
          <a:extLst>
            <a:ext uri="{FF2B5EF4-FFF2-40B4-BE49-F238E27FC236}">
              <a16:creationId xmlns:a16="http://schemas.microsoft.com/office/drawing/2014/main" id="{F7C65ECA-EB21-412C-92D6-429B59EBD8C0}"/>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57" name="PoljeZBesedilom 1856">
          <a:extLst>
            <a:ext uri="{FF2B5EF4-FFF2-40B4-BE49-F238E27FC236}">
              <a16:creationId xmlns:a16="http://schemas.microsoft.com/office/drawing/2014/main" id="{F9425935-A5CE-45C5-88A5-65CA6E5198BE}"/>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58" name="PoljeZBesedilom 2">
          <a:extLst>
            <a:ext uri="{FF2B5EF4-FFF2-40B4-BE49-F238E27FC236}">
              <a16:creationId xmlns:a16="http://schemas.microsoft.com/office/drawing/2014/main" id="{C601206B-3EEA-4502-987B-F29629BAC1A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59" name="PoljeZBesedilom 2">
          <a:extLst>
            <a:ext uri="{FF2B5EF4-FFF2-40B4-BE49-F238E27FC236}">
              <a16:creationId xmlns:a16="http://schemas.microsoft.com/office/drawing/2014/main" id="{63603A62-8D7C-4725-8B94-48255CA3DB1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60" name="PoljeZBesedilom 2">
          <a:extLst>
            <a:ext uri="{FF2B5EF4-FFF2-40B4-BE49-F238E27FC236}">
              <a16:creationId xmlns:a16="http://schemas.microsoft.com/office/drawing/2014/main" id="{CB37E700-658E-4BC2-98B7-6EBAA7AAE4D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61" name="PoljeZBesedilom 2">
          <a:extLst>
            <a:ext uri="{FF2B5EF4-FFF2-40B4-BE49-F238E27FC236}">
              <a16:creationId xmlns:a16="http://schemas.microsoft.com/office/drawing/2014/main" id="{6584CFC4-7464-4721-907B-F4C91CD8470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62" name="PoljeZBesedilom 2">
          <a:extLst>
            <a:ext uri="{FF2B5EF4-FFF2-40B4-BE49-F238E27FC236}">
              <a16:creationId xmlns:a16="http://schemas.microsoft.com/office/drawing/2014/main" id="{EA16B58C-61FA-4675-96DB-1E6875A6A01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63" name="PoljeZBesedilom 1862">
          <a:extLst>
            <a:ext uri="{FF2B5EF4-FFF2-40B4-BE49-F238E27FC236}">
              <a16:creationId xmlns:a16="http://schemas.microsoft.com/office/drawing/2014/main" id="{D4424DEF-326C-4E3B-ABC9-3905A7BFE8F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64" name="PoljeZBesedilom 2">
          <a:extLst>
            <a:ext uri="{FF2B5EF4-FFF2-40B4-BE49-F238E27FC236}">
              <a16:creationId xmlns:a16="http://schemas.microsoft.com/office/drawing/2014/main" id="{1F5505AF-8665-4AAD-893A-E43D36112B5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65" name="PoljeZBesedilom 2">
          <a:extLst>
            <a:ext uri="{FF2B5EF4-FFF2-40B4-BE49-F238E27FC236}">
              <a16:creationId xmlns:a16="http://schemas.microsoft.com/office/drawing/2014/main" id="{46A5B588-B92C-4A19-A223-FC29D2F8CA90}"/>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66" name="PoljeZBesedilom 2">
          <a:extLst>
            <a:ext uri="{FF2B5EF4-FFF2-40B4-BE49-F238E27FC236}">
              <a16:creationId xmlns:a16="http://schemas.microsoft.com/office/drawing/2014/main" id="{6BB1EBB7-EFE4-40E9-895A-B033DCBA6C12}"/>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67" name="PoljeZBesedilom 2">
          <a:extLst>
            <a:ext uri="{FF2B5EF4-FFF2-40B4-BE49-F238E27FC236}">
              <a16:creationId xmlns:a16="http://schemas.microsoft.com/office/drawing/2014/main" id="{CF3B7263-5D2D-40C0-8FF0-870C2EA5614E}"/>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68" name="PoljeZBesedilom 2">
          <a:extLst>
            <a:ext uri="{FF2B5EF4-FFF2-40B4-BE49-F238E27FC236}">
              <a16:creationId xmlns:a16="http://schemas.microsoft.com/office/drawing/2014/main" id="{0056B60A-61A2-445B-B9F6-715D7510978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69" name="PoljeZBesedilom 1868">
          <a:extLst>
            <a:ext uri="{FF2B5EF4-FFF2-40B4-BE49-F238E27FC236}">
              <a16:creationId xmlns:a16="http://schemas.microsoft.com/office/drawing/2014/main" id="{09A92738-E2B9-4AD5-A9E1-02B4F8258A6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70" name="PoljeZBesedilom 2">
          <a:extLst>
            <a:ext uri="{FF2B5EF4-FFF2-40B4-BE49-F238E27FC236}">
              <a16:creationId xmlns:a16="http://schemas.microsoft.com/office/drawing/2014/main" id="{4860A72F-5999-4A08-843C-795A6830FB06}"/>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71" name="PoljeZBesedilom 2">
          <a:extLst>
            <a:ext uri="{FF2B5EF4-FFF2-40B4-BE49-F238E27FC236}">
              <a16:creationId xmlns:a16="http://schemas.microsoft.com/office/drawing/2014/main" id="{361E6619-0B27-46BF-AAEB-FFA9397BF122}"/>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72" name="PoljeZBesedilom 2">
          <a:extLst>
            <a:ext uri="{FF2B5EF4-FFF2-40B4-BE49-F238E27FC236}">
              <a16:creationId xmlns:a16="http://schemas.microsoft.com/office/drawing/2014/main" id="{BF0C1A38-F9A4-467C-B309-629B3D46DC9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73" name="PoljeZBesedilom 2">
          <a:extLst>
            <a:ext uri="{FF2B5EF4-FFF2-40B4-BE49-F238E27FC236}">
              <a16:creationId xmlns:a16="http://schemas.microsoft.com/office/drawing/2014/main" id="{E1A0962B-E92C-48A5-B2DB-E598A6A85ECD}"/>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74" name="PoljeZBesedilom 2">
          <a:extLst>
            <a:ext uri="{FF2B5EF4-FFF2-40B4-BE49-F238E27FC236}">
              <a16:creationId xmlns:a16="http://schemas.microsoft.com/office/drawing/2014/main" id="{8CDE3D53-0206-434E-92F1-EB67929B3C4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75" name="PoljeZBesedilom 1874">
          <a:extLst>
            <a:ext uri="{FF2B5EF4-FFF2-40B4-BE49-F238E27FC236}">
              <a16:creationId xmlns:a16="http://schemas.microsoft.com/office/drawing/2014/main" id="{B99FA674-2847-4970-A3BB-CDB53F9C08D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76" name="PoljeZBesedilom 2">
          <a:extLst>
            <a:ext uri="{FF2B5EF4-FFF2-40B4-BE49-F238E27FC236}">
              <a16:creationId xmlns:a16="http://schemas.microsoft.com/office/drawing/2014/main" id="{EFD8B690-AAE6-438A-AFE9-4BC0D8F0410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77" name="PoljeZBesedilom 2">
          <a:extLst>
            <a:ext uri="{FF2B5EF4-FFF2-40B4-BE49-F238E27FC236}">
              <a16:creationId xmlns:a16="http://schemas.microsoft.com/office/drawing/2014/main" id="{02B3B083-BBEC-4C92-BAC7-DF223BF45CE2}"/>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78" name="PoljeZBesedilom 2">
          <a:extLst>
            <a:ext uri="{FF2B5EF4-FFF2-40B4-BE49-F238E27FC236}">
              <a16:creationId xmlns:a16="http://schemas.microsoft.com/office/drawing/2014/main" id="{1DF2E690-D03F-4F38-BED7-BC56A3DA8E0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79" name="PoljeZBesedilom 2">
          <a:extLst>
            <a:ext uri="{FF2B5EF4-FFF2-40B4-BE49-F238E27FC236}">
              <a16:creationId xmlns:a16="http://schemas.microsoft.com/office/drawing/2014/main" id="{EC52C656-A34B-4A65-BC05-A2F67B44DD8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80" name="PoljeZBesedilom 2">
          <a:extLst>
            <a:ext uri="{FF2B5EF4-FFF2-40B4-BE49-F238E27FC236}">
              <a16:creationId xmlns:a16="http://schemas.microsoft.com/office/drawing/2014/main" id="{6A6DB147-E127-446C-89A4-12001DE0B9E2}"/>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81" name="PoljeZBesedilom 1880">
          <a:extLst>
            <a:ext uri="{FF2B5EF4-FFF2-40B4-BE49-F238E27FC236}">
              <a16:creationId xmlns:a16="http://schemas.microsoft.com/office/drawing/2014/main" id="{FC2141B4-8A4F-4158-A62F-FC8ABEA1611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82" name="PoljeZBesedilom 2">
          <a:extLst>
            <a:ext uri="{FF2B5EF4-FFF2-40B4-BE49-F238E27FC236}">
              <a16:creationId xmlns:a16="http://schemas.microsoft.com/office/drawing/2014/main" id="{34492F01-0470-4373-8FFB-7AD2C0092BF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83" name="PoljeZBesedilom 2">
          <a:extLst>
            <a:ext uri="{FF2B5EF4-FFF2-40B4-BE49-F238E27FC236}">
              <a16:creationId xmlns:a16="http://schemas.microsoft.com/office/drawing/2014/main" id="{99E8DF75-D818-4DA9-8369-EF3652C24B7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84" name="PoljeZBesedilom 2">
          <a:extLst>
            <a:ext uri="{FF2B5EF4-FFF2-40B4-BE49-F238E27FC236}">
              <a16:creationId xmlns:a16="http://schemas.microsoft.com/office/drawing/2014/main" id="{202D5D41-750A-4092-BDD3-BC626EF49DE7}"/>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85" name="PoljeZBesedilom 2">
          <a:extLst>
            <a:ext uri="{FF2B5EF4-FFF2-40B4-BE49-F238E27FC236}">
              <a16:creationId xmlns:a16="http://schemas.microsoft.com/office/drawing/2014/main" id="{4A017CB3-77BE-4F2B-B082-341AA565662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86" name="PoljeZBesedilom 2">
          <a:extLst>
            <a:ext uri="{FF2B5EF4-FFF2-40B4-BE49-F238E27FC236}">
              <a16:creationId xmlns:a16="http://schemas.microsoft.com/office/drawing/2014/main" id="{560F90E2-A585-4F9A-AA0F-914FD3A29128}"/>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87" name="PoljeZBesedilom 1886">
          <a:extLst>
            <a:ext uri="{FF2B5EF4-FFF2-40B4-BE49-F238E27FC236}">
              <a16:creationId xmlns:a16="http://schemas.microsoft.com/office/drawing/2014/main" id="{C7BEEAB0-BE6D-4D24-BA25-1D557155E5E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88" name="PoljeZBesedilom 2">
          <a:extLst>
            <a:ext uri="{FF2B5EF4-FFF2-40B4-BE49-F238E27FC236}">
              <a16:creationId xmlns:a16="http://schemas.microsoft.com/office/drawing/2014/main" id="{ACB40BFB-5A8A-481A-A710-4FA03AA3B36A}"/>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89" name="PoljeZBesedilom 2">
          <a:extLst>
            <a:ext uri="{FF2B5EF4-FFF2-40B4-BE49-F238E27FC236}">
              <a16:creationId xmlns:a16="http://schemas.microsoft.com/office/drawing/2014/main" id="{CA57303D-1125-4172-800E-C97DEF20D250}"/>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90" name="PoljeZBesedilom 2">
          <a:extLst>
            <a:ext uri="{FF2B5EF4-FFF2-40B4-BE49-F238E27FC236}">
              <a16:creationId xmlns:a16="http://schemas.microsoft.com/office/drawing/2014/main" id="{FCA2C3A9-E603-4567-A70B-E8ED892B061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91" name="PoljeZBesedilom 2">
          <a:extLst>
            <a:ext uri="{FF2B5EF4-FFF2-40B4-BE49-F238E27FC236}">
              <a16:creationId xmlns:a16="http://schemas.microsoft.com/office/drawing/2014/main" id="{A7002E4F-58E6-49DC-A5CB-DFF905BB918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892" name="PoljeZBesedilom 2">
          <a:extLst>
            <a:ext uri="{FF2B5EF4-FFF2-40B4-BE49-F238E27FC236}">
              <a16:creationId xmlns:a16="http://schemas.microsoft.com/office/drawing/2014/main" id="{5B9F6019-E361-4391-9906-797D0E69740B}"/>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893" name="PoljeZBesedilom 1892">
          <a:extLst>
            <a:ext uri="{FF2B5EF4-FFF2-40B4-BE49-F238E27FC236}">
              <a16:creationId xmlns:a16="http://schemas.microsoft.com/office/drawing/2014/main" id="{851C15C9-0050-4E76-ACB0-E388F6782000}"/>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894" name="PoljeZBesedilom 2">
          <a:extLst>
            <a:ext uri="{FF2B5EF4-FFF2-40B4-BE49-F238E27FC236}">
              <a16:creationId xmlns:a16="http://schemas.microsoft.com/office/drawing/2014/main" id="{D8267AED-8008-4137-ADC5-A86BDEC92CE9}"/>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895" name="PoljeZBesedilom 2">
          <a:extLst>
            <a:ext uri="{FF2B5EF4-FFF2-40B4-BE49-F238E27FC236}">
              <a16:creationId xmlns:a16="http://schemas.microsoft.com/office/drawing/2014/main" id="{AD9F7A5A-75FE-41C5-8771-70AA1B77287B}"/>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896" name="PoljeZBesedilom 2">
          <a:extLst>
            <a:ext uri="{FF2B5EF4-FFF2-40B4-BE49-F238E27FC236}">
              <a16:creationId xmlns:a16="http://schemas.microsoft.com/office/drawing/2014/main" id="{C220DBEB-9540-44DC-99F6-F3F6CC572007}"/>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897" name="PoljeZBesedilom 2">
          <a:extLst>
            <a:ext uri="{FF2B5EF4-FFF2-40B4-BE49-F238E27FC236}">
              <a16:creationId xmlns:a16="http://schemas.microsoft.com/office/drawing/2014/main" id="{BC3C1A82-BD1D-4184-8A3D-057C27A2D2C9}"/>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98" name="PoljeZBesedilom 2">
          <a:extLst>
            <a:ext uri="{FF2B5EF4-FFF2-40B4-BE49-F238E27FC236}">
              <a16:creationId xmlns:a16="http://schemas.microsoft.com/office/drawing/2014/main" id="{891E1425-6DD4-4B08-AB98-DB8D02474305}"/>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899" name="PoljeZBesedilom 1898">
          <a:extLst>
            <a:ext uri="{FF2B5EF4-FFF2-40B4-BE49-F238E27FC236}">
              <a16:creationId xmlns:a16="http://schemas.microsoft.com/office/drawing/2014/main" id="{2A1D2310-B1FC-4A11-BDBA-808C43B5DA3F}"/>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900" name="PoljeZBesedilom 2">
          <a:extLst>
            <a:ext uri="{FF2B5EF4-FFF2-40B4-BE49-F238E27FC236}">
              <a16:creationId xmlns:a16="http://schemas.microsoft.com/office/drawing/2014/main" id="{6E50088E-04C2-43D2-828D-4C245B69418E}"/>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901" name="PoljeZBesedilom 2">
          <a:extLst>
            <a:ext uri="{FF2B5EF4-FFF2-40B4-BE49-F238E27FC236}">
              <a16:creationId xmlns:a16="http://schemas.microsoft.com/office/drawing/2014/main" id="{F1EA1490-64BE-40CE-8120-5DA588E3D78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902" name="PoljeZBesedilom 2">
          <a:extLst>
            <a:ext uri="{FF2B5EF4-FFF2-40B4-BE49-F238E27FC236}">
              <a16:creationId xmlns:a16="http://schemas.microsoft.com/office/drawing/2014/main" id="{CCC4AF1E-B1FA-43D5-9050-37967880073B}"/>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903" name="PoljeZBesedilom 2">
          <a:extLst>
            <a:ext uri="{FF2B5EF4-FFF2-40B4-BE49-F238E27FC236}">
              <a16:creationId xmlns:a16="http://schemas.microsoft.com/office/drawing/2014/main" id="{77D31D9D-5C8A-4FF0-AF5F-0AC764A48269}"/>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904" name="PoljeZBesedilom 2">
          <a:extLst>
            <a:ext uri="{FF2B5EF4-FFF2-40B4-BE49-F238E27FC236}">
              <a16:creationId xmlns:a16="http://schemas.microsoft.com/office/drawing/2014/main" id="{3E182414-EDAB-44A8-AE1E-F0D4ABB9B480}"/>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905" name="PoljeZBesedilom 1904">
          <a:extLst>
            <a:ext uri="{FF2B5EF4-FFF2-40B4-BE49-F238E27FC236}">
              <a16:creationId xmlns:a16="http://schemas.microsoft.com/office/drawing/2014/main" id="{DE2FBAFF-F66D-4ADC-9697-9E58238DB05C}"/>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906" name="PoljeZBesedilom 2">
          <a:extLst>
            <a:ext uri="{FF2B5EF4-FFF2-40B4-BE49-F238E27FC236}">
              <a16:creationId xmlns:a16="http://schemas.microsoft.com/office/drawing/2014/main" id="{8834E1C5-D7EA-49EB-8A85-34E5BF4302F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907" name="PoljeZBesedilom 2">
          <a:extLst>
            <a:ext uri="{FF2B5EF4-FFF2-40B4-BE49-F238E27FC236}">
              <a16:creationId xmlns:a16="http://schemas.microsoft.com/office/drawing/2014/main" id="{4E2AE57F-73AB-4F03-9321-A2DED9E5CFF4}"/>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908" name="PoljeZBesedilom 2">
          <a:extLst>
            <a:ext uri="{FF2B5EF4-FFF2-40B4-BE49-F238E27FC236}">
              <a16:creationId xmlns:a16="http://schemas.microsoft.com/office/drawing/2014/main" id="{AD3D3A6D-E676-4C28-A404-EB5C93AEF4C1}"/>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914</xdr:row>
      <xdr:rowOff>0</xdr:rowOff>
    </xdr:from>
    <xdr:ext cx="184731" cy="264560"/>
    <xdr:sp macro="" textlink="">
      <xdr:nvSpPr>
        <xdr:cNvPr id="1909" name="PoljeZBesedilom 2">
          <a:extLst>
            <a:ext uri="{FF2B5EF4-FFF2-40B4-BE49-F238E27FC236}">
              <a16:creationId xmlns:a16="http://schemas.microsoft.com/office/drawing/2014/main" id="{FB680BE8-0A23-46F2-85C2-C380DB7D5B43}"/>
            </a:ext>
          </a:extLst>
        </xdr:cNvPr>
        <xdr:cNvSpPr txBox="1"/>
      </xdr:nvSpPr>
      <xdr:spPr>
        <a:xfrm>
          <a:off x="765050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910" name="PoljeZBesedilom 2">
          <a:extLst>
            <a:ext uri="{FF2B5EF4-FFF2-40B4-BE49-F238E27FC236}">
              <a16:creationId xmlns:a16="http://schemas.microsoft.com/office/drawing/2014/main" id="{AF00EC95-2631-43E2-9FAB-E22F3FE2C484}"/>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911" name="PoljeZBesedilom 1910">
          <a:extLst>
            <a:ext uri="{FF2B5EF4-FFF2-40B4-BE49-F238E27FC236}">
              <a16:creationId xmlns:a16="http://schemas.microsoft.com/office/drawing/2014/main" id="{849A253E-8F33-4F62-9868-4E4B6210991E}"/>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912" name="PoljeZBesedilom 2">
          <a:extLst>
            <a:ext uri="{FF2B5EF4-FFF2-40B4-BE49-F238E27FC236}">
              <a16:creationId xmlns:a16="http://schemas.microsoft.com/office/drawing/2014/main" id="{F203AB23-B1BD-4F87-9AE3-BBF828D6480B}"/>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913" name="PoljeZBesedilom 2">
          <a:extLst>
            <a:ext uri="{FF2B5EF4-FFF2-40B4-BE49-F238E27FC236}">
              <a16:creationId xmlns:a16="http://schemas.microsoft.com/office/drawing/2014/main" id="{0D1B766C-869F-49DA-9D16-78FD3D4F786F}"/>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914" name="PoljeZBesedilom 2">
          <a:extLst>
            <a:ext uri="{FF2B5EF4-FFF2-40B4-BE49-F238E27FC236}">
              <a16:creationId xmlns:a16="http://schemas.microsoft.com/office/drawing/2014/main" id="{FD71B8DA-54EC-4BEB-A63B-ECC7F8FD83E2}"/>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914</xdr:row>
      <xdr:rowOff>0</xdr:rowOff>
    </xdr:from>
    <xdr:ext cx="184731" cy="264560"/>
    <xdr:sp macro="" textlink="">
      <xdr:nvSpPr>
        <xdr:cNvPr id="1915" name="PoljeZBesedilom 2">
          <a:extLst>
            <a:ext uri="{FF2B5EF4-FFF2-40B4-BE49-F238E27FC236}">
              <a16:creationId xmlns:a16="http://schemas.microsoft.com/office/drawing/2014/main" id="{3A292D41-BBDF-44AB-9697-B55F008A977C}"/>
            </a:ext>
          </a:extLst>
        </xdr:cNvPr>
        <xdr:cNvSpPr txBox="1"/>
      </xdr:nvSpPr>
      <xdr:spPr>
        <a:xfrm>
          <a:off x="764860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916" name="PoljeZBesedilom 2">
          <a:extLst>
            <a:ext uri="{FF2B5EF4-FFF2-40B4-BE49-F238E27FC236}">
              <a16:creationId xmlns:a16="http://schemas.microsoft.com/office/drawing/2014/main" id="{4114E5B1-80F2-444F-8A73-B455713D0E7C}"/>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917" name="PoljeZBesedilom 1916">
          <a:extLst>
            <a:ext uri="{FF2B5EF4-FFF2-40B4-BE49-F238E27FC236}">
              <a16:creationId xmlns:a16="http://schemas.microsoft.com/office/drawing/2014/main" id="{D5D61D96-8DAE-4336-83CA-601041727896}"/>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918" name="PoljeZBesedilom 2">
          <a:extLst>
            <a:ext uri="{FF2B5EF4-FFF2-40B4-BE49-F238E27FC236}">
              <a16:creationId xmlns:a16="http://schemas.microsoft.com/office/drawing/2014/main" id="{11F9924B-BF61-42B1-A372-F8D062A676F6}"/>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919" name="PoljeZBesedilom 2">
          <a:extLst>
            <a:ext uri="{FF2B5EF4-FFF2-40B4-BE49-F238E27FC236}">
              <a16:creationId xmlns:a16="http://schemas.microsoft.com/office/drawing/2014/main" id="{F9C52FAC-F4A5-47A4-9906-4FCF36742AC3}"/>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920" name="PoljeZBesedilom 2">
          <a:extLst>
            <a:ext uri="{FF2B5EF4-FFF2-40B4-BE49-F238E27FC236}">
              <a16:creationId xmlns:a16="http://schemas.microsoft.com/office/drawing/2014/main" id="{7678669C-F125-412C-B7B8-F8F0D9E1A1AB}"/>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921" name="PoljeZBesedilom 2">
          <a:extLst>
            <a:ext uri="{FF2B5EF4-FFF2-40B4-BE49-F238E27FC236}">
              <a16:creationId xmlns:a16="http://schemas.microsoft.com/office/drawing/2014/main" id="{0F8A6E87-941B-492F-BDBB-5D4543EBCDBD}"/>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922" name="PoljeZBesedilom 1921">
          <a:extLst>
            <a:ext uri="{FF2B5EF4-FFF2-40B4-BE49-F238E27FC236}">
              <a16:creationId xmlns:a16="http://schemas.microsoft.com/office/drawing/2014/main" id="{02E4B8AA-E441-4C83-8DED-958116589D12}"/>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923" name="PoljeZBesedilom 2">
          <a:extLst>
            <a:ext uri="{FF2B5EF4-FFF2-40B4-BE49-F238E27FC236}">
              <a16:creationId xmlns:a16="http://schemas.microsoft.com/office/drawing/2014/main" id="{C4DF2BF5-5FFE-4041-BCF6-32CFBC79F0EF}"/>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924" name="PoljeZBesedilom 2">
          <a:extLst>
            <a:ext uri="{FF2B5EF4-FFF2-40B4-BE49-F238E27FC236}">
              <a16:creationId xmlns:a16="http://schemas.microsoft.com/office/drawing/2014/main" id="{275E64F6-1898-4BA2-8249-2AF7611A3443}"/>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925" name="PoljeZBesedilom 2">
          <a:extLst>
            <a:ext uri="{FF2B5EF4-FFF2-40B4-BE49-F238E27FC236}">
              <a16:creationId xmlns:a16="http://schemas.microsoft.com/office/drawing/2014/main" id="{8F8AEB9A-CC35-403E-B232-AFC56A721680}"/>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926" name="PoljeZBesedilom 2">
          <a:extLst>
            <a:ext uri="{FF2B5EF4-FFF2-40B4-BE49-F238E27FC236}">
              <a16:creationId xmlns:a16="http://schemas.microsoft.com/office/drawing/2014/main" id="{6166A595-C9ED-4DCB-AA69-2CECD04DD8F6}"/>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927" name="PoljeZBesedilom 2">
          <a:extLst>
            <a:ext uri="{FF2B5EF4-FFF2-40B4-BE49-F238E27FC236}">
              <a16:creationId xmlns:a16="http://schemas.microsoft.com/office/drawing/2014/main" id="{BF9491CE-9B03-4A93-B17C-7CB33429E309}"/>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928" name="PoljeZBesedilom 1927">
          <a:extLst>
            <a:ext uri="{FF2B5EF4-FFF2-40B4-BE49-F238E27FC236}">
              <a16:creationId xmlns:a16="http://schemas.microsoft.com/office/drawing/2014/main" id="{7EEFB297-566D-4600-8195-5BBAA3577A9A}"/>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929" name="PoljeZBesedilom 2">
          <a:extLst>
            <a:ext uri="{FF2B5EF4-FFF2-40B4-BE49-F238E27FC236}">
              <a16:creationId xmlns:a16="http://schemas.microsoft.com/office/drawing/2014/main" id="{59F43A4D-1BDC-494F-93BB-C3108BB4B1F8}"/>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930" name="PoljeZBesedilom 2">
          <a:extLst>
            <a:ext uri="{FF2B5EF4-FFF2-40B4-BE49-F238E27FC236}">
              <a16:creationId xmlns:a16="http://schemas.microsoft.com/office/drawing/2014/main" id="{82FAB8FB-C258-420C-AED5-E87224423EBF}"/>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931" name="PoljeZBesedilom 2">
          <a:extLst>
            <a:ext uri="{FF2B5EF4-FFF2-40B4-BE49-F238E27FC236}">
              <a16:creationId xmlns:a16="http://schemas.microsoft.com/office/drawing/2014/main" id="{D98886B6-83EB-4D05-A33A-630A1CC53246}"/>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64560"/>
    <xdr:sp macro="" textlink="">
      <xdr:nvSpPr>
        <xdr:cNvPr id="1932" name="PoljeZBesedilom 2">
          <a:extLst>
            <a:ext uri="{FF2B5EF4-FFF2-40B4-BE49-F238E27FC236}">
              <a16:creationId xmlns:a16="http://schemas.microsoft.com/office/drawing/2014/main" id="{CD22482C-873B-437E-955F-3D0A072716F5}"/>
            </a:ext>
          </a:extLst>
        </xdr:cNvPr>
        <xdr:cNvSpPr txBox="1"/>
      </xdr:nvSpPr>
      <xdr:spPr>
        <a:xfrm>
          <a:off x="7644790"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933" name="PoljeZBesedilom 1932">
          <a:extLst>
            <a:ext uri="{FF2B5EF4-FFF2-40B4-BE49-F238E27FC236}">
              <a16:creationId xmlns:a16="http://schemas.microsoft.com/office/drawing/2014/main" id="{000DFCC4-DE23-40FA-BA46-C6D5CA6BC8C6}"/>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934" name="PoljeZBesedilom 2">
          <a:extLst>
            <a:ext uri="{FF2B5EF4-FFF2-40B4-BE49-F238E27FC236}">
              <a16:creationId xmlns:a16="http://schemas.microsoft.com/office/drawing/2014/main" id="{9E328861-A043-4E27-9EA2-A340DB6FCE5D}"/>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935" name="PoljeZBesedilom 2">
          <a:extLst>
            <a:ext uri="{FF2B5EF4-FFF2-40B4-BE49-F238E27FC236}">
              <a16:creationId xmlns:a16="http://schemas.microsoft.com/office/drawing/2014/main" id="{8E718DBD-6EE4-42ED-B776-F4420CB5199C}"/>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936" name="PoljeZBesedilom 2">
          <a:extLst>
            <a:ext uri="{FF2B5EF4-FFF2-40B4-BE49-F238E27FC236}">
              <a16:creationId xmlns:a16="http://schemas.microsoft.com/office/drawing/2014/main" id="{60E14CEF-0D8D-42A6-B1B6-34FF50E483C2}"/>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914</xdr:row>
      <xdr:rowOff>0</xdr:rowOff>
    </xdr:from>
    <xdr:ext cx="184731" cy="274009"/>
    <xdr:sp macro="" textlink="">
      <xdr:nvSpPr>
        <xdr:cNvPr id="1937" name="PoljeZBesedilom 2">
          <a:extLst>
            <a:ext uri="{FF2B5EF4-FFF2-40B4-BE49-F238E27FC236}">
              <a16:creationId xmlns:a16="http://schemas.microsoft.com/office/drawing/2014/main" id="{96907C04-A49F-4125-A749-0184E9B003A0}"/>
            </a:ext>
          </a:extLst>
        </xdr:cNvPr>
        <xdr:cNvSpPr txBox="1"/>
      </xdr:nvSpPr>
      <xdr:spPr>
        <a:xfrm>
          <a:off x="7644790" y="15685008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38" name="PoljeZBesedilom 2">
          <a:extLst>
            <a:ext uri="{FF2B5EF4-FFF2-40B4-BE49-F238E27FC236}">
              <a16:creationId xmlns:a16="http://schemas.microsoft.com/office/drawing/2014/main" id="{E8622D86-D81D-43AA-814D-56CE45F297C6}"/>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39" name="PoljeZBesedilom 1938">
          <a:extLst>
            <a:ext uri="{FF2B5EF4-FFF2-40B4-BE49-F238E27FC236}">
              <a16:creationId xmlns:a16="http://schemas.microsoft.com/office/drawing/2014/main" id="{E9452302-A8AC-4253-AC0B-F62D1457C32F}"/>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40" name="PoljeZBesedilom 2">
          <a:extLst>
            <a:ext uri="{FF2B5EF4-FFF2-40B4-BE49-F238E27FC236}">
              <a16:creationId xmlns:a16="http://schemas.microsoft.com/office/drawing/2014/main" id="{A12B7A38-C0FE-4B47-999C-6A12CDAF5137}"/>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41" name="PoljeZBesedilom 2">
          <a:extLst>
            <a:ext uri="{FF2B5EF4-FFF2-40B4-BE49-F238E27FC236}">
              <a16:creationId xmlns:a16="http://schemas.microsoft.com/office/drawing/2014/main" id="{486BE8D0-AFA3-4D8D-B6FC-D229DA0F5B03}"/>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42" name="PoljeZBesedilom 2">
          <a:extLst>
            <a:ext uri="{FF2B5EF4-FFF2-40B4-BE49-F238E27FC236}">
              <a16:creationId xmlns:a16="http://schemas.microsoft.com/office/drawing/2014/main" id="{741CCDAC-CFDA-4BB3-B5AB-1F76CAB8195B}"/>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43" name="PoljeZBesedilom 2">
          <a:extLst>
            <a:ext uri="{FF2B5EF4-FFF2-40B4-BE49-F238E27FC236}">
              <a16:creationId xmlns:a16="http://schemas.microsoft.com/office/drawing/2014/main" id="{33D12116-D6C0-4616-9648-6677055BD8CF}"/>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44" name="PoljeZBesedilom 2">
          <a:extLst>
            <a:ext uri="{FF2B5EF4-FFF2-40B4-BE49-F238E27FC236}">
              <a16:creationId xmlns:a16="http://schemas.microsoft.com/office/drawing/2014/main" id="{404BDFF4-0422-4811-8704-2F159EF85ECA}"/>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45" name="PoljeZBesedilom 1944">
          <a:extLst>
            <a:ext uri="{FF2B5EF4-FFF2-40B4-BE49-F238E27FC236}">
              <a16:creationId xmlns:a16="http://schemas.microsoft.com/office/drawing/2014/main" id="{DA308653-A9FE-4B91-82F7-BBFD8087791F}"/>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46" name="PoljeZBesedilom 2">
          <a:extLst>
            <a:ext uri="{FF2B5EF4-FFF2-40B4-BE49-F238E27FC236}">
              <a16:creationId xmlns:a16="http://schemas.microsoft.com/office/drawing/2014/main" id="{80C7EE43-A10D-451A-B04D-850A4B4CF0D8}"/>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47" name="PoljeZBesedilom 2">
          <a:extLst>
            <a:ext uri="{FF2B5EF4-FFF2-40B4-BE49-F238E27FC236}">
              <a16:creationId xmlns:a16="http://schemas.microsoft.com/office/drawing/2014/main" id="{B260450E-3FFC-488E-8595-B60F7F258695}"/>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48" name="PoljeZBesedilom 2">
          <a:extLst>
            <a:ext uri="{FF2B5EF4-FFF2-40B4-BE49-F238E27FC236}">
              <a16:creationId xmlns:a16="http://schemas.microsoft.com/office/drawing/2014/main" id="{EF801436-C858-4A8F-AE8E-FD60254B6886}"/>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49" name="PoljeZBesedilom 2">
          <a:extLst>
            <a:ext uri="{FF2B5EF4-FFF2-40B4-BE49-F238E27FC236}">
              <a16:creationId xmlns:a16="http://schemas.microsoft.com/office/drawing/2014/main" id="{61B7C8EA-5C22-41C0-8E42-F3FE5BCD6C55}"/>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50" name="PoljeZBesedilom 2">
          <a:extLst>
            <a:ext uri="{FF2B5EF4-FFF2-40B4-BE49-F238E27FC236}">
              <a16:creationId xmlns:a16="http://schemas.microsoft.com/office/drawing/2014/main" id="{CBC53368-E978-407F-BCC2-DBEFA1B5C627}"/>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51" name="PoljeZBesedilom 1950">
          <a:extLst>
            <a:ext uri="{FF2B5EF4-FFF2-40B4-BE49-F238E27FC236}">
              <a16:creationId xmlns:a16="http://schemas.microsoft.com/office/drawing/2014/main" id="{8128E7F9-4BF0-4A2F-9BA8-65EDEA60F0E7}"/>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52" name="PoljeZBesedilom 2">
          <a:extLst>
            <a:ext uri="{FF2B5EF4-FFF2-40B4-BE49-F238E27FC236}">
              <a16:creationId xmlns:a16="http://schemas.microsoft.com/office/drawing/2014/main" id="{B3C5D14B-50DC-4589-8EFF-E2221C8C306C}"/>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53" name="PoljeZBesedilom 2">
          <a:extLst>
            <a:ext uri="{FF2B5EF4-FFF2-40B4-BE49-F238E27FC236}">
              <a16:creationId xmlns:a16="http://schemas.microsoft.com/office/drawing/2014/main" id="{EF0C8A54-31B4-4125-8534-57FDC7F74D36}"/>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54" name="PoljeZBesedilom 2">
          <a:extLst>
            <a:ext uri="{FF2B5EF4-FFF2-40B4-BE49-F238E27FC236}">
              <a16:creationId xmlns:a16="http://schemas.microsoft.com/office/drawing/2014/main" id="{BA568F40-D8C6-4B45-916A-84BF612CE85A}"/>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55" name="PoljeZBesedilom 2">
          <a:extLst>
            <a:ext uri="{FF2B5EF4-FFF2-40B4-BE49-F238E27FC236}">
              <a16:creationId xmlns:a16="http://schemas.microsoft.com/office/drawing/2014/main" id="{A9B33C41-A329-40F1-8383-376D59781C81}"/>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56" name="PoljeZBesedilom 2">
          <a:extLst>
            <a:ext uri="{FF2B5EF4-FFF2-40B4-BE49-F238E27FC236}">
              <a16:creationId xmlns:a16="http://schemas.microsoft.com/office/drawing/2014/main" id="{70FA5D8F-CC87-45A4-8ED8-5D30A25AA2BD}"/>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57" name="PoljeZBesedilom 1956">
          <a:extLst>
            <a:ext uri="{FF2B5EF4-FFF2-40B4-BE49-F238E27FC236}">
              <a16:creationId xmlns:a16="http://schemas.microsoft.com/office/drawing/2014/main" id="{E23696A8-0517-4FE5-973A-D10F185DC7A2}"/>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58" name="PoljeZBesedilom 2">
          <a:extLst>
            <a:ext uri="{FF2B5EF4-FFF2-40B4-BE49-F238E27FC236}">
              <a16:creationId xmlns:a16="http://schemas.microsoft.com/office/drawing/2014/main" id="{08DAD853-EA63-4A5C-83BE-E0AAF24EC04B}"/>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59" name="PoljeZBesedilom 2">
          <a:extLst>
            <a:ext uri="{FF2B5EF4-FFF2-40B4-BE49-F238E27FC236}">
              <a16:creationId xmlns:a16="http://schemas.microsoft.com/office/drawing/2014/main" id="{E8301074-DD25-4B0B-9A07-E2F8C6EE6D30}"/>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60" name="PoljeZBesedilom 2">
          <a:extLst>
            <a:ext uri="{FF2B5EF4-FFF2-40B4-BE49-F238E27FC236}">
              <a16:creationId xmlns:a16="http://schemas.microsoft.com/office/drawing/2014/main" id="{7A3A830E-473B-40C8-8463-936FE1EA707F}"/>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61" name="PoljeZBesedilom 2">
          <a:extLst>
            <a:ext uri="{FF2B5EF4-FFF2-40B4-BE49-F238E27FC236}">
              <a16:creationId xmlns:a16="http://schemas.microsoft.com/office/drawing/2014/main" id="{FFE0307C-BB49-4D9F-A42F-0DF178985684}"/>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1962" name="PoljeZBesedilom 2">
          <a:extLst>
            <a:ext uri="{FF2B5EF4-FFF2-40B4-BE49-F238E27FC236}">
              <a16:creationId xmlns:a16="http://schemas.microsoft.com/office/drawing/2014/main" id="{3EB84AE0-FC30-4602-BC94-3F889AD9D94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1963" name="PoljeZBesedilom 1962">
          <a:extLst>
            <a:ext uri="{FF2B5EF4-FFF2-40B4-BE49-F238E27FC236}">
              <a16:creationId xmlns:a16="http://schemas.microsoft.com/office/drawing/2014/main" id="{67CBBF1E-6681-46CE-B23A-1E209E93D63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1964" name="PoljeZBesedilom 2">
          <a:extLst>
            <a:ext uri="{FF2B5EF4-FFF2-40B4-BE49-F238E27FC236}">
              <a16:creationId xmlns:a16="http://schemas.microsoft.com/office/drawing/2014/main" id="{05E569C6-28B3-4E54-8072-308F4DB8F604}"/>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1965" name="PoljeZBesedilom 2">
          <a:extLst>
            <a:ext uri="{FF2B5EF4-FFF2-40B4-BE49-F238E27FC236}">
              <a16:creationId xmlns:a16="http://schemas.microsoft.com/office/drawing/2014/main" id="{7F54E352-61D4-4C35-B98F-0C3234F40977}"/>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1966" name="PoljeZBesedilom 2">
          <a:extLst>
            <a:ext uri="{FF2B5EF4-FFF2-40B4-BE49-F238E27FC236}">
              <a16:creationId xmlns:a16="http://schemas.microsoft.com/office/drawing/2014/main" id="{3FAF3EA0-2135-43BF-B60C-DA4E2642FAE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1967" name="PoljeZBesedilom 2">
          <a:extLst>
            <a:ext uri="{FF2B5EF4-FFF2-40B4-BE49-F238E27FC236}">
              <a16:creationId xmlns:a16="http://schemas.microsoft.com/office/drawing/2014/main" id="{E9EFBF13-4968-4407-8123-3C3702AD182D}"/>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1968" name="PoljeZBesedilom 2">
          <a:extLst>
            <a:ext uri="{FF2B5EF4-FFF2-40B4-BE49-F238E27FC236}">
              <a16:creationId xmlns:a16="http://schemas.microsoft.com/office/drawing/2014/main" id="{5C5523AF-7785-4FA7-9681-C1535DA237F6}"/>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1969" name="PoljeZBesedilom 1968">
          <a:extLst>
            <a:ext uri="{FF2B5EF4-FFF2-40B4-BE49-F238E27FC236}">
              <a16:creationId xmlns:a16="http://schemas.microsoft.com/office/drawing/2014/main" id="{0186612F-2F54-4F10-9C6C-C6EB9A122B33}"/>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1970" name="PoljeZBesedilom 2">
          <a:extLst>
            <a:ext uri="{FF2B5EF4-FFF2-40B4-BE49-F238E27FC236}">
              <a16:creationId xmlns:a16="http://schemas.microsoft.com/office/drawing/2014/main" id="{BC09D2C5-646F-40A8-9C5A-800BFB518D3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1971" name="PoljeZBesedilom 2">
          <a:extLst>
            <a:ext uri="{FF2B5EF4-FFF2-40B4-BE49-F238E27FC236}">
              <a16:creationId xmlns:a16="http://schemas.microsoft.com/office/drawing/2014/main" id="{E5A9FA8C-404E-4AF3-BD0F-5E11A4B7988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1972" name="PoljeZBesedilom 2">
          <a:extLst>
            <a:ext uri="{FF2B5EF4-FFF2-40B4-BE49-F238E27FC236}">
              <a16:creationId xmlns:a16="http://schemas.microsoft.com/office/drawing/2014/main" id="{C3359015-0C32-4AF2-9907-65B2AED2F935}"/>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1973" name="PoljeZBesedilom 2">
          <a:extLst>
            <a:ext uri="{FF2B5EF4-FFF2-40B4-BE49-F238E27FC236}">
              <a16:creationId xmlns:a16="http://schemas.microsoft.com/office/drawing/2014/main" id="{0EBAE901-53BD-4BA1-A820-78EFAC376EB6}"/>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1974" name="PoljeZBesedilom 2">
          <a:extLst>
            <a:ext uri="{FF2B5EF4-FFF2-40B4-BE49-F238E27FC236}">
              <a16:creationId xmlns:a16="http://schemas.microsoft.com/office/drawing/2014/main" id="{F4C0C573-CED6-4F58-8ED2-0F2A8A0CF25D}"/>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1975" name="PoljeZBesedilom 1974">
          <a:extLst>
            <a:ext uri="{FF2B5EF4-FFF2-40B4-BE49-F238E27FC236}">
              <a16:creationId xmlns:a16="http://schemas.microsoft.com/office/drawing/2014/main" id="{076DBC7E-E8E2-4838-885D-DDDD7743B470}"/>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1976" name="PoljeZBesedilom 2">
          <a:extLst>
            <a:ext uri="{FF2B5EF4-FFF2-40B4-BE49-F238E27FC236}">
              <a16:creationId xmlns:a16="http://schemas.microsoft.com/office/drawing/2014/main" id="{C140F912-BEF2-45B8-ACD7-3E1A5DCE1FF7}"/>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1977" name="PoljeZBesedilom 2">
          <a:extLst>
            <a:ext uri="{FF2B5EF4-FFF2-40B4-BE49-F238E27FC236}">
              <a16:creationId xmlns:a16="http://schemas.microsoft.com/office/drawing/2014/main" id="{9FA513A3-A78B-4D1E-938B-55DE06E40334}"/>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1978" name="PoljeZBesedilom 2">
          <a:extLst>
            <a:ext uri="{FF2B5EF4-FFF2-40B4-BE49-F238E27FC236}">
              <a16:creationId xmlns:a16="http://schemas.microsoft.com/office/drawing/2014/main" id="{01C083E9-78CC-4EDB-AF20-D095812C8B4D}"/>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1979" name="PoljeZBesedilom 2">
          <a:extLst>
            <a:ext uri="{FF2B5EF4-FFF2-40B4-BE49-F238E27FC236}">
              <a16:creationId xmlns:a16="http://schemas.microsoft.com/office/drawing/2014/main" id="{ED3FAE90-FE57-44AF-8503-B51D4F0EACF3}"/>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1980" name="PoljeZBesedilom 2">
          <a:extLst>
            <a:ext uri="{FF2B5EF4-FFF2-40B4-BE49-F238E27FC236}">
              <a16:creationId xmlns:a16="http://schemas.microsoft.com/office/drawing/2014/main" id="{99F27740-68E8-4104-AA54-C5038CF82E7F}"/>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1981" name="PoljeZBesedilom 1980">
          <a:extLst>
            <a:ext uri="{FF2B5EF4-FFF2-40B4-BE49-F238E27FC236}">
              <a16:creationId xmlns:a16="http://schemas.microsoft.com/office/drawing/2014/main" id="{F5B1176F-3156-4931-9F34-CE77507D38AA}"/>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1982" name="PoljeZBesedilom 2">
          <a:extLst>
            <a:ext uri="{FF2B5EF4-FFF2-40B4-BE49-F238E27FC236}">
              <a16:creationId xmlns:a16="http://schemas.microsoft.com/office/drawing/2014/main" id="{45F8A095-FB0F-4A21-B577-7525639180AE}"/>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1983" name="PoljeZBesedilom 2">
          <a:extLst>
            <a:ext uri="{FF2B5EF4-FFF2-40B4-BE49-F238E27FC236}">
              <a16:creationId xmlns:a16="http://schemas.microsoft.com/office/drawing/2014/main" id="{E5B162F5-CECB-463E-AE81-98FF0D9FADEC}"/>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1984" name="PoljeZBesedilom 2">
          <a:extLst>
            <a:ext uri="{FF2B5EF4-FFF2-40B4-BE49-F238E27FC236}">
              <a16:creationId xmlns:a16="http://schemas.microsoft.com/office/drawing/2014/main" id="{FE5A169F-B73F-4BF1-A949-3C31DE6E8910}"/>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1985" name="PoljeZBesedilom 2">
          <a:extLst>
            <a:ext uri="{FF2B5EF4-FFF2-40B4-BE49-F238E27FC236}">
              <a16:creationId xmlns:a16="http://schemas.microsoft.com/office/drawing/2014/main" id="{DD1E7471-3DB6-42FD-93B4-CDA6EE0F2D01}"/>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1986" name="PoljeZBesedilom 1985">
          <a:extLst>
            <a:ext uri="{FF2B5EF4-FFF2-40B4-BE49-F238E27FC236}">
              <a16:creationId xmlns:a16="http://schemas.microsoft.com/office/drawing/2014/main" id="{4E2837AA-5AD8-4CB0-A3BB-9E978EA5AB67}"/>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1987" name="PoljeZBesedilom 2">
          <a:extLst>
            <a:ext uri="{FF2B5EF4-FFF2-40B4-BE49-F238E27FC236}">
              <a16:creationId xmlns:a16="http://schemas.microsoft.com/office/drawing/2014/main" id="{D0DA996C-D8CE-453A-9FFF-63725FCBAA1E}"/>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1988" name="PoljeZBesedilom 2">
          <a:extLst>
            <a:ext uri="{FF2B5EF4-FFF2-40B4-BE49-F238E27FC236}">
              <a16:creationId xmlns:a16="http://schemas.microsoft.com/office/drawing/2014/main" id="{75C35017-576F-41D5-B539-72A5FA661330}"/>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1989" name="PoljeZBesedilom 2">
          <a:extLst>
            <a:ext uri="{FF2B5EF4-FFF2-40B4-BE49-F238E27FC236}">
              <a16:creationId xmlns:a16="http://schemas.microsoft.com/office/drawing/2014/main" id="{B993DBAC-2B44-4747-825F-6F34F2D4B285}"/>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1990" name="PoljeZBesedilom 2">
          <a:extLst>
            <a:ext uri="{FF2B5EF4-FFF2-40B4-BE49-F238E27FC236}">
              <a16:creationId xmlns:a16="http://schemas.microsoft.com/office/drawing/2014/main" id="{688C5533-1132-464F-8A38-30B0F53D0374}"/>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91" name="PoljeZBesedilom 2">
          <a:extLst>
            <a:ext uri="{FF2B5EF4-FFF2-40B4-BE49-F238E27FC236}">
              <a16:creationId xmlns:a16="http://schemas.microsoft.com/office/drawing/2014/main" id="{BB1F3D8F-23B5-4D0E-A15E-27FDC75C8A78}"/>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92" name="PoljeZBesedilom 1991">
          <a:extLst>
            <a:ext uri="{FF2B5EF4-FFF2-40B4-BE49-F238E27FC236}">
              <a16:creationId xmlns:a16="http://schemas.microsoft.com/office/drawing/2014/main" id="{C1DD5F5F-343E-4B50-B299-E6A7FB09F824}"/>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93" name="PoljeZBesedilom 2">
          <a:extLst>
            <a:ext uri="{FF2B5EF4-FFF2-40B4-BE49-F238E27FC236}">
              <a16:creationId xmlns:a16="http://schemas.microsoft.com/office/drawing/2014/main" id="{D469A17E-5B39-42EC-B5F5-6C90F02163E3}"/>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94" name="PoljeZBesedilom 2">
          <a:extLst>
            <a:ext uri="{FF2B5EF4-FFF2-40B4-BE49-F238E27FC236}">
              <a16:creationId xmlns:a16="http://schemas.microsoft.com/office/drawing/2014/main" id="{D924B66B-3AE6-419C-A45E-AC964A90A9FD}"/>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95" name="PoljeZBesedilom 2">
          <a:extLst>
            <a:ext uri="{FF2B5EF4-FFF2-40B4-BE49-F238E27FC236}">
              <a16:creationId xmlns:a16="http://schemas.microsoft.com/office/drawing/2014/main" id="{5C543E24-0830-48D7-91C1-680671ABA724}"/>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96" name="PoljeZBesedilom 2">
          <a:extLst>
            <a:ext uri="{FF2B5EF4-FFF2-40B4-BE49-F238E27FC236}">
              <a16:creationId xmlns:a16="http://schemas.microsoft.com/office/drawing/2014/main" id="{0D61826C-09B5-44B6-91C3-61A60A14BEBD}"/>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97" name="PoljeZBesedilom 2">
          <a:extLst>
            <a:ext uri="{FF2B5EF4-FFF2-40B4-BE49-F238E27FC236}">
              <a16:creationId xmlns:a16="http://schemas.microsoft.com/office/drawing/2014/main" id="{BC2E25A3-FDA0-42CC-9DA2-EA8868B6E002}"/>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98" name="PoljeZBesedilom 1997">
          <a:extLst>
            <a:ext uri="{FF2B5EF4-FFF2-40B4-BE49-F238E27FC236}">
              <a16:creationId xmlns:a16="http://schemas.microsoft.com/office/drawing/2014/main" id="{DF8A6C77-5E8A-42B5-913F-4E6FE2E3B077}"/>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1999" name="PoljeZBesedilom 2">
          <a:extLst>
            <a:ext uri="{FF2B5EF4-FFF2-40B4-BE49-F238E27FC236}">
              <a16:creationId xmlns:a16="http://schemas.microsoft.com/office/drawing/2014/main" id="{97FDA5DD-01E2-4269-93E9-4D01760F3741}"/>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00" name="PoljeZBesedilom 2">
          <a:extLst>
            <a:ext uri="{FF2B5EF4-FFF2-40B4-BE49-F238E27FC236}">
              <a16:creationId xmlns:a16="http://schemas.microsoft.com/office/drawing/2014/main" id="{514E9F22-4A41-405D-BA12-190DB34B73F9}"/>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01" name="PoljeZBesedilom 2">
          <a:extLst>
            <a:ext uri="{FF2B5EF4-FFF2-40B4-BE49-F238E27FC236}">
              <a16:creationId xmlns:a16="http://schemas.microsoft.com/office/drawing/2014/main" id="{7CE48E2E-A8A4-499E-A13E-90383A426694}"/>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02" name="PoljeZBesedilom 2">
          <a:extLst>
            <a:ext uri="{FF2B5EF4-FFF2-40B4-BE49-F238E27FC236}">
              <a16:creationId xmlns:a16="http://schemas.microsoft.com/office/drawing/2014/main" id="{5EEF67DA-2571-470B-8EC7-3DF5C178324E}"/>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03" name="PoljeZBesedilom 2">
          <a:extLst>
            <a:ext uri="{FF2B5EF4-FFF2-40B4-BE49-F238E27FC236}">
              <a16:creationId xmlns:a16="http://schemas.microsoft.com/office/drawing/2014/main" id="{2AB6F935-EFCF-422F-BAAA-C94607F586D4}"/>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04" name="PoljeZBesedilom 2003">
          <a:extLst>
            <a:ext uri="{FF2B5EF4-FFF2-40B4-BE49-F238E27FC236}">
              <a16:creationId xmlns:a16="http://schemas.microsoft.com/office/drawing/2014/main" id="{1E2B35BD-2123-4082-88AF-AFA62B4AF999}"/>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05" name="PoljeZBesedilom 2">
          <a:extLst>
            <a:ext uri="{FF2B5EF4-FFF2-40B4-BE49-F238E27FC236}">
              <a16:creationId xmlns:a16="http://schemas.microsoft.com/office/drawing/2014/main" id="{9730B24D-BA3A-4816-A62E-AD55BB33EDF3}"/>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06" name="PoljeZBesedilom 2">
          <a:extLst>
            <a:ext uri="{FF2B5EF4-FFF2-40B4-BE49-F238E27FC236}">
              <a16:creationId xmlns:a16="http://schemas.microsoft.com/office/drawing/2014/main" id="{4CCBDB64-BF7E-4B5E-B642-0D3A9278BAD2}"/>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07" name="PoljeZBesedilom 2">
          <a:extLst>
            <a:ext uri="{FF2B5EF4-FFF2-40B4-BE49-F238E27FC236}">
              <a16:creationId xmlns:a16="http://schemas.microsoft.com/office/drawing/2014/main" id="{64ED6C45-0F85-414D-9CB1-28C57DF9352F}"/>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08" name="PoljeZBesedilom 2">
          <a:extLst>
            <a:ext uri="{FF2B5EF4-FFF2-40B4-BE49-F238E27FC236}">
              <a16:creationId xmlns:a16="http://schemas.microsoft.com/office/drawing/2014/main" id="{5AEFB32A-8E9A-42B2-AE14-DE7566621189}"/>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09" name="PoljeZBesedilom 2">
          <a:extLst>
            <a:ext uri="{FF2B5EF4-FFF2-40B4-BE49-F238E27FC236}">
              <a16:creationId xmlns:a16="http://schemas.microsoft.com/office/drawing/2014/main" id="{F331DBA2-FBC8-4FCF-9B2C-E6EEBD0E47B6}"/>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10" name="PoljeZBesedilom 2009">
          <a:extLst>
            <a:ext uri="{FF2B5EF4-FFF2-40B4-BE49-F238E27FC236}">
              <a16:creationId xmlns:a16="http://schemas.microsoft.com/office/drawing/2014/main" id="{F291D263-0EC8-46CC-8B88-CA90FA2B3B88}"/>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11" name="PoljeZBesedilom 2">
          <a:extLst>
            <a:ext uri="{FF2B5EF4-FFF2-40B4-BE49-F238E27FC236}">
              <a16:creationId xmlns:a16="http://schemas.microsoft.com/office/drawing/2014/main" id="{3EB6B466-5E30-4BBB-9BEA-1288270E66AF}"/>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12" name="PoljeZBesedilom 2">
          <a:extLst>
            <a:ext uri="{FF2B5EF4-FFF2-40B4-BE49-F238E27FC236}">
              <a16:creationId xmlns:a16="http://schemas.microsoft.com/office/drawing/2014/main" id="{F2B8A4AE-F70C-4449-A266-19214DA57DF8}"/>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13" name="PoljeZBesedilom 2">
          <a:extLst>
            <a:ext uri="{FF2B5EF4-FFF2-40B4-BE49-F238E27FC236}">
              <a16:creationId xmlns:a16="http://schemas.microsoft.com/office/drawing/2014/main" id="{F934345A-B9D9-4947-B423-E3741C6BA145}"/>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14" name="PoljeZBesedilom 2">
          <a:extLst>
            <a:ext uri="{FF2B5EF4-FFF2-40B4-BE49-F238E27FC236}">
              <a16:creationId xmlns:a16="http://schemas.microsoft.com/office/drawing/2014/main" id="{3BE28E18-18B3-44D2-B5CF-DB672285061B}"/>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015" name="PoljeZBesedilom 2">
          <a:extLst>
            <a:ext uri="{FF2B5EF4-FFF2-40B4-BE49-F238E27FC236}">
              <a16:creationId xmlns:a16="http://schemas.microsoft.com/office/drawing/2014/main" id="{0748C747-73C6-43DD-8B45-F60EC08F571E}"/>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016" name="PoljeZBesedilom 2015">
          <a:extLst>
            <a:ext uri="{FF2B5EF4-FFF2-40B4-BE49-F238E27FC236}">
              <a16:creationId xmlns:a16="http://schemas.microsoft.com/office/drawing/2014/main" id="{20770DE5-48AB-4687-8012-76B6A768FB4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017" name="PoljeZBesedilom 2">
          <a:extLst>
            <a:ext uri="{FF2B5EF4-FFF2-40B4-BE49-F238E27FC236}">
              <a16:creationId xmlns:a16="http://schemas.microsoft.com/office/drawing/2014/main" id="{9F08F3EC-B6EB-46D3-A279-7FF51411AE31}"/>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018" name="PoljeZBesedilom 2">
          <a:extLst>
            <a:ext uri="{FF2B5EF4-FFF2-40B4-BE49-F238E27FC236}">
              <a16:creationId xmlns:a16="http://schemas.microsoft.com/office/drawing/2014/main" id="{93082F8D-761B-4C04-989D-0CCB496FFF01}"/>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019" name="PoljeZBesedilom 2">
          <a:extLst>
            <a:ext uri="{FF2B5EF4-FFF2-40B4-BE49-F238E27FC236}">
              <a16:creationId xmlns:a16="http://schemas.microsoft.com/office/drawing/2014/main" id="{855340C5-7364-42B0-9065-D7502F18D640}"/>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020" name="PoljeZBesedilom 2">
          <a:extLst>
            <a:ext uri="{FF2B5EF4-FFF2-40B4-BE49-F238E27FC236}">
              <a16:creationId xmlns:a16="http://schemas.microsoft.com/office/drawing/2014/main" id="{D370BC26-CF8D-4EE9-BD6A-4B09C5052840}"/>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021" name="PoljeZBesedilom 2">
          <a:extLst>
            <a:ext uri="{FF2B5EF4-FFF2-40B4-BE49-F238E27FC236}">
              <a16:creationId xmlns:a16="http://schemas.microsoft.com/office/drawing/2014/main" id="{1ADE6D7E-B628-4647-8819-2F1FE4F2BA2D}"/>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022" name="PoljeZBesedilom 2021">
          <a:extLst>
            <a:ext uri="{FF2B5EF4-FFF2-40B4-BE49-F238E27FC236}">
              <a16:creationId xmlns:a16="http://schemas.microsoft.com/office/drawing/2014/main" id="{97F5A314-AE7B-43D2-9742-6917479AFA6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023" name="PoljeZBesedilom 2">
          <a:extLst>
            <a:ext uri="{FF2B5EF4-FFF2-40B4-BE49-F238E27FC236}">
              <a16:creationId xmlns:a16="http://schemas.microsoft.com/office/drawing/2014/main" id="{643DB16A-BAFC-4E31-BF53-3632C9EA4633}"/>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024" name="PoljeZBesedilom 2">
          <a:extLst>
            <a:ext uri="{FF2B5EF4-FFF2-40B4-BE49-F238E27FC236}">
              <a16:creationId xmlns:a16="http://schemas.microsoft.com/office/drawing/2014/main" id="{B1F12A2A-17D0-4EF9-A9D0-EF4764E02DDC}"/>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025" name="PoljeZBesedilom 2">
          <a:extLst>
            <a:ext uri="{FF2B5EF4-FFF2-40B4-BE49-F238E27FC236}">
              <a16:creationId xmlns:a16="http://schemas.microsoft.com/office/drawing/2014/main" id="{03C90885-EA86-47C6-AF7E-8BD9CCB547DB}"/>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026" name="PoljeZBesedilom 2">
          <a:extLst>
            <a:ext uri="{FF2B5EF4-FFF2-40B4-BE49-F238E27FC236}">
              <a16:creationId xmlns:a16="http://schemas.microsoft.com/office/drawing/2014/main" id="{BD3FEA95-4C56-425D-9381-40FB8BF5EB27}"/>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027" name="PoljeZBesedilom 2">
          <a:extLst>
            <a:ext uri="{FF2B5EF4-FFF2-40B4-BE49-F238E27FC236}">
              <a16:creationId xmlns:a16="http://schemas.microsoft.com/office/drawing/2014/main" id="{91C42948-D32A-4BFB-9CB7-8F524D4A5CDA}"/>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028" name="PoljeZBesedilom 2027">
          <a:extLst>
            <a:ext uri="{FF2B5EF4-FFF2-40B4-BE49-F238E27FC236}">
              <a16:creationId xmlns:a16="http://schemas.microsoft.com/office/drawing/2014/main" id="{AEA923DF-9B09-400E-8E58-10A9FBE9F061}"/>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029" name="PoljeZBesedilom 2">
          <a:extLst>
            <a:ext uri="{FF2B5EF4-FFF2-40B4-BE49-F238E27FC236}">
              <a16:creationId xmlns:a16="http://schemas.microsoft.com/office/drawing/2014/main" id="{E05DDB56-26CA-4EEF-8C0E-D93B7B404D4A}"/>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030" name="PoljeZBesedilom 2">
          <a:extLst>
            <a:ext uri="{FF2B5EF4-FFF2-40B4-BE49-F238E27FC236}">
              <a16:creationId xmlns:a16="http://schemas.microsoft.com/office/drawing/2014/main" id="{E581F5B7-89DB-4947-922A-C4BAC4D866B7}"/>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031" name="PoljeZBesedilom 2">
          <a:extLst>
            <a:ext uri="{FF2B5EF4-FFF2-40B4-BE49-F238E27FC236}">
              <a16:creationId xmlns:a16="http://schemas.microsoft.com/office/drawing/2014/main" id="{7A5C43AD-DCAD-4570-A38E-A37ED0AA8F5F}"/>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032" name="PoljeZBesedilom 2">
          <a:extLst>
            <a:ext uri="{FF2B5EF4-FFF2-40B4-BE49-F238E27FC236}">
              <a16:creationId xmlns:a16="http://schemas.microsoft.com/office/drawing/2014/main" id="{4186BF7D-B6C6-43DF-86BE-B06B11695F75}"/>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2033" name="PoljeZBesedilom 2">
          <a:extLst>
            <a:ext uri="{FF2B5EF4-FFF2-40B4-BE49-F238E27FC236}">
              <a16:creationId xmlns:a16="http://schemas.microsoft.com/office/drawing/2014/main" id="{5C4DF167-3C4C-44FF-8610-425F0432D040}"/>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2034" name="PoljeZBesedilom 2033">
          <a:extLst>
            <a:ext uri="{FF2B5EF4-FFF2-40B4-BE49-F238E27FC236}">
              <a16:creationId xmlns:a16="http://schemas.microsoft.com/office/drawing/2014/main" id="{16A776DF-0A10-4A66-B93C-ECF5A94FFCC9}"/>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2035" name="PoljeZBesedilom 2">
          <a:extLst>
            <a:ext uri="{FF2B5EF4-FFF2-40B4-BE49-F238E27FC236}">
              <a16:creationId xmlns:a16="http://schemas.microsoft.com/office/drawing/2014/main" id="{92BE6F7B-B9FB-4EF3-97EB-29D7EBB39C75}"/>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2036" name="PoljeZBesedilom 2">
          <a:extLst>
            <a:ext uri="{FF2B5EF4-FFF2-40B4-BE49-F238E27FC236}">
              <a16:creationId xmlns:a16="http://schemas.microsoft.com/office/drawing/2014/main" id="{DE46DDE3-E6A3-4149-981D-32D6FECB3BEE}"/>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2037" name="PoljeZBesedilom 2">
          <a:extLst>
            <a:ext uri="{FF2B5EF4-FFF2-40B4-BE49-F238E27FC236}">
              <a16:creationId xmlns:a16="http://schemas.microsoft.com/office/drawing/2014/main" id="{18A12FD9-68E4-4653-851F-F9BBA84E00C7}"/>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2038" name="PoljeZBesedilom 2">
          <a:extLst>
            <a:ext uri="{FF2B5EF4-FFF2-40B4-BE49-F238E27FC236}">
              <a16:creationId xmlns:a16="http://schemas.microsoft.com/office/drawing/2014/main" id="{158050B9-C693-4586-B774-2C7D3630CD35}"/>
            </a:ext>
          </a:extLst>
        </xdr:cNvPr>
        <xdr:cNvSpPr txBox="1"/>
      </xdr:nvSpPr>
      <xdr:spPr>
        <a:xfrm>
          <a:off x="7648600" y="1642360371"/>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2039" name="PoljeZBesedilom 2038">
          <a:extLst>
            <a:ext uri="{FF2B5EF4-FFF2-40B4-BE49-F238E27FC236}">
              <a16:creationId xmlns:a16="http://schemas.microsoft.com/office/drawing/2014/main" id="{67CF892E-E9F3-4D77-9775-F45427F0397C}"/>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2040" name="PoljeZBesedilom 2">
          <a:extLst>
            <a:ext uri="{FF2B5EF4-FFF2-40B4-BE49-F238E27FC236}">
              <a16:creationId xmlns:a16="http://schemas.microsoft.com/office/drawing/2014/main" id="{5EFA07E0-3D3B-4BAE-B1BE-DA40A8E452D3}"/>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2041" name="PoljeZBesedilom 2">
          <a:extLst>
            <a:ext uri="{FF2B5EF4-FFF2-40B4-BE49-F238E27FC236}">
              <a16:creationId xmlns:a16="http://schemas.microsoft.com/office/drawing/2014/main" id="{8A30FEDA-442D-4461-9EA3-2121C1AC3F7C}"/>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2042" name="PoljeZBesedilom 2">
          <a:extLst>
            <a:ext uri="{FF2B5EF4-FFF2-40B4-BE49-F238E27FC236}">
              <a16:creationId xmlns:a16="http://schemas.microsoft.com/office/drawing/2014/main" id="{08AF35B4-FE9C-4E2C-83A5-77CC4230F0E3}"/>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2043" name="PoljeZBesedilom 2">
          <a:extLst>
            <a:ext uri="{FF2B5EF4-FFF2-40B4-BE49-F238E27FC236}">
              <a16:creationId xmlns:a16="http://schemas.microsoft.com/office/drawing/2014/main" id="{60A94525-D77A-48C1-9A25-F93009E7774C}"/>
            </a:ext>
          </a:extLst>
        </xdr:cNvPr>
        <xdr:cNvSpPr txBox="1"/>
      </xdr:nvSpPr>
      <xdr:spPr>
        <a:xfrm>
          <a:off x="764860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44" name="PoljeZBesedilom 2">
          <a:extLst>
            <a:ext uri="{FF2B5EF4-FFF2-40B4-BE49-F238E27FC236}">
              <a16:creationId xmlns:a16="http://schemas.microsoft.com/office/drawing/2014/main" id="{EC61A99D-8DD1-4228-8374-1F1ED5168C33}"/>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45" name="PoljeZBesedilom 2044">
          <a:extLst>
            <a:ext uri="{FF2B5EF4-FFF2-40B4-BE49-F238E27FC236}">
              <a16:creationId xmlns:a16="http://schemas.microsoft.com/office/drawing/2014/main" id="{B60CBD60-0AD9-4952-A17B-CF1678F8F9C3}"/>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46" name="PoljeZBesedilom 2">
          <a:extLst>
            <a:ext uri="{FF2B5EF4-FFF2-40B4-BE49-F238E27FC236}">
              <a16:creationId xmlns:a16="http://schemas.microsoft.com/office/drawing/2014/main" id="{16927F29-9273-47EB-B5EA-BE09EACCC034}"/>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47" name="PoljeZBesedilom 2">
          <a:extLst>
            <a:ext uri="{FF2B5EF4-FFF2-40B4-BE49-F238E27FC236}">
              <a16:creationId xmlns:a16="http://schemas.microsoft.com/office/drawing/2014/main" id="{42098A58-AE22-4CA5-AD12-35ABDE1A478F}"/>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48" name="PoljeZBesedilom 2">
          <a:extLst>
            <a:ext uri="{FF2B5EF4-FFF2-40B4-BE49-F238E27FC236}">
              <a16:creationId xmlns:a16="http://schemas.microsoft.com/office/drawing/2014/main" id="{06514A4A-A597-4250-9F28-5FD0C15B2F6D}"/>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49" name="PoljeZBesedilom 2">
          <a:extLst>
            <a:ext uri="{FF2B5EF4-FFF2-40B4-BE49-F238E27FC236}">
              <a16:creationId xmlns:a16="http://schemas.microsoft.com/office/drawing/2014/main" id="{1518499A-130C-4190-B45F-8A26166D73E8}"/>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50" name="PoljeZBesedilom 2">
          <a:extLst>
            <a:ext uri="{FF2B5EF4-FFF2-40B4-BE49-F238E27FC236}">
              <a16:creationId xmlns:a16="http://schemas.microsoft.com/office/drawing/2014/main" id="{9EC6698C-FA0C-40CD-8827-3F56CC4D0A63}"/>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51" name="PoljeZBesedilom 2050">
          <a:extLst>
            <a:ext uri="{FF2B5EF4-FFF2-40B4-BE49-F238E27FC236}">
              <a16:creationId xmlns:a16="http://schemas.microsoft.com/office/drawing/2014/main" id="{22791B2B-EB4A-4E14-B41A-C6AD05427123}"/>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52" name="PoljeZBesedilom 2">
          <a:extLst>
            <a:ext uri="{FF2B5EF4-FFF2-40B4-BE49-F238E27FC236}">
              <a16:creationId xmlns:a16="http://schemas.microsoft.com/office/drawing/2014/main" id="{6D972EA2-7AD5-4C1D-A341-FA8007B90970}"/>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53" name="PoljeZBesedilom 2">
          <a:extLst>
            <a:ext uri="{FF2B5EF4-FFF2-40B4-BE49-F238E27FC236}">
              <a16:creationId xmlns:a16="http://schemas.microsoft.com/office/drawing/2014/main" id="{9BB662E3-6AAB-4FD2-9FE0-5DD0A95C5FE1}"/>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54" name="PoljeZBesedilom 2">
          <a:extLst>
            <a:ext uri="{FF2B5EF4-FFF2-40B4-BE49-F238E27FC236}">
              <a16:creationId xmlns:a16="http://schemas.microsoft.com/office/drawing/2014/main" id="{993F6E7C-5028-4CA8-AD81-592250239074}"/>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55" name="PoljeZBesedilom 2">
          <a:extLst>
            <a:ext uri="{FF2B5EF4-FFF2-40B4-BE49-F238E27FC236}">
              <a16:creationId xmlns:a16="http://schemas.microsoft.com/office/drawing/2014/main" id="{E4DA9BC7-01CB-4966-B9D0-0E48030AB768}"/>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56" name="PoljeZBesedilom 2">
          <a:extLst>
            <a:ext uri="{FF2B5EF4-FFF2-40B4-BE49-F238E27FC236}">
              <a16:creationId xmlns:a16="http://schemas.microsoft.com/office/drawing/2014/main" id="{47724A2C-69ED-40F6-B34D-404F10422B01}"/>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57" name="PoljeZBesedilom 2056">
          <a:extLst>
            <a:ext uri="{FF2B5EF4-FFF2-40B4-BE49-F238E27FC236}">
              <a16:creationId xmlns:a16="http://schemas.microsoft.com/office/drawing/2014/main" id="{A410A7F4-D64B-4836-B388-D7661C2030DC}"/>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58" name="PoljeZBesedilom 2">
          <a:extLst>
            <a:ext uri="{FF2B5EF4-FFF2-40B4-BE49-F238E27FC236}">
              <a16:creationId xmlns:a16="http://schemas.microsoft.com/office/drawing/2014/main" id="{ABA0B006-DA99-4C30-BE63-720EB462996D}"/>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59" name="PoljeZBesedilom 2">
          <a:extLst>
            <a:ext uri="{FF2B5EF4-FFF2-40B4-BE49-F238E27FC236}">
              <a16:creationId xmlns:a16="http://schemas.microsoft.com/office/drawing/2014/main" id="{58861C00-B604-4EDE-AD46-42A3E9938422}"/>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60" name="PoljeZBesedilom 2">
          <a:extLst>
            <a:ext uri="{FF2B5EF4-FFF2-40B4-BE49-F238E27FC236}">
              <a16:creationId xmlns:a16="http://schemas.microsoft.com/office/drawing/2014/main" id="{54841C17-F42B-4491-9015-12E93D1B8EB7}"/>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61" name="PoljeZBesedilom 2">
          <a:extLst>
            <a:ext uri="{FF2B5EF4-FFF2-40B4-BE49-F238E27FC236}">
              <a16:creationId xmlns:a16="http://schemas.microsoft.com/office/drawing/2014/main" id="{03FE0DA1-B560-40FF-BC89-BEB9A8FDCDE1}"/>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62" name="PoljeZBesedilom 2">
          <a:extLst>
            <a:ext uri="{FF2B5EF4-FFF2-40B4-BE49-F238E27FC236}">
              <a16:creationId xmlns:a16="http://schemas.microsoft.com/office/drawing/2014/main" id="{71C40F06-F0C8-4C29-A463-F77A0CBE1BE3}"/>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63" name="PoljeZBesedilom 2062">
          <a:extLst>
            <a:ext uri="{FF2B5EF4-FFF2-40B4-BE49-F238E27FC236}">
              <a16:creationId xmlns:a16="http://schemas.microsoft.com/office/drawing/2014/main" id="{B3EB9DC5-0E93-4CE6-B78F-1E3E9A462437}"/>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64" name="PoljeZBesedilom 2">
          <a:extLst>
            <a:ext uri="{FF2B5EF4-FFF2-40B4-BE49-F238E27FC236}">
              <a16:creationId xmlns:a16="http://schemas.microsoft.com/office/drawing/2014/main" id="{C6717963-4CBD-4589-B4B9-F35AB05CF2A7}"/>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65" name="PoljeZBesedilom 2">
          <a:extLst>
            <a:ext uri="{FF2B5EF4-FFF2-40B4-BE49-F238E27FC236}">
              <a16:creationId xmlns:a16="http://schemas.microsoft.com/office/drawing/2014/main" id="{40806C02-50C0-4095-93A6-B983C8D228F6}"/>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66" name="PoljeZBesedilom 2">
          <a:extLst>
            <a:ext uri="{FF2B5EF4-FFF2-40B4-BE49-F238E27FC236}">
              <a16:creationId xmlns:a16="http://schemas.microsoft.com/office/drawing/2014/main" id="{F2686761-A025-4E1A-9505-0099E2FD5EC8}"/>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67" name="PoljeZBesedilom 2">
          <a:extLst>
            <a:ext uri="{FF2B5EF4-FFF2-40B4-BE49-F238E27FC236}">
              <a16:creationId xmlns:a16="http://schemas.microsoft.com/office/drawing/2014/main" id="{403449A3-954A-4DE6-88BB-2775FA21E80A}"/>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68" name="PoljeZBesedilom 2">
          <a:extLst>
            <a:ext uri="{FF2B5EF4-FFF2-40B4-BE49-F238E27FC236}">
              <a16:creationId xmlns:a16="http://schemas.microsoft.com/office/drawing/2014/main" id="{EC4E24C1-84E0-4EBC-82E7-DF1337A54B50}"/>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69" name="PoljeZBesedilom 2068">
          <a:extLst>
            <a:ext uri="{FF2B5EF4-FFF2-40B4-BE49-F238E27FC236}">
              <a16:creationId xmlns:a16="http://schemas.microsoft.com/office/drawing/2014/main" id="{802A0889-EA76-4048-AF52-FD0F775D91CB}"/>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70" name="PoljeZBesedilom 2">
          <a:extLst>
            <a:ext uri="{FF2B5EF4-FFF2-40B4-BE49-F238E27FC236}">
              <a16:creationId xmlns:a16="http://schemas.microsoft.com/office/drawing/2014/main" id="{D727C841-7FA2-456F-8119-569C4EE2B47E}"/>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71" name="PoljeZBesedilom 2">
          <a:extLst>
            <a:ext uri="{FF2B5EF4-FFF2-40B4-BE49-F238E27FC236}">
              <a16:creationId xmlns:a16="http://schemas.microsoft.com/office/drawing/2014/main" id="{1A36E0C0-5259-4DE2-A637-3CC4BE04C2D6}"/>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72" name="PoljeZBesedilom 2">
          <a:extLst>
            <a:ext uri="{FF2B5EF4-FFF2-40B4-BE49-F238E27FC236}">
              <a16:creationId xmlns:a16="http://schemas.microsoft.com/office/drawing/2014/main" id="{B36CAD13-5157-42ED-9D10-77866E602635}"/>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073" name="PoljeZBesedilom 2">
          <a:extLst>
            <a:ext uri="{FF2B5EF4-FFF2-40B4-BE49-F238E27FC236}">
              <a16:creationId xmlns:a16="http://schemas.microsoft.com/office/drawing/2014/main" id="{D72D6DC6-3EAA-4876-BCB4-E22F6982B229}"/>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74" name="PoljeZBesedilom 2">
          <a:extLst>
            <a:ext uri="{FF2B5EF4-FFF2-40B4-BE49-F238E27FC236}">
              <a16:creationId xmlns:a16="http://schemas.microsoft.com/office/drawing/2014/main" id="{2C8F17D8-824F-4258-A51B-3470BC59FB14}"/>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75" name="PoljeZBesedilom 2074">
          <a:extLst>
            <a:ext uri="{FF2B5EF4-FFF2-40B4-BE49-F238E27FC236}">
              <a16:creationId xmlns:a16="http://schemas.microsoft.com/office/drawing/2014/main" id="{1BC9F6E4-EF04-434C-9741-FD2F2E5A4482}"/>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76" name="PoljeZBesedilom 2">
          <a:extLst>
            <a:ext uri="{FF2B5EF4-FFF2-40B4-BE49-F238E27FC236}">
              <a16:creationId xmlns:a16="http://schemas.microsoft.com/office/drawing/2014/main" id="{3E3B3FB6-CD72-456B-ABDE-DD84A0F5AB05}"/>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77" name="PoljeZBesedilom 2">
          <a:extLst>
            <a:ext uri="{FF2B5EF4-FFF2-40B4-BE49-F238E27FC236}">
              <a16:creationId xmlns:a16="http://schemas.microsoft.com/office/drawing/2014/main" id="{654409E4-14A8-4FC1-8ABC-F499CAAA6B6F}"/>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78" name="PoljeZBesedilom 2">
          <a:extLst>
            <a:ext uri="{FF2B5EF4-FFF2-40B4-BE49-F238E27FC236}">
              <a16:creationId xmlns:a16="http://schemas.microsoft.com/office/drawing/2014/main" id="{41ADDC50-9732-4D22-B7AD-1FA9670C07EB}"/>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79" name="PoljeZBesedilom 2">
          <a:extLst>
            <a:ext uri="{FF2B5EF4-FFF2-40B4-BE49-F238E27FC236}">
              <a16:creationId xmlns:a16="http://schemas.microsoft.com/office/drawing/2014/main" id="{89499196-5270-453F-8DE6-38C185543119}"/>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80" name="PoljeZBesedilom 2">
          <a:extLst>
            <a:ext uri="{FF2B5EF4-FFF2-40B4-BE49-F238E27FC236}">
              <a16:creationId xmlns:a16="http://schemas.microsoft.com/office/drawing/2014/main" id="{A5EB0991-69EF-47D4-9DC4-A656B24A8FC8}"/>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81" name="PoljeZBesedilom 2080">
          <a:extLst>
            <a:ext uri="{FF2B5EF4-FFF2-40B4-BE49-F238E27FC236}">
              <a16:creationId xmlns:a16="http://schemas.microsoft.com/office/drawing/2014/main" id="{68120A1A-692F-4432-935A-A7C225D422CE}"/>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82" name="PoljeZBesedilom 2">
          <a:extLst>
            <a:ext uri="{FF2B5EF4-FFF2-40B4-BE49-F238E27FC236}">
              <a16:creationId xmlns:a16="http://schemas.microsoft.com/office/drawing/2014/main" id="{BC87EAD2-E586-4987-94B9-284F916C4357}"/>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83" name="PoljeZBesedilom 2">
          <a:extLst>
            <a:ext uri="{FF2B5EF4-FFF2-40B4-BE49-F238E27FC236}">
              <a16:creationId xmlns:a16="http://schemas.microsoft.com/office/drawing/2014/main" id="{77A06F33-71EF-4659-AA6B-F9803D6E0613}"/>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84" name="PoljeZBesedilom 2">
          <a:extLst>
            <a:ext uri="{FF2B5EF4-FFF2-40B4-BE49-F238E27FC236}">
              <a16:creationId xmlns:a16="http://schemas.microsoft.com/office/drawing/2014/main" id="{9628DC0E-1CCB-4E1E-8E31-C7C1315F9D1D}"/>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085" name="PoljeZBesedilom 2">
          <a:extLst>
            <a:ext uri="{FF2B5EF4-FFF2-40B4-BE49-F238E27FC236}">
              <a16:creationId xmlns:a16="http://schemas.microsoft.com/office/drawing/2014/main" id="{4F76AD87-F08C-4D11-9FF3-D743C091AC17}"/>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086" name="PoljeZBesedilom 2">
          <a:extLst>
            <a:ext uri="{FF2B5EF4-FFF2-40B4-BE49-F238E27FC236}">
              <a16:creationId xmlns:a16="http://schemas.microsoft.com/office/drawing/2014/main" id="{B3E033A8-7327-4D51-B561-3D1AA9270F33}"/>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087" name="PoljeZBesedilom 2086">
          <a:extLst>
            <a:ext uri="{FF2B5EF4-FFF2-40B4-BE49-F238E27FC236}">
              <a16:creationId xmlns:a16="http://schemas.microsoft.com/office/drawing/2014/main" id="{A740DC41-BE9E-4E49-9D4F-602470319BAD}"/>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088" name="PoljeZBesedilom 2">
          <a:extLst>
            <a:ext uri="{FF2B5EF4-FFF2-40B4-BE49-F238E27FC236}">
              <a16:creationId xmlns:a16="http://schemas.microsoft.com/office/drawing/2014/main" id="{61C7EE2F-B733-4932-8FD2-8918DFCF3E0E}"/>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089" name="PoljeZBesedilom 2">
          <a:extLst>
            <a:ext uri="{FF2B5EF4-FFF2-40B4-BE49-F238E27FC236}">
              <a16:creationId xmlns:a16="http://schemas.microsoft.com/office/drawing/2014/main" id="{AF497BC3-5CCD-4F96-9CFD-4CCE576B4279}"/>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090" name="PoljeZBesedilom 2">
          <a:extLst>
            <a:ext uri="{FF2B5EF4-FFF2-40B4-BE49-F238E27FC236}">
              <a16:creationId xmlns:a16="http://schemas.microsoft.com/office/drawing/2014/main" id="{BBA98238-275E-4FE6-B259-B11FE6F4A433}"/>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091" name="PoljeZBesedilom 2">
          <a:extLst>
            <a:ext uri="{FF2B5EF4-FFF2-40B4-BE49-F238E27FC236}">
              <a16:creationId xmlns:a16="http://schemas.microsoft.com/office/drawing/2014/main" id="{B9FE4CB9-F54E-4DBD-960D-124F8840DB01}"/>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092" name="PoljeZBesedilom 2">
          <a:extLst>
            <a:ext uri="{FF2B5EF4-FFF2-40B4-BE49-F238E27FC236}">
              <a16:creationId xmlns:a16="http://schemas.microsoft.com/office/drawing/2014/main" id="{2E5437A6-4FCD-427B-9EFC-3555FA01007C}"/>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093" name="PoljeZBesedilom 2092">
          <a:extLst>
            <a:ext uri="{FF2B5EF4-FFF2-40B4-BE49-F238E27FC236}">
              <a16:creationId xmlns:a16="http://schemas.microsoft.com/office/drawing/2014/main" id="{CD314CE6-B8CD-4237-992C-CE2AF67F2577}"/>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094" name="PoljeZBesedilom 2">
          <a:extLst>
            <a:ext uri="{FF2B5EF4-FFF2-40B4-BE49-F238E27FC236}">
              <a16:creationId xmlns:a16="http://schemas.microsoft.com/office/drawing/2014/main" id="{671CBC81-FF1A-470C-B708-BEF10C1D9044}"/>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095" name="PoljeZBesedilom 2">
          <a:extLst>
            <a:ext uri="{FF2B5EF4-FFF2-40B4-BE49-F238E27FC236}">
              <a16:creationId xmlns:a16="http://schemas.microsoft.com/office/drawing/2014/main" id="{DFD9C6AA-F859-444C-B79C-B1A760C71932}"/>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096" name="PoljeZBesedilom 2">
          <a:extLst>
            <a:ext uri="{FF2B5EF4-FFF2-40B4-BE49-F238E27FC236}">
              <a16:creationId xmlns:a16="http://schemas.microsoft.com/office/drawing/2014/main" id="{41E297B5-DBE1-44E6-8313-17E146ECE18E}"/>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097" name="PoljeZBesedilom 2">
          <a:extLst>
            <a:ext uri="{FF2B5EF4-FFF2-40B4-BE49-F238E27FC236}">
              <a16:creationId xmlns:a16="http://schemas.microsoft.com/office/drawing/2014/main" id="{2BFEAF17-820F-4D37-A4F5-E32E4352DC70}"/>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098" name="PoljeZBesedilom 2097">
          <a:extLst>
            <a:ext uri="{FF2B5EF4-FFF2-40B4-BE49-F238E27FC236}">
              <a16:creationId xmlns:a16="http://schemas.microsoft.com/office/drawing/2014/main" id="{73B6574D-DFC6-4840-A6C7-3996372A5426}"/>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099" name="PoljeZBesedilom 2">
          <a:extLst>
            <a:ext uri="{FF2B5EF4-FFF2-40B4-BE49-F238E27FC236}">
              <a16:creationId xmlns:a16="http://schemas.microsoft.com/office/drawing/2014/main" id="{C9271580-0895-4AE1-B1B4-0800EF842C1F}"/>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100" name="PoljeZBesedilom 2">
          <a:extLst>
            <a:ext uri="{FF2B5EF4-FFF2-40B4-BE49-F238E27FC236}">
              <a16:creationId xmlns:a16="http://schemas.microsoft.com/office/drawing/2014/main" id="{E044B1CA-C752-4AB1-9465-55142F9A3C6B}"/>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101" name="PoljeZBesedilom 2">
          <a:extLst>
            <a:ext uri="{FF2B5EF4-FFF2-40B4-BE49-F238E27FC236}">
              <a16:creationId xmlns:a16="http://schemas.microsoft.com/office/drawing/2014/main" id="{780A303A-A243-4CFE-B676-939C2961D7F0}"/>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102" name="PoljeZBesedilom 2">
          <a:extLst>
            <a:ext uri="{FF2B5EF4-FFF2-40B4-BE49-F238E27FC236}">
              <a16:creationId xmlns:a16="http://schemas.microsoft.com/office/drawing/2014/main" id="{83EE4863-AEAE-452D-B4C6-4126A465FEC3}"/>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103" name="PoljeZBesedilom 2">
          <a:extLst>
            <a:ext uri="{FF2B5EF4-FFF2-40B4-BE49-F238E27FC236}">
              <a16:creationId xmlns:a16="http://schemas.microsoft.com/office/drawing/2014/main" id="{43FCF2DA-5BEE-441A-AD90-9552916AA1ED}"/>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104" name="PoljeZBesedilom 2103">
          <a:extLst>
            <a:ext uri="{FF2B5EF4-FFF2-40B4-BE49-F238E27FC236}">
              <a16:creationId xmlns:a16="http://schemas.microsoft.com/office/drawing/2014/main" id="{558BD336-40ED-4ACB-B895-32E13A4BEC22}"/>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105" name="PoljeZBesedilom 2">
          <a:extLst>
            <a:ext uri="{FF2B5EF4-FFF2-40B4-BE49-F238E27FC236}">
              <a16:creationId xmlns:a16="http://schemas.microsoft.com/office/drawing/2014/main" id="{6484F706-7A11-4660-BBEA-BCB8E311B277}"/>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106" name="PoljeZBesedilom 2">
          <a:extLst>
            <a:ext uri="{FF2B5EF4-FFF2-40B4-BE49-F238E27FC236}">
              <a16:creationId xmlns:a16="http://schemas.microsoft.com/office/drawing/2014/main" id="{A84A6C8D-D00F-4FD9-AA72-2E660AA17D5A}"/>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107" name="PoljeZBesedilom 2">
          <a:extLst>
            <a:ext uri="{FF2B5EF4-FFF2-40B4-BE49-F238E27FC236}">
              <a16:creationId xmlns:a16="http://schemas.microsoft.com/office/drawing/2014/main" id="{7A7C1925-3FBC-4311-9C0A-70A279E762E4}"/>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2108" name="PoljeZBesedilom 2">
          <a:extLst>
            <a:ext uri="{FF2B5EF4-FFF2-40B4-BE49-F238E27FC236}">
              <a16:creationId xmlns:a16="http://schemas.microsoft.com/office/drawing/2014/main" id="{B6DD69A0-AEDB-4CFD-AC35-12AD27DA14EB}"/>
            </a:ext>
          </a:extLst>
        </xdr:cNvPr>
        <xdr:cNvSpPr txBox="1"/>
      </xdr:nvSpPr>
      <xdr:spPr>
        <a:xfrm>
          <a:off x="764288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109" name="PoljeZBesedilom 2">
          <a:extLst>
            <a:ext uri="{FF2B5EF4-FFF2-40B4-BE49-F238E27FC236}">
              <a16:creationId xmlns:a16="http://schemas.microsoft.com/office/drawing/2014/main" id="{02B34513-5C19-4068-95D7-54DBB6637596}"/>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110" name="PoljeZBesedilom 2109">
          <a:extLst>
            <a:ext uri="{FF2B5EF4-FFF2-40B4-BE49-F238E27FC236}">
              <a16:creationId xmlns:a16="http://schemas.microsoft.com/office/drawing/2014/main" id="{754F16BB-B319-4F39-BEB1-2312E5591FFC}"/>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111" name="PoljeZBesedilom 2">
          <a:extLst>
            <a:ext uri="{FF2B5EF4-FFF2-40B4-BE49-F238E27FC236}">
              <a16:creationId xmlns:a16="http://schemas.microsoft.com/office/drawing/2014/main" id="{194898E7-89F7-45E4-807F-13D0953E12EF}"/>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112" name="PoljeZBesedilom 2">
          <a:extLst>
            <a:ext uri="{FF2B5EF4-FFF2-40B4-BE49-F238E27FC236}">
              <a16:creationId xmlns:a16="http://schemas.microsoft.com/office/drawing/2014/main" id="{7555AD37-DD77-44D1-9DBB-C8FFEC127009}"/>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113" name="PoljeZBesedilom 2">
          <a:extLst>
            <a:ext uri="{FF2B5EF4-FFF2-40B4-BE49-F238E27FC236}">
              <a16:creationId xmlns:a16="http://schemas.microsoft.com/office/drawing/2014/main" id="{69A93999-55D3-420A-AA73-2B6546CE5C03}"/>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114" name="PoljeZBesedilom 2">
          <a:extLst>
            <a:ext uri="{FF2B5EF4-FFF2-40B4-BE49-F238E27FC236}">
              <a16:creationId xmlns:a16="http://schemas.microsoft.com/office/drawing/2014/main" id="{5C8E68CF-35FE-4201-A60B-0754658A9008}"/>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115" name="PoljeZBesedilom 2">
          <a:extLst>
            <a:ext uri="{FF2B5EF4-FFF2-40B4-BE49-F238E27FC236}">
              <a16:creationId xmlns:a16="http://schemas.microsoft.com/office/drawing/2014/main" id="{187B3C54-F91C-4DAE-A766-F6D848263934}"/>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116" name="PoljeZBesedilom 2115">
          <a:extLst>
            <a:ext uri="{FF2B5EF4-FFF2-40B4-BE49-F238E27FC236}">
              <a16:creationId xmlns:a16="http://schemas.microsoft.com/office/drawing/2014/main" id="{F8B29981-4CCD-407F-BC53-879A2A6F53AB}"/>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117" name="PoljeZBesedilom 2">
          <a:extLst>
            <a:ext uri="{FF2B5EF4-FFF2-40B4-BE49-F238E27FC236}">
              <a16:creationId xmlns:a16="http://schemas.microsoft.com/office/drawing/2014/main" id="{2DE15A17-D2B3-40C5-A45F-E2FB7E086862}"/>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118" name="PoljeZBesedilom 2">
          <a:extLst>
            <a:ext uri="{FF2B5EF4-FFF2-40B4-BE49-F238E27FC236}">
              <a16:creationId xmlns:a16="http://schemas.microsoft.com/office/drawing/2014/main" id="{34DAF304-2A99-460D-B114-F1595C7886AE}"/>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119" name="PoljeZBesedilom 2">
          <a:extLst>
            <a:ext uri="{FF2B5EF4-FFF2-40B4-BE49-F238E27FC236}">
              <a16:creationId xmlns:a16="http://schemas.microsoft.com/office/drawing/2014/main" id="{EE25725B-4077-4B26-8AC8-B8242855C2AB}"/>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2120" name="PoljeZBesedilom 2">
          <a:extLst>
            <a:ext uri="{FF2B5EF4-FFF2-40B4-BE49-F238E27FC236}">
              <a16:creationId xmlns:a16="http://schemas.microsoft.com/office/drawing/2014/main" id="{1B691776-2388-40DF-9C2C-FD2A4427C669}"/>
            </a:ext>
          </a:extLst>
        </xdr:cNvPr>
        <xdr:cNvSpPr txBox="1"/>
      </xdr:nvSpPr>
      <xdr:spPr>
        <a:xfrm>
          <a:off x="764669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121" name="PoljeZBesedilom 2">
          <a:extLst>
            <a:ext uri="{FF2B5EF4-FFF2-40B4-BE49-F238E27FC236}">
              <a16:creationId xmlns:a16="http://schemas.microsoft.com/office/drawing/2014/main" id="{3AD028D8-F532-45FF-9FF2-0BB83DEC941B}"/>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122" name="PoljeZBesedilom 2121">
          <a:extLst>
            <a:ext uri="{FF2B5EF4-FFF2-40B4-BE49-F238E27FC236}">
              <a16:creationId xmlns:a16="http://schemas.microsoft.com/office/drawing/2014/main" id="{502CDD79-2FE9-44B1-A317-22DA140CC6CE}"/>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123" name="PoljeZBesedilom 2">
          <a:extLst>
            <a:ext uri="{FF2B5EF4-FFF2-40B4-BE49-F238E27FC236}">
              <a16:creationId xmlns:a16="http://schemas.microsoft.com/office/drawing/2014/main" id="{2D53B5CA-3332-4FE1-B51E-4C39DCEBC627}"/>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124" name="PoljeZBesedilom 2">
          <a:extLst>
            <a:ext uri="{FF2B5EF4-FFF2-40B4-BE49-F238E27FC236}">
              <a16:creationId xmlns:a16="http://schemas.microsoft.com/office/drawing/2014/main" id="{5E8A68DC-5823-4E61-8A5C-E4FAB4382C9C}"/>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125" name="PoljeZBesedilom 2">
          <a:extLst>
            <a:ext uri="{FF2B5EF4-FFF2-40B4-BE49-F238E27FC236}">
              <a16:creationId xmlns:a16="http://schemas.microsoft.com/office/drawing/2014/main" id="{BF89771A-4E82-4F69-87AC-4A37676EEB54}"/>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126" name="PoljeZBesedilom 2">
          <a:extLst>
            <a:ext uri="{FF2B5EF4-FFF2-40B4-BE49-F238E27FC236}">
              <a16:creationId xmlns:a16="http://schemas.microsoft.com/office/drawing/2014/main" id="{ADDA6625-A09A-40B8-BEE9-93760A763BC4}"/>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127" name="PoljeZBesedilom 2">
          <a:extLst>
            <a:ext uri="{FF2B5EF4-FFF2-40B4-BE49-F238E27FC236}">
              <a16:creationId xmlns:a16="http://schemas.microsoft.com/office/drawing/2014/main" id="{29D1523B-DACC-482A-AD9A-6C18A9FC2676}"/>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128" name="PoljeZBesedilom 2127">
          <a:extLst>
            <a:ext uri="{FF2B5EF4-FFF2-40B4-BE49-F238E27FC236}">
              <a16:creationId xmlns:a16="http://schemas.microsoft.com/office/drawing/2014/main" id="{04341209-37CD-436D-B3AF-65153C149515}"/>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129" name="PoljeZBesedilom 2">
          <a:extLst>
            <a:ext uri="{FF2B5EF4-FFF2-40B4-BE49-F238E27FC236}">
              <a16:creationId xmlns:a16="http://schemas.microsoft.com/office/drawing/2014/main" id="{7E9F53BA-C6E4-4734-8D50-80FB8CC8A97A}"/>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130" name="PoljeZBesedilom 2">
          <a:extLst>
            <a:ext uri="{FF2B5EF4-FFF2-40B4-BE49-F238E27FC236}">
              <a16:creationId xmlns:a16="http://schemas.microsoft.com/office/drawing/2014/main" id="{33138A00-4B2E-44C4-99DF-51A40C438BDE}"/>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131" name="PoljeZBesedilom 2">
          <a:extLst>
            <a:ext uri="{FF2B5EF4-FFF2-40B4-BE49-F238E27FC236}">
              <a16:creationId xmlns:a16="http://schemas.microsoft.com/office/drawing/2014/main" id="{AADB8A33-D1DF-457D-8C82-E11E0DBA4237}"/>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132" name="PoljeZBesedilom 2">
          <a:extLst>
            <a:ext uri="{FF2B5EF4-FFF2-40B4-BE49-F238E27FC236}">
              <a16:creationId xmlns:a16="http://schemas.microsoft.com/office/drawing/2014/main" id="{FB818187-23F5-41A6-AD37-BFD307495311}"/>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133" name="PoljeZBesedilom 2132">
          <a:extLst>
            <a:ext uri="{FF2B5EF4-FFF2-40B4-BE49-F238E27FC236}">
              <a16:creationId xmlns:a16="http://schemas.microsoft.com/office/drawing/2014/main" id="{583D3C25-EEF8-4743-9B3D-2CEC420E6A43}"/>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134" name="PoljeZBesedilom 2">
          <a:extLst>
            <a:ext uri="{FF2B5EF4-FFF2-40B4-BE49-F238E27FC236}">
              <a16:creationId xmlns:a16="http://schemas.microsoft.com/office/drawing/2014/main" id="{45C0AC6C-D64E-46E4-817B-69EB504F43FA}"/>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135" name="PoljeZBesedilom 2">
          <a:extLst>
            <a:ext uri="{FF2B5EF4-FFF2-40B4-BE49-F238E27FC236}">
              <a16:creationId xmlns:a16="http://schemas.microsoft.com/office/drawing/2014/main" id="{0BAF30B3-8E40-43B4-B97A-D6AD79D19842}"/>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136" name="PoljeZBesedilom 2">
          <a:extLst>
            <a:ext uri="{FF2B5EF4-FFF2-40B4-BE49-F238E27FC236}">
              <a16:creationId xmlns:a16="http://schemas.microsoft.com/office/drawing/2014/main" id="{A24BC2BD-2700-4E26-B859-BCBB049BD1F2}"/>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137" name="PoljeZBesedilom 2">
          <a:extLst>
            <a:ext uri="{FF2B5EF4-FFF2-40B4-BE49-F238E27FC236}">
              <a16:creationId xmlns:a16="http://schemas.microsoft.com/office/drawing/2014/main" id="{9C15105A-7D64-4F96-9E68-64046F59FAA3}"/>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38" name="PoljeZBesedilom 2">
          <a:extLst>
            <a:ext uri="{FF2B5EF4-FFF2-40B4-BE49-F238E27FC236}">
              <a16:creationId xmlns:a16="http://schemas.microsoft.com/office/drawing/2014/main" id="{5D7B9AC5-CDA7-4F64-9322-751B25C06246}"/>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39" name="PoljeZBesedilom 2138">
          <a:extLst>
            <a:ext uri="{FF2B5EF4-FFF2-40B4-BE49-F238E27FC236}">
              <a16:creationId xmlns:a16="http://schemas.microsoft.com/office/drawing/2014/main" id="{36582A45-43A4-4A58-94F3-FE08AE467191}"/>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40" name="PoljeZBesedilom 2">
          <a:extLst>
            <a:ext uri="{FF2B5EF4-FFF2-40B4-BE49-F238E27FC236}">
              <a16:creationId xmlns:a16="http://schemas.microsoft.com/office/drawing/2014/main" id="{1EDBDB8B-9506-463B-BC61-B4CB5246226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41" name="PoljeZBesedilom 2">
          <a:extLst>
            <a:ext uri="{FF2B5EF4-FFF2-40B4-BE49-F238E27FC236}">
              <a16:creationId xmlns:a16="http://schemas.microsoft.com/office/drawing/2014/main" id="{33788722-70AE-4516-BA13-50FA058C9DFA}"/>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42" name="PoljeZBesedilom 2">
          <a:extLst>
            <a:ext uri="{FF2B5EF4-FFF2-40B4-BE49-F238E27FC236}">
              <a16:creationId xmlns:a16="http://schemas.microsoft.com/office/drawing/2014/main" id="{0F55A6C3-4324-4303-BAC7-CE77874D0E0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43" name="PoljeZBesedilom 2">
          <a:extLst>
            <a:ext uri="{FF2B5EF4-FFF2-40B4-BE49-F238E27FC236}">
              <a16:creationId xmlns:a16="http://schemas.microsoft.com/office/drawing/2014/main" id="{99EE7CBC-BA44-438E-A3EE-F1EED48C22F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44" name="PoljeZBesedilom 2">
          <a:extLst>
            <a:ext uri="{FF2B5EF4-FFF2-40B4-BE49-F238E27FC236}">
              <a16:creationId xmlns:a16="http://schemas.microsoft.com/office/drawing/2014/main" id="{C6323C7E-AF8F-499E-B86D-6AB0BA6E7B9E}"/>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45" name="PoljeZBesedilom 2144">
          <a:extLst>
            <a:ext uri="{FF2B5EF4-FFF2-40B4-BE49-F238E27FC236}">
              <a16:creationId xmlns:a16="http://schemas.microsoft.com/office/drawing/2014/main" id="{16032750-3CB9-433D-9EA9-298E7F14FB4B}"/>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46" name="PoljeZBesedilom 2">
          <a:extLst>
            <a:ext uri="{FF2B5EF4-FFF2-40B4-BE49-F238E27FC236}">
              <a16:creationId xmlns:a16="http://schemas.microsoft.com/office/drawing/2014/main" id="{703A264B-0788-4E2E-811E-3065C50DB9A4}"/>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47" name="PoljeZBesedilom 2">
          <a:extLst>
            <a:ext uri="{FF2B5EF4-FFF2-40B4-BE49-F238E27FC236}">
              <a16:creationId xmlns:a16="http://schemas.microsoft.com/office/drawing/2014/main" id="{40D891E1-B853-4505-9892-FC1E86058871}"/>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48" name="PoljeZBesedilom 2">
          <a:extLst>
            <a:ext uri="{FF2B5EF4-FFF2-40B4-BE49-F238E27FC236}">
              <a16:creationId xmlns:a16="http://schemas.microsoft.com/office/drawing/2014/main" id="{0BD01C82-451A-4B1E-B6D4-083DE35CC9B5}"/>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49" name="PoljeZBesedilom 2">
          <a:extLst>
            <a:ext uri="{FF2B5EF4-FFF2-40B4-BE49-F238E27FC236}">
              <a16:creationId xmlns:a16="http://schemas.microsoft.com/office/drawing/2014/main" id="{6593A33E-98A1-4008-B555-D4C74FCDFACC}"/>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50" name="PoljeZBesedilom 2">
          <a:extLst>
            <a:ext uri="{FF2B5EF4-FFF2-40B4-BE49-F238E27FC236}">
              <a16:creationId xmlns:a16="http://schemas.microsoft.com/office/drawing/2014/main" id="{0BF13569-8279-4ABD-880F-2BCB3D17E7EE}"/>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51" name="PoljeZBesedilom 2150">
          <a:extLst>
            <a:ext uri="{FF2B5EF4-FFF2-40B4-BE49-F238E27FC236}">
              <a16:creationId xmlns:a16="http://schemas.microsoft.com/office/drawing/2014/main" id="{C633332B-C4FF-4C20-8339-8449B1CDCBF9}"/>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52" name="PoljeZBesedilom 2">
          <a:extLst>
            <a:ext uri="{FF2B5EF4-FFF2-40B4-BE49-F238E27FC236}">
              <a16:creationId xmlns:a16="http://schemas.microsoft.com/office/drawing/2014/main" id="{64CC7CD6-D71B-47E5-BABF-B41275F5DC74}"/>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53" name="PoljeZBesedilom 2">
          <a:extLst>
            <a:ext uri="{FF2B5EF4-FFF2-40B4-BE49-F238E27FC236}">
              <a16:creationId xmlns:a16="http://schemas.microsoft.com/office/drawing/2014/main" id="{92311008-7E3F-4145-BDE3-4D7C00C83090}"/>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54" name="PoljeZBesedilom 2">
          <a:extLst>
            <a:ext uri="{FF2B5EF4-FFF2-40B4-BE49-F238E27FC236}">
              <a16:creationId xmlns:a16="http://schemas.microsoft.com/office/drawing/2014/main" id="{F5C32939-59AA-4479-868E-9FBA651FDF33}"/>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55" name="PoljeZBesedilom 2">
          <a:extLst>
            <a:ext uri="{FF2B5EF4-FFF2-40B4-BE49-F238E27FC236}">
              <a16:creationId xmlns:a16="http://schemas.microsoft.com/office/drawing/2014/main" id="{4AA9D8B3-BA7A-449A-AEFA-275746F67A0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56" name="PoljeZBesedilom 2">
          <a:extLst>
            <a:ext uri="{FF2B5EF4-FFF2-40B4-BE49-F238E27FC236}">
              <a16:creationId xmlns:a16="http://schemas.microsoft.com/office/drawing/2014/main" id="{9D0D615C-B6B1-4663-B6F9-A19425DD6C43}"/>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57" name="PoljeZBesedilom 2156">
          <a:extLst>
            <a:ext uri="{FF2B5EF4-FFF2-40B4-BE49-F238E27FC236}">
              <a16:creationId xmlns:a16="http://schemas.microsoft.com/office/drawing/2014/main" id="{F038AD3A-7BDD-49CD-8EDC-5DA745C80B0B}"/>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58" name="PoljeZBesedilom 2">
          <a:extLst>
            <a:ext uri="{FF2B5EF4-FFF2-40B4-BE49-F238E27FC236}">
              <a16:creationId xmlns:a16="http://schemas.microsoft.com/office/drawing/2014/main" id="{FD701D72-CF31-49D7-9321-1AEEFEA2BF2B}"/>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59" name="PoljeZBesedilom 2">
          <a:extLst>
            <a:ext uri="{FF2B5EF4-FFF2-40B4-BE49-F238E27FC236}">
              <a16:creationId xmlns:a16="http://schemas.microsoft.com/office/drawing/2014/main" id="{DC826B6E-D70B-47C7-95D4-0C87F94344BE}"/>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60" name="PoljeZBesedilom 2">
          <a:extLst>
            <a:ext uri="{FF2B5EF4-FFF2-40B4-BE49-F238E27FC236}">
              <a16:creationId xmlns:a16="http://schemas.microsoft.com/office/drawing/2014/main" id="{9778D20C-0C10-46BD-ADF9-F89C54B3C01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61" name="PoljeZBesedilom 2">
          <a:extLst>
            <a:ext uri="{FF2B5EF4-FFF2-40B4-BE49-F238E27FC236}">
              <a16:creationId xmlns:a16="http://schemas.microsoft.com/office/drawing/2014/main" id="{60E4F571-97B5-4955-9CBD-337140B28C4D}"/>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62" name="PoljeZBesedilom 2">
          <a:extLst>
            <a:ext uri="{FF2B5EF4-FFF2-40B4-BE49-F238E27FC236}">
              <a16:creationId xmlns:a16="http://schemas.microsoft.com/office/drawing/2014/main" id="{9699B944-88ED-489B-963D-74340F2D0EEE}"/>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63" name="PoljeZBesedilom 2162">
          <a:extLst>
            <a:ext uri="{FF2B5EF4-FFF2-40B4-BE49-F238E27FC236}">
              <a16:creationId xmlns:a16="http://schemas.microsoft.com/office/drawing/2014/main" id="{1C814CD2-147F-441E-8A03-8106FAB5ACD3}"/>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64" name="PoljeZBesedilom 2">
          <a:extLst>
            <a:ext uri="{FF2B5EF4-FFF2-40B4-BE49-F238E27FC236}">
              <a16:creationId xmlns:a16="http://schemas.microsoft.com/office/drawing/2014/main" id="{BFC835E2-8417-4406-AE1D-97B09641148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65" name="PoljeZBesedilom 2">
          <a:extLst>
            <a:ext uri="{FF2B5EF4-FFF2-40B4-BE49-F238E27FC236}">
              <a16:creationId xmlns:a16="http://schemas.microsoft.com/office/drawing/2014/main" id="{6F10FA42-983D-44C5-83C7-5A829128FDF2}"/>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66" name="PoljeZBesedilom 2">
          <a:extLst>
            <a:ext uri="{FF2B5EF4-FFF2-40B4-BE49-F238E27FC236}">
              <a16:creationId xmlns:a16="http://schemas.microsoft.com/office/drawing/2014/main" id="{F0703907-3C71-40EE-AF3A-A90EF4D6AE0A}"/>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67" name="PoljeZBesedilom 2">
          <a:extLst>
            <a:ext uri="{FF2B5EF4-FFF2-40B4-BE49-F238E27FC236}">
              <a16:creationId xmlns:a16="http://schemas.microsoft.com/office/drawing/2014/main" id="{B72CCFED-8919-4F45-BB63-0A5BF76E97AA}"/>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68" name="PoljeZBesedilom 2">
          <a:extLst>
            <a:ext uri="{FF2B5EF4-FFF2-40B4-BE49-F238E27FC236}">
              <a16:creationId xmlns:a16="http://schemas.microsoft.com/office/drawing/2014/main" id="{4FA05C0C-E4BA-4887-B02B-DC5B73801D96}"/>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69" name="PoljeZBesedilom 2168">
          <a:extLst>
            <a:ext uri="{FF2B5EF4-FFF2-40B4-BE49-F238E27FC236}">
              <a16:creationId xmlns:a16="http://schemas.microsoft.com/office/drawing/2014/main" id="{AA411A1B-A477-442A-AF49-2B950A16857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70" name="PoljeZBesedilom 2">
          <a:extLst>
            <a:ext uri="{FF2B5EF4-FFF2-40B4-BE49-F238E27FC236}">
              <a16:creationId xmlns:a16="http://schemas.microsoft.com/office/drawing/2014/main" id="{1063B56A-E658-4C45-9B95-688B043BFD9E}"/>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71" name="PoljeZBesedilom 2">
          <a:extLst>
            <a:ext uri="{FF2B5EF4-FFF2-40B4-BE49-F238E27FC236}">
              <a16:creationId xmlns:a16="http://schemas.microsoft.com/office/drawing/2014/main" id="{53DEF51E-A857-4B8F-A6A9-9549580FC86A}"/>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72" name="PoljeZBesedilom 2">
          <a:extLst>
            <a:ext uri="{FF2B5EF4-FFF2-40B4-BE49-F238E27FC236}">
              <a16:creationId xmlns:a16="http://schemas.microsoft.com/office/drawing/2014/main" id="{7242256F-0337-45D8-9A57-A3CF3014088B}"/>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73" name="PoljeZBesedilom 2">
          <a:extLst>
            <a:ext uri="{FF2B5EF4-FFF2-40B4-BE49-F238E27FC236}">
              <a16:creationId xmlns:a16="http://schemas.microsoft.com/office/drawing/2014/main" id="{D304F621-B9E1-453F-825D-7A4875015BB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174" name="PoljeZBesedilom 2">
          <a:extLst>
            <a:ext uri="{FF2B5EF4-FFF2-40B4-BE49-F238E27FC236}">
              <a16:creationId xmlns:a16="http://schemas.microsoft.com/office/drawing/2014/main" id="{9A1BC887-2E1D-428E-BE18-D1A842FD6E53}"/>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175" name="PoljeZBesedilom 2174">
          <a:extLst>
            <a:ext uri="{FF2B5EF4-FFF2-40B4-BE49-F238E27FC236}">
              <a16:creationId xmlns:a16="http://schemas.microsoft.com/office/drawing/2014/main" id="{C40BF971-19E5-49B2-8748-7D6C7AA6874B}"/>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176" name="PoljeZBesedilom 2">
          <a:extLst>
            <a:ext uri="{FF2B5EF4-FFF2-40B4-BE49-F238E27FC236}">
              <a16:creationId xmlns:a16="http://schemas.microsoft.com/office/drawing/2014/main" id="{B663AA55-CBA9-4B24-BB8B-AA903DBAEEAA}"/>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177" name="PoljeZBesedilom 2">
          <a:extLst>
            <a:ext uri="{FF2B5EF4-FFF2-40B4-BE49-F238E27FC236}">
              <a16:creationId xmlns:a16="http://schemas.microsoft.com/office/drawing/2014/main" id="{4EA562A8-7460-4ACF-952A-0A913762D61D}"/>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178" name="PoljeZBesedilom 2">
          <a:extLst>
            <a:ext uri="{FF2B5EF4-FFF2-40B4-BE49-F238E27FC236}">
              <a16:creationId xmlns:a16="http://schemas.microsoft.com/office/drawing/2014/main" id="{DDB50AB2-EFF1-4C04-93E7-073681F14715}"/>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179" name="PoljeZBesedilom 2">
          <a:extLst>
            <a:ext uri="{FF2B5EF4-FFF2-40B4-BE49-F238E27FC236}">
              <a16:creationId xmlns:a16="http://schemas.microsoft.com/office/drawing/2014/main" id="{B8A125D0-EE88-417A-8B35-C8EA666A38C5}"/>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80" name="PoljeZBesedilom 2">
          <a:extLst>
            <a:ext uri="{FF2B5EF4-FFF2-40B4-BE49-F238E27FC236}">
              <a16:creationId xmlns:a16="http://schemas.microsoft.com/office/drawing/2014/main" id="{775F539D-8109-4FAE-8FE0-34F140DF050A}"/>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81" name="PoljeZBesedilom 2180">
          <a:extLst>
            <a:ext uri="{FF2B5EF4-FFF2-40B4-BE49-F238E27FC236}">
              <a16:creationId xmlns:a16="http://schemas.microsoft.com/office/drawing/2014/main" id="{B70AD642-5752-4B8F-8516-A591B8F97913}"/>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82" name="PoljeZBesedilom 2">
          <a:extLst>
            <a:ext uri="{FF2B5EF4-FFF2-40B4-BE49-F238E27FC236}">
              <a16:creationId xmlns:a16="http://schemas.microsoft.com/office/drawing/2014/main" id="{5E4D45DD-CD5D-4C2C-9474-2D0A9A0C9FA7}"/>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83" name="PoljeZBesedilom 2">
          <a:extLst>
            <a:ext uri="{FF2B5EF4-FFF2-40B4-BE49-F238E27FC236}">
              <a16:creationId xmlns:a16="http://schemas.microsoft.com/office/drawing/2014/main" id="{5EE05CD7-0B24-4CC6-8D5F-9909D781E4C6}"/>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84" name="PoljeZBesedilom 2">
          <a:extLst>
            <a:ext uri="{FF2B5EF4-FFF2-40B4-BE49-F238E27FC236}">
              <a16:creationId xmlns:a16="http://schemas.microsoft.com/office/drawing/2014/main" id="{7BF06B9D-A9E2-40A6-ADA0-8DA0975F52DE}"/>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85" name="PoljeZBesedilom 2">
          <a:extLst>
            <a:ext uri="{FF2B5EF4-FFF2-40B4-BE49-F238E27FC236}">
              <a16:creationId xmlns:a16="http://schemas.microsoft.com/office/drawing/2014/main" id="{F70E3320-1FE3-4F03-9E7E-C9F42EBD868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86" name="PoljeZBesedilom 2">
          <a:extLst>
            <a:ext uri="{FF2B5EF4-FFF2-40B4-BE49-F238E27FC236}">
              <a16:creationId xmlns:a16="http://schemas.microsoft.com/office/drawing/2014/main" id="{1F5D9AD6-54AC-4E33-9FEF-050C5C8266A1}"/>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87" name="PoljeZBesedilom 2186">
          <a:extLst>
            <a:ext uri="{FF2B5EF4-FFF2-40B4-BE49-F238E27FC236}">
              <a16:creationId xmlns:a16="http://schemas.microsoft.com/office/drawing/2014/main" id="{4F9DAA8E-C21C-424F-8DD2-CC95E709B428}"/>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88" name="PoljeZBesedilom 2">
          <a:extLst>
            <a:ext uri="{FF2B5EF4-FFF2-40B4-BE49-F238E27FC236}">
              <a16:creationId xmlns:a16="http://schemas.microsoft.com/office/drawing/2014/main" id="{CB099FCB-4119-4FBF-A211-B9464BBD2FCF}"/>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89" name="PoljeZBesedilom 2">
          <a:extLst>
            <a:ext uri="{FF2B5EF4-FFF2-40B4-BE49-F238E27FC236}">
              <a16:creationId xmlns:a16="http://schemas.microsoft.com/office/drawing/2014/main" id="{E1280F00-7400-4460-86DF-50CF8499177C}"/>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90" name="PoljeZBesedilom 2">
          <a:extLst>
            <a:ext uri="{FF2B5EF4-FFF2-40B4-BE49-F238E27FC236}">
              <a16:creationId xmlns:a16="http://schemas.microsoft.com/office/drawing/2014/main" id="{10257A21-46F1-49CC-B9AF-169D888584D0}"/>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2191" name="PoljeZBesedilom 2">
          <a:extLst>
            <a:ext uri="{FF2B5EF4-FFF2-40B4-BE49-F238E27FC236}">
              <a16:creationId xmlns:a16="http://schemas.microsoft.com/office/drawing/2014/main" id="{6C08FE62-C7A2-44FC-A2F9-A9416FAFC640}"/>
            </a:ext>
          </a:extLst>
        </xdr:cNvPr>
        <xdr:cNvSpPr txBox="1"/>
      </xdr:nvSpPr>
      <xdr:spPr>
        <a:xfrm>
          <a:off x="7650505"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192" name="PoljeZBesedilom 2">
          <a:extLst>
            <a:ext uri="{FF2B5EF4-FFF2-40B4-BE49-F238E27FC236}">
              <a16:creationId xmlns:a16="http://schemas.microsoft.com/office/drawing/2014/main" id="{C523839B-F6F2-4072-9829-2246892BA78C}"/>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193" name="PoljeZBesedilom 2192">
          <a:extLst>
            <a:ext uri="{FF2B5EF4-FFF2-40B4-BE49-F238E27FC236}">
              <a16:creationId xmlns:a16="http://schemas.microsoft.com/office/drawing/2014/main" id="{00D593B1-D42C-4E78-B8A2-9DD7373355DD}"/>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194" name="PoljeZBesedilom 2">
          <a:extLst>
            <a:ext uri="{FF2B5EF4-FFF2-40B4-BE49-F238E27FC236}">
              <a16:creationId xmlns:a16="http://schemas.microsoft.com/office/drawing/2014/main" id="{69388D81-32FE-4386-A366-50F6B4B5A965}"/>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195" name="PoljeZBesedilom 2">
          <a:extLst>
            <a:ext uri="{FF2B5EF4-FFF2-40B4-BE49-F238E27FC236}">
              <a16:creationId xmlns:a16="http://schemas.microsoft.com/office/drawing/2014/main" id="{9E1AE0D0-20F1-46C5-85A1-BAEED37528B4}"/>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196" name="PoljeZBesedilom 2">
          <a:extLst>
            <a:ext uri="{FF2B5EF4-FFF2-40B4-BE49-F238E27FC236}">
              <a16:creationId xmlns:a16="http://schemas.microsoft.com/office/drawing/2014/main" id="{6D36B106-5F8F-4745-BAC3-D3302579794F}"/>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2197" name="PoljeZBesedilom 2">
          <a:extLst>
            <a:ext uri="{FF2B5EF4-FFF2-40B4-BE49-F238E27FC236}">
              <a16:creationId xmlns:a16="http://schemas.microsoft.com/office/drawing/2014/main" id="{0792A0C2-0A0D-4AB3-B003-5A23D5D0ACC0}"/>
            </a:ext>
          </a:extLst>
        </xdr:cNvPr>
        <xdr:cNvSpPr txBox="1"/>
      </xdr:nvSpPr>
      <xdr:spPr>
        <a:xfrm>
          <a:off x="764860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198" name="PoljeZBesedilom 2">
          <a:extLst>
            <a:ext uri="{FF2B5EF4-FFF2-40B4-BE49-F238E27FC236}">
              <a16:creationId xmlns:a16="http://schemas.microsoft.com/office/drawing/2014/main" id="{8A64B661-FD75-4ADC-A5DF-2432914280B3}"/>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199" name="PoljeZBesedilom 2198">
          <a:extLst>
            <a:ext uri="{FF2B5EF4-FFF2-40B4-BE49-F238E27FC236}">
              <a16:creationId xmlns:a16="http://schemas.microsoft.com/office/drawing/2014/main" id="{D0B7997A-01A1-4868-B71C-2EE8A41684A2}"/>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200" name="PoljeZBesedilom 2">
          <a:extLst>
            <a:ext uri="{FF2B5EF4-FFF2-40B4-BE49-F238E27FC236}">
              <a16:creationId xmlns:a16="http://schemas.microsoft.com/office/drawing/2014/main" id="{A2E0FDBD-00BC-4FDC-8AA8-033355864315}"/>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201" name="PoljeZBesedilom 2">
          <a:extLst>
            <a:ext uri="{FF2B5EF4-FFF2-40B4-BE49-F238E27FC236}">
              <a16:creationId xmlns:a16="http://schemas.microsoft.com/office/drawing/2014/main" id="{A6D32E81-C67E-45AB-850A-1E4335F833FC}"/>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202" name="PoljeZBesedilom 2">
          <a:extLst>
            <a:ext uri="{FF2B5EF4-FFF2-40B4-BE49-F238E27FC236}">
              <a16:creationId xmlns:a16="http://schemas.microsoft.com/office/drawing/2014/main" id="{3ACD5AFD-12A0-443F-8798-D7D774D82BBF}"/>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203" name="PoljeZBesedilom 2">
          <a:extLst>
            <a:ext uri="{FF2B5EF4-FFF2-40B4-BE49-F238E27FC236}">
              <a16:creationId xmlns:a16="http://schemas.microsoft.com/office/drawing/2014/main" id="{ADC9A16D-B633-4407-856A-A8EDD19ABDD5}"/>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204" name="PoljeZBesedilom 2203">
          <a:extLst>
            <a:ext uri="{FF2B5EF4-FFF2-40B4-BE49-F238E27FC236}">
              <a16:creationId xmlns:a16="http://schemas.microsoft.com/office/drawing/2014/main" id="{65A02209-1980-4296-87BC-07720AD6E2C6}"/>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205" name="PoljeZBesedilom 2">
          <a:extLst>
            <a:ext uri="{FF2B5EF4-FFF2-40B4-BE49-F238E27FC236}">
              <a16:creationId xmlns:a16="http://schemas.microsoft.com/office/drawing/2014/main" id="{8EC8D5FF-FC79-4268-9C2E-4FB6D6018979}"/>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206" name="PoljeZBesedilom 2">
          <a:extLst>
            <a:ext uri="{FF2B5EF4-FFF2-40B4-BE49-F238E27FC236}">
              <a16:creationId xmlns:a16="http://schemas.microsoft.com/office/drawing/2014/main" id="{F67896FC-0A12-4AAE-9E2D-4B1BE00C3889}"/>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207" name="PoljeZBesedilom 2">
          <a:extLst>
            <a:ext uri="{FF2B5EF4-FFF2-40B4-BE49-F238E27FC236}">
              <a16:creationId xmlns:a16="http://schemas.microsoft.com/office/drawing/2014/main" id="{026CADF3-EF2F-4C3B-B1AF-F3D6EC7DCB6A}"/>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208" name="PoljeZBesedilom 2">
          <a:extLst>
            <a:ext uri="{FF2B5EF4-FFF2-40B4-BE49-F238E27FC236}">
              <a16:creationId xmlns:a16="http://schemas.microsoft.com/office/drawing/2014/main" id="{9536E258-F138-4F15-88D8-EB59B58303F7}"/>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209" name="PoljeZBesedilom 2">
          <a:extLst>
            <a:ext uri="{FF2B5EF4-FFF2-40B4-BE49-F238E27FC236}">
              <a16:creationId xmlns:a16="http://schemas.microsoft.com/office/drawing/2014/main" id="{260E6269-D1A1-43E4-9CCA-8B70A2C8E9D1}"/>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210" name="PoljeZBesedilom 2209">
          <a:extLst>
            <a:ext uri="{FF2B5EF4-FFF2-40B4-BE49-F238E27FC236}">
              <a16:creationId xmlns:a16="http://schemas.microsoft.com/office/drawing/2014/main" id="{4DF317AB-0BE1-4CDC-B473-27F005C76437}"/>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211" name="PoljeZBesedilom 2">
          <a:extLst>
            <a:ext uri="{FF2B5EF4-FFF2-40B4-BE49-F238E27FC236}">
              <a16:creationId xmlns:a16="http://schemas.microsoft.com/office/drawing/2014/main" id="{F8B4E2E6-D549-448E-B640-C7DBBA7B0A6A}"/>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212" name="PoljeZBesedilom 2">
          <a:extLst>
            <a:ext uri="{FF2B5EF4-FFF2-40B4-BE49-F238E27FC236}">
              <a16:creationId xmlns:a16="http://schemas.microsoft.com/office/drawing/2014/main" id="{284E79EE-E551-4901-A5FA-822B043068A7}"/>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213" name="PoljeZBesedilom 2">
          <a:extLst>
            <a:ext uri="{FF2B5EF4-FFF2-40B4-BE49-F238E27FC236}">
              <a16:creationId xmlns:a16="http://schemas.microsoft.com/office/drawing/2014/main" id="{C3F0077A-2E7F-4431-A058-468393AFF5D7}"/>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214" name="PoljeZBesedilom 2">
          <a:extLst>
            <a:ext uri="{FF2B5EF4-FFF2-40B4-BE49-F238E27FC236}">
              <a16:creationId xmlns:a16="http://schemas.microsoft.com/office/drawing/2014/main" id="{0BA68CAA-F1D3-4075-887D-8D23FDFFA08F}"/>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215" name="PoljeZBesedilom 2214">
          <a:extLst>
            <a:ext uri="{FF2B5EF4-FFF2-40B4-BE49-F238E27FC236}">
              <a16:creationId xmlns:a16="http://schemas.microsoft.com/office/drawing/2014/main" id="{3BAB4293-0168-4160-AB73-C410B0D23DE0}"/>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216" name="PoljeZBesedilom 2">
          <a:extLst>
            <a:ext uri="{FF2B5EF4-FFF2-40B4-BE49-F238E27FC236}">
              <a16:creationId xmlns:a16="http://schemas.microsoft.com/office/drawing/2014/main" id="{32D6543D-3713-4250-80A6-A9FAEB152CBA}"/>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217" name="PoljeZBesedilom 2">
          <a:extLst>
            <a:ext uri="{FF2B5EF4-FFF2-40B4-BE49-F238E27FC236}">
              <a16:creationId xmlns:a16="http://schemas.microsoft.com/office/drawing/2014/main" id="{2C92025E-8663-41E1-BBB1-DB0AC0EA9131}"/>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218" name="PoljeZBesedilom 2">
          <a:extLst>
            <a:ext uri="{FF2B5EF4-FFF2-40B4-BE49-F238E27FC236}">
              <a16:creationId xmlns:a16="http://schemas.microsoft.com/office/drawing/2014/main" id="{55749D02-F809-4171-85B2-D7E6ACA1845B}"/>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219" name="PoljeZBesedilom 2">
          <a:extLst>
            <a:ext uri="{FF2B5EF4-FFF2-40B4-BE49-F238E27FC236}">
              <a16:creationId xmlns:a16="http://schemas.microsoft.com/office/drawing/2014/main" id="{DB4F94E4-2466-42E1-B824-4F8252C2E65E}"/>
            </a:ext>
          </a:extLst>
        </xdr:cNvPr>
        <xdr:cNvSpPr txBox="1"/>
      </xdr:nvSpPr>
      <xdr:spPr>
        <a:xfrm>
          <a:off x="7644790" y="16423603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20" name="PoljeZBesedilom 2">
          <a:extLst>
            <a:ext uri="{FF2B5EF4-FFF2-40B4-BE49-F238E27FC236}">
              <a16:creationId xmlns:a16="http://schemas.microsoft.com/office/drawing/2014/main" id="{6D800ECC-FEFA-4047-88CE-79AA7DAADB2B}"/>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21" name="PoljeZBesedilom 2220">
          <a:extLst>
            <a:ext uri="{FF2B5EF4-FFF2-40B4-BE49-F238E27FC236}">
              <a16:creationId xmlns:a16="http://schemas.microsoft.com/office/drawing/2014/main" id="{1F36B828-3283-4100-A243-D48251C2D098}"/>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22" name="PoljeZBesedilom 2">
          <a:extLst>
            <a:ext uri="{FF2B5EF4-FFF2-40B4-BE49-F238E27FC236}">
              <a16:creationId xmlns:a16="http://schemas.microsoft.com/office/drawing/2014/main" id="{140ACE87-0A74-4956-A422-50F336A366B2}"/>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23" name="PoljeZBesedilom 2">
          <a:extLst>
            <a:ext uri="{FF2B5EF4-FFF2-40B4-BE49-F238E27FC236}">
              <a16:creationId xmlns:a16="http://schemas.microsoft.com/office/drawing/2014/main" id="{CAD12585-1341-4BBF-B92D-7C7E6FB6631E}"/>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24" name="PoljeZBesedilom 2">
          <a:extLst>
            <a:ext uri="{FF2B5EF4-FFF2-40B4-BE49-F238E27FC236}">
              <a16:creationId xmlns:a16="http://schemas.microsoft.com/office/drawing/2014/main" id="{831903C4-E3B9-436E-A93D-BA31B27D4A06}"/>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25" name="PoljeZBesedilom 2">
          <a:extLst>
            <a:ext uri="{FF2B5EF4-FFF2-40B4-BE49-F238E27FC236}">
              <a16:creationId xmlns:a16="http://schemas.microsoft.com/office/drawing/2014/main" id="{B517441F-E1D9-4925-9EC2-914BC9A5AF92}"/>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26" name="PoljeZBesedilom 2">
          <a:extLst>
            <a:ext uri="{FF2B5EF4-FFF2-40B4-BE49-F238E27FC236}">
              <a16:creationId xmlns:a16="http://schemas.microsoft.com/office/drawing/2014/main" id="{429A4D50-7761-46FD-940C-043C149C3204}"/>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27" name="PoljeZBesedilom 2226">
          <a:extLst>
            <a:ext uri="{FF2B5EF4-FFF2-40B4-BE49-F238E27FC236}">
              <a16:creationId xmlns:a16="http://schemas.microsoft.com/office/drawing/2014/main" id="{63B37B16-380B-4BE0-A725-985A0AB78710}"/>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28" name="PoljeZBesedilom 2">
          <a:extLst>
            <a:ext uri="{FF2B5EF4-FFF2-40B4-BE49-F238E27FC236}">
              <a16:creationId xmlns:a16="http://schemas.microsoft.com/office/drawing/2014/main" id="{6A16A039-B006-4E1E-8CE8-3BBCB5D66635}"/>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29" name="PoljeZBesedilom 2">
          <a:extLst>
            <a:ext uri="{FF2B5EF4-FFF2-40B4-BE49-F238E27FC236}">
              <a16:creationId xmlns:a16="http://schemas.microsoft.com/office/drawing/2014/main" id="{764E0ACD-193D-44EE-B805-8F00256A447B}"/>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30" name="PoljeZBesedilom 2">
          <a:extLst>
            <a:ext uri="{FF2B5EF4-FFF2-40B4-BE49-F238E27FC236}">
              <a16:creationId xmlns:a16="http://schemas.microsoft.com/office/drawing/2014/main" id="{9BDF4C9D-7D34-403C-BC86-13AA586CB4A4}"/>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31" name="PoljeZBesedilom 2">
          <a:extLst>
            <a:ext uri="{FF2B5EF4-FFF2-40B4-BE49-F238E27FC236}">
              <a16:creationId xmlns:a16="http://schemas.microsoft.com/office/drawing/2014/main" id="{23305B83-E0C2-4B08-82BB-EB13BEC353DB}"/>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32" name="PoljeZBesedilom 2">
          <a:extLst>
            <a:ext uri="{FF2B5EF4-FFF2-40B4-BE49-F238E27FC236}">
              <a16:creationId xmlns:a16="http://schemas.microsoft.com/office/drawing/2014/main" id="{4DBB3F2B-4984-47AA-947B-C01DC67C5498}"/>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33" name="PoljeZBesedilom 2232">
          <a:extLst>
            <a:ext uri="{FF2B5EF4-FFF2-40B4-BE49-F238E27FC236}">
              <a16:creationId xmlns:a16="http://schemas.microsoft.com/office/drawing/2014/main" id="{07D1C982-2B0B-45E6-AA0B-A34A7BD8B0F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34" name="PoljeZBesedilom 2">
          <a:extLst>
            <a:ext uri="{FF2B5EF4-FFF2-40B4-BE49-F238E27FC236}">
              <a16:creationId xmlns:a16="http://schemas.microsoft.com/office/drawing/2014/main" id="{A891EB1F-9C86-45D0-BD07-E3EE637D643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35" name="PoljeZBesedilom 2">
          <a:extLst>
            <a:ext uri="{FF2B5EF4-FFF2-40B4-BE49-F238E27FC236}">
              <a16:creationId xmlns:a16="http://schemas.microsoft.com/office/drawing/2014/main" id="{54B0CE23-A86A-4F92-859F-1AA326E8667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36" name="PoljeZBesedilom 2">
          <a:extLst>
            <a:ext uri="{FF2B5EF4-FFF2-40B4-BE49-F238E27FC236}">
              <a16:creationId xmlns:a16="http://schemas.microsoft.com/office/drawing/2014/main" id="{264349C2-A2B0-48FD-B59A-6DA74821F473}"/>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37" name="PoljeZBesedilom 2">
          <a:extLst>
            <a:ext uri="{FF2B5EF4-FFF2-40B4-BE49-F238E27FC236}">
              <a16:creationId xmlns:a16="http://schemas.microsoft.com/office/drawing/2014/main" id="{FC1FBAF1-757F-474A-8380-F190392451F6}"/>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38" name="PoljeZBesedilom 2">
          <a:extLst>
            <a:ext uri="{FF2B5EF4-FFF2-40B4-BE49-F238E27FC236}">
              <a16:creationId xmlns:a16="http://schemas.microsoft.com/office/drawing/2014/main" id="{6AC0F4DB-14C6-480D-9C9F-3A45984FCA7A}"/>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39" name="PoljeZBesedilom 2238">
          <a:extLst>
            <a:ext uri="{FF2B5EF4-FFF2-40B4-BE49-F238E27FC236}">
              <a16:creationId xmlns:a16="http://schemas.microsoft.com/office/drawing/2014/main" id="{68069C5E-B413-4792-8BAD-0A566F9196B4}"/>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40" name="PoljeZBesedilom 2">
          <a:extLst>
            <a:ext uri="{FF2B5EF4-FFF2-40B4-BE49-F238E27FC236}">
              <a16:creationId xmlns:a16="http://schemas.microsoft.com/office/drawing/2014/main" id="{4FCE759B-431F-411C-A791-1BC6437C8CB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41" name="PoljeZBesedilom 2">
          <a:extLst>
            <a:ext uri="{FF2B5EF4-FFF2-40B4-BE49-F238E27FC236}">
              <a16:creationId xmlns:a16="http://schemas.microsoft.com/office/drawing/2014/main" id="{3E2377D6-85F2-465F-A834-D2DA1DEECF9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42" name="PoljeZBesedilom 2">
          <a:extLst>
            <a:ext uri="{FF2B5EF4-FFF2-40B4-BE49-F238E27FC236}">
              <a16:creationId xmlns:a16="http://schemas.microsoft.com/office/drawing/2014/main" id="{7EFBD212-F865-4B27-851E-E6E9DFC81D15}"/>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43" name="PoljeZBesedilom 2">
          <a:extLst>
            <a:ext uri="{FF2B5EF4-FFF2-40B4-BE49-F238E27FC236}">
              <a16:creationId xmlns:a16="http://schemas.microsoft.com/office/drawing/2014/main" id="{16CD91C1-0583-45AB-9756-6D1AC85C3FD3}"/>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244" name="PoljeZBesedilom 2">
          <a:extLst>
            <a:ext uri="{FF2B5EF4-FFF2-40B4-BE49-F238E27FC236}">
              <a16:creationId xmlns:a16="http://schemas.microsoft.com/office/drawing/2014/main" id="{FDC2C3CC-0FCA-48B9-B501-10578C9A9576}"/>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245" name="PoljeZBesedilom 2244">
          <a:extLst>
            <a:ext uri="{FF2B5EF4-FFF2-40B4-BE49-F238E27FC236}">
              <a16:creationId xmlns:a16="http://schemas.microsoft.com/office/drawing/2014/main" id="{FFB3A095-9B0F-4CAE-857C-5DCDBA3E052F}"/>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246" name="PoljeZBesedilom 2">
          <a:extLst>
            <a:ext uri="{FF2B5EF4-FFF2-40B4-BE49-F238E27FC236}">
              <a16:creationId xmlns:a16="http://schemas.microsoft.com/office/drawing/2014/main" id="{7BB6C02A-2135-48E6-A8A1-2384EB45565A}"/>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247" name="PoljeZBesedilom 2">
          <a:extLst>
            <a:ext uri="{FF2B5EF4-FFF2-40B4-BE49-F238E27FC236}">
              <a16:creationId xmlns:a16="http://schemas.microsoft.com/office/drawing/2014/main" id="{4030CACF-7AF2-49B8-A4A1-C4B96DBA751C}"/>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248" name="PoljeZBesedilom 2">
          <a:extLst>
            <a:ext uri="{FF2B5EF4-FFF2-40B4-BE49-F238E27FC236}">
              <a16:creationId xmlns:a16="http://schemas.microsoft.com/office/drawing/2014/main" id="{B46A300E-CBA7-4224-B68D-1D1C11ECA251}"/>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249" name="PoljeZBesedilom 2">
          <a:extLst>
            <a:ext uri="{FF2B5EF4-FFF2-40B4-BE49-F238E27FC236}">
              <a16:creationId xmlns:a16="http://schemas.microsoft.com/office/drawing/2014/main" id="{3701EEFA-037C-4479-AF84-AE10BF006979}"/>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250" name="PoljeZBesedilom 2">
          <a:extLst>
            <a:ext uri="{FF2B5EF4-FFF2-40B4-BE49-F238E27FC236}">
              <a16:creationId xmlns:a16="http://schemas.microsoft.com/office/drawing/2014/main" id="{C8A1A313-6C30-462B-929D-FCF9571B948E}"/>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251" name="PoljeZBesedilom 2250">
          <a:extLst>
            <a:ext uri="{FF2B5EF4-FFF2-40B4-BE49-F238E27FC236}">
              <a16:creationId xmlns:a16="http://schemas.microsoft.com/office/drawing/2014/main" id="{1FD3B18C-1B7D-4206-A3AA-6A3BAFF1FB22}"/>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252" name="PoljeZBesedilom 2">
          <a:extLst>
            <a:ext uri="{FF2B5EF4-FFF2-40B4-BE49-F238E27FC236}">
              <a16:creationId xmlns:a16="http://schemas.microsoft.com/office/drawing/2014/main" id="{2C02B275-95E7-40FF-AE47-88667497EB1F}"/>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253" name="PoljeZBesedilom 2">
          <a:extLst>
            <a:ext uri="{FF2B5EF4-FFF2-40B4-BE49-F238E27FC236}">
              <a16:creationId xmlns:a16="http://schemas.microsoft.com/office/drawing/2014/main" id="{4A80990E-95C3-4515-94A3-D1B182BA82ED}"/>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254" name="PoljeZBesedilom 2">
          <a:extLst>
            <a:ext uri="{FF2B5EF4-FFF2-40B4-BE49-F238E27FC236}">
              <a16:creationId xmlns:a16="http://schemas.microsoft.com/office/drawing/2014/main" id="{438EE056-C881-4528-A286-32A4E907EA50}"/>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255" name="PoljeZBesedilom 2">
          <a:extLst>
            <a:ext uri="{FF2B5EF4-FFF2-40B4-BE49-F238E27FC236}">
              <a16:creationId xmlns:a16="http://schemas.microsoft.com/office/drawing/2014/main" id="{0301831F-210C-4871-B6ED-186F32DAF039}"/>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4560"/>
    <xdr:sp macro="" textlink="">
      <xdr:nvSpPr>
        <xdr:cNvPr id="2256" name="PoljeZBesedilom 2">
          <a:extLst>
            <a:ext uri="{FF2B5EF4-FFF2-40B4-BE49-F238E27FC236}">
              <a16:creationId xmlns:a16="http://schemas.microsoft.com/office/drawing/2014/main" id="{FE89946F-90C5-4E89-B183-2CD4AF60FC9D}"/>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4560"/>
    <xdr:sp macro="" textlink="">
      <xdr:nvSpPr>
        <xdr:cNvPr id="2257" name="PoljeZBesedilom 2256">
          <a:extLst>
            <a:ext uri="{FF2B5EF4-FFF2-40B4-BE49-F238E27FC236}">
              <a16:creationId xmlns:a16="http://schemas.microsoft.com/office/drawing/2014/main" id="{11A169EE-9BC4-49EC-9182-C9358748CB62}"/>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4560"/>
    <xdr:sp macro="" textlink="">
      <xdr:nvSpPr>
        <xdr:cNvPr id="2258" name="PoljeZBesedilom 2">
          <a:extLst>
            <a:ext uri="{FF2B5EF4-FFF2-40B4-BE49-F238E27FC236}">
              <a16:creationId xmlns:a16="http://schemas.microsoft.com/office/drawing/2014/main" id="{7BD9F617-8159-42CC-AFB9-8897923A0B1C}"/>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4560"/>
    <xdr:sp macro="" textlink="">
      <xdr:nvSpPr>
        <xdr:cNvPr id="2259" name="PoljeZBesedilom 2">
          <a:extLst>
            <a:ext uri="{FF2B5EF4-FFF2-40B4-BE49-F238E27FC236}">
              <a16:creationId xmlns:a16="http://schemas.microsoft.com/office/drawing/2014/main" id="{2B34D75C-BDFB-459F-8FA6-DEB7DA1DD029}"/>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4560"/>
    <xdr:sp macro="" textlink="">
      <xdr:nvSpPr>
        <xdr:cNvPr id="2260" name="PoljeZBesedilom 2">
          <a:extLst>
            <a:ext uri="{FF2B5EF4-FFF2-40B4-BE49-F238E27FC236}">
              <a16:creationId xmlns:a16="http://schemas.microsoft.com/office/drawing/2014/main" id="{02AF030B-70AA-49F0-8706-D8D965DDE43E}"/>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4560"/>
    <xdr:sp macro="" textlink="">
      <xdr:nvSpPr>
        <xdr:cNvPr id="2261" name="PoljeZBesedilom 2">
          <a:extLst>
            <a:ext uri="{FF2B5EF4-FFF2-40B4-BE49-F238E27FC236}">
              <a16:creationId xmlns:a16="http://schemas.microsoft.com/office/drawing/2014/main" id="{6164A2D9-C11F-4627-8044-45AC2EA182C2}"/>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2950"/>
    <xdr:sp macro="" textlink="">
      <xdr:nvSpPr>
        <xdr:cNvPr id="2262" name="PoljeZBesedilom 2">
          <a:extLst>
            <a:ext uri="{FF2B5EF4-FFF2-40B4-BE49-F238E27FC236}">
              <a16:creationId xmlns:a16="http://schemas.microsoft.com/office/drawing/2014/main" id="{73A50339-FE26-47A9-BA38-F9CC7149966C}"/>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2950"/>
    <xdr:sp macro="" textlink="">
      <xdr:nvSpPr>
        <xdr:cNvPr id="2263" name="PoljeZBesedilom 2262">
          <a:extLst>
            <a:ext uri="{FF2B5EF4-FFF2-40B4-BE49-F238E27FC236}">
              <a16:creationId xmlns:a16="http://schemas.microsoft.com/office/drawing/2014/main" id="{FA0CA0AC-DB30-42F7-AFCB-5D23348F6AEF}"/>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2950"/>
    <xdr:sp macro="" textlink="">
      <xdr:nvSpPr>
        <xdr:cNvPr id="2264" name="PoljeZBesedilom 2">
          <a:extLst>
            <a:ext uri="{FF2B5EF4-FFF2-40B4-BE49-F238E27FC236}">
              <a16:creationId xmlns:a16="http://schemas.microsoft.com/office/drawing/2014/main" id="{E2135208-389A-41F3-8585-8DB50CD41B3F}"/>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2950"/>
    <xdr:sp macro="" textlink="">
      <xdr:nvSpPr>
        <xdr:cNvPr id="2265" name="PoljeZBesedilom 2">
          <a:extLst>
            <a:ext uri="{FF2B5EF4-FFF2-40B4-BE49-F238E27FC236}">
              <a16:creationId xmlns:a16="http://schemas.microsoft.com/office/drawing/2014/main" id="{12E4CC2B-212F-4354-943E-4A1D197E16C9}"/>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2950"/>
    <xdr:sp macro="" textlink="">
      <xdr:nvSpPr>
        <xdr:cNvPr id="2266" name="PoljeZBesedilom 2">
          <a:extLst>
            <a:ext uri="{FF2B5EF4-FFF2-40B4-BE49-F238E27FC236}">
              <a16:creationId xmlns:a16="http://schemas.microsoft.com/office/drawing/2014/main" id="{9D4D38DA-AF33-4BBE-9EE5-AA4082EB9539}"/>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2950"/>
    <xdr:sp macro="" textlink="">
      <xdr:nvSpPr>
        <xdr:cNvPr id="2267" name="PoljeZBesedilom 2">
          <a:extLst>
            <a:ext uri="{FF2B5EF4-FFF2-40B4-BE49-F238E27FC236}">
              <a16:creationId xmlns:a16="http://schemas.microsoft.com/office/drawing/2014/main" id="{77D3F3FE-9F87-49A4-A4EC-8B8FB809C79F}"/>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74009"/>
    <xdr:sp macro="" textlink="">
      <xdr:nvSpPr>
        <xdr:cNvPr id="2268" name="PoljeZBesedilom 2267">
          <a:extLst>
            <a:ext uri="{FF2B5EF4-FFF2-40B4-BE49-F238E27FC236}">
              <a16:creationId xmlns:a16="http://schemas.microsoft.com/office/drawing/2014/main" id="{64F2C720-9248-4180-AACF-8F6AAF518B1F}"/>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74009"/>
    <xdr:sp macro="" textlink="">
      <xdr:nvSpPr>
        <xdr:cNvPr id="2269" name="PoljeZBesedilom 2">
          <a:extLst>
            <a:ext uri="{FF2B5EF4-FFF2-40B4-BE49-F238E27FC236}">
              <a16:creationId xmlns:a16="http://schemas.microsoft.com/office/drawing/2014/main" id="{CB40EBAA-B92E-4E42-BAEE-88B2A8A0345A}"/>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74009"/>
    <xdr:sp macro="" textlink="">
      <xdr:nvSpPr>
        <xdr:cNvPr id="2270" name="PoljeZBesedilom 2">
          <a:extLst>
            <a:ext uri="{FF2B5EF4-FFF2-40B4-BE49-F238E27FC236}">
              <a16:creationId xmlns:a16="http://schemas.microsoft.com/office/drawing/2014/main" id="{F024221E-F3AF-4CA0-81B7-F73B411DD776}"/>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74009"/>
    <xdr:sp macro="" textlink="">
      <xdr:nvSpPr>
        <xdr:cNvPr id="2271" name="PoljeZBesedilom 2">
          <a:extLst>
            <a:ext uri="{FF2B5EF4-FFF2-40B4-BE49-F238E27FC236}">
              <a16:creationId xmlns:a16="http://schemas.microsoft.com/office/drawing/2014/main" id="{AB53388A-5630-46A6-A46F-77D6B383AC13}"/>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74009"/>
    <xdr:sp macro="" textlink="">
      <xdr:nvSpPr>
        <xdr:cNvPr id="2272" name="PoljeZBesedilom 2">
          <a:extLst>
            <a:ext uri="{FF2B5EF4-FFF2-40B4-BE49-F238E27FC236}">
              <a16:creationId xmlns:a16="http://schemas.microsoft.com/office/drawing/2014/main" id="{AF3BEE8F-97D3-4251-A1A3-2DF01432DA0F}"/>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73" name="PoljeZBesedilom 2">
          <a:extLst>
            <a:ext uri="{FF2B5EF4-FFF2-40B4-BE49-F238E27FC236}">
              <a16:creationId xmlns:a16="http://schemas.microsoft.com/office/drawing/2014/main" id="{5935B021-110D-44CB-AC01-DD1EBC98678F}"/>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74" name="PoljeZBesedilom 2273">
          <a:extLst>
            <a:ext uri="{FF2B5EF4-FFF2-40B4-BE49-F238E27FC236}">
              <a16:creationId xmlns:a16="http://schemas.microsoft.com/office/drawing/2014/main" id="{41E56924-D90D-4B90-84DE-F8E190E7DF24}"/>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75" name="PoljeZBesedilom 2">
          <a:extLst>
            <a:ext uri="{FF2B5EF4-FFF2-40B4-BE49-F238E27FC236}">
              <a16:creationId xmlns:a16="http://schemas.microsoft.com/office/drawing/2014/main" id="{5295CBE4-A593-49D8-A04D-03F011AFC124}"/>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76" name="PoljeZBesedilom 2">
          <a:extLst>
            <a:ext uri="{FF2B5EF4-FFF2-40B4-BE49-F238E27FC236}">
              <a16:creationId xmlns:a16="http://schemas.microsoft.com/office/drawing/2014/main" id="{35E57395-6FF4-4F96-B312-8008379A81ED}"/>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77" name="PoljeZBesedilom 2">
          <a:extLst>
            <a:ext uri="{FF2B5EF4-FFF2-40B4-BE49-F238E27FC236}">
              <a16:creationId xmlns:a16="http://schemas.microsoft.com/office/drawing/2014/main" id="{413E15B9-36D5-4053-B101-0F6BD81E4270}"/>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78" name="PoljeZBesedilom 2">
          <a:extLst>
            <a:ext uri="{FF2B5EF4-FFF2-40B4-BE49-F238E27FC236}">
              <a16:creationId xmlns:a16="http://schemas.microsoft.com/office/drawing/2014/main" id="{A7AB6A95-04DE-46A1-A99D-5D813A68A5E2}"/>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79" name="PoljeZBesedilom 2">
          <a:extLst>
            <a:ext uri="{FF2B5EF4-FFF2-40B4-BE49-F238E27FC236}">
              <a16:creationId xmlns:a16="http://schemas.microsoft.com/office/drawing/2014/main" id="{2A1AB8B9-CBF3-43B9-A57A-CA629A439185}"/>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80" name="PoljeZBesedilom 2279">
          <a:extLst>
            <a:ext uri="{FF2B5EF4-FFF2-40B4-BE49-F238E27FC236}">
              <a16:creationId xmlns:a16="http://schemas.microsoft.com/office/drawing/2014/main" id="{D5C8D163-0049-4FE4-8EB9-4E36FE2A126B}"/>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81" name="PoljeZBesedilom 2">
          <a:extLst>
            <a:ext uri="{FF2B5EF4-FFF2-40B4-BE49-F238E27FC236}">
              <a16:creationId xmlns:a16="http://schemas.microsoft.com/office/drawing/2014/main" id="{480C8965-59B4-4D1D-AB3B-3D657A34ADAD}"/>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82" name="PoljeZBesedilom 2">
          <a:extLst>
            <a:ext uri="{FF2B5EF4-FFF2-40B4-BE49-F238E27FC236}">
              <a16:creationId xmlns:a16="http://schemas.microsoft.com/office/drawing/2014/main" id="{FB6D8359-99AB-4AD3-82BD-0A0832E6CA8B}"/>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83" name="PoljeZBesedilom 2">
          <a:extLst>
            <a:ext uri="{FF2B5EF4-FFF2-40B4-BE49-F238E27FC236}">
              <a16:creationId xmlns:a16="http://schemas.microsoft.com/office/drawing/2014/main" id="{50D9DF5E-E805-410D-B620-BAD69E602E30}"/>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903</xdr:row>
      <xdr:rowOff>0</xdr:rowOff>
    </xdr:from>
    <xdr:ext cx="184731" cy="264560"/>
    <xdr:sp macro="" textlink="">
      <xdr:nvSpPr>
        <xdr:cNvPr id="2284" name="PoljeZBesedilom 2">
          <a:extLst>
            <a:ext uri="{FF2B5EF4-FFF2-40B4-BE49-F238E27FC236}">
              <a16:creationId xmlns:a16="http://schemas.microsoft.com/office/drawing/2014/main" id="{9E38DF66-B75D-43B2-93A6-2811ED8DBC33}"/>
            </a:ext>
          </a:extLst>
        </xdr:cNvPr>
        <xdr:cNvSpPr txBox="1"/>
      </xdr:nvSpPr>
      <xdr:spPr>
        <a:xfrm>
          <a:off x="7646695"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85" name="PoljeZBesedilom 2">
          <a:extLst>
            <a:ext uri="{FF2B5EF4-FFF2-40B4-BE49-F238E27FC236}">
              <a16:creationId xmlns:a16="http://schemas.microsoft.com/office/drawing/2014/main" id="{81769A48-6271-4FD6-9782-71030F04DE6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86" name="PoljeZBesedilom 2285">
          <a:extLst>
            <a:ext uri="{FF2B5EF4-FFF2-40B4-BE49-F238E27FC236}">
              <a16:creationId xmlns:a16="http://schemas.microsoft.com/office/drawing/2014/main" id="{84BE059C-4A8E-428F-B4AD-37769C76FBA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87" name="PoljeZBesedilom 2">
          <a:extLst>
            <a:ext uri="{FF2B5EF4-FFF2-40B4-BE49-F238E27FC236}">
              <a16:creationId xmlns:a16="http://schemas.microsoft.com/office/drawing/2014/main" id="{1CD09ACA-9C58-4D8B-AD3F-EF7CACE908DE}"/>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88" name="PoljeZBesedilom 2">
          <a:extLst>
            <a:ext uri="{FF2B5EF4-FFF2-40B4-BE49-F238E27FC236}">
              <a16:creationId xmlns:a16="http://schemas.microsoft.com/office/drawing/2014/main" id="{72624C6B-27B9-47ED-9F06-C18A4B076D7A}"/>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89" name="PoljeZBesedilom 2">
          <a:extLst>
            <a:ext uri="{FF2B5EF4-FFF2-40B4-BE49-F238E27FC236}">
              <a16:creationId xmlns:a16="http://schemas.microsoft.com/office/drawing/2014/main" id="{D4C98FC4-FBAC-4FF0-8793-5FF3EF50FBA0}"/>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90" name="PoljeZBesedilom 2">
          <a:extLst>
            <a:ext uri="{FF2B5EF4-FFF2-40B4-BE49-F238E27FC236}">
              <a16:creationId xmlns:a16="http://schemas.microsoft.com/office/drawing/2014/main" id="{CF1E6DCF-03DD-4BA8-B621-BF37FEC2924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91" name="PoljeZBesedilom 2">
          <a:extLst>
            <a:ext uri="{FF2B5EF4-FFF2-40B4-BE49-F238E27FC236}">
              <a16:creationId xmlns:a16="http://schemas.microsoft.com/office/drawing/2014/main" id="{4F500EB5-9F8B-4AEE-8AEF-D0AA7C1AEBD8}"/>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92" name="PoljeZBesedilom 2291">
          <a:extLst>
            <a:ext uri="{FF2B5EF4-FFF2-40B4-BE49-F238E27FC236}">
              <a16:creationId xmlns:a16="http://schemas.microsoft.com/office/drawing/2014/main" id="{9B485B98-7C14-4170-9313-5B2AD8A372DA}"/>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93" name="PoljeZBesedilom 2">
          <a:extLst>
            <a:ext uri="{FF2B5EF4-FFF2-40B4-BE49-F238E27FC236}">
              <a16:creationId xmlns:a16="http://schemas.microsoft.com/office/drawing/2014/main" id="{80BC0693-65D5-44A3-B634-EB5D496BD489}"/>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94" name="PoljeZBesedilom 2">
          <a:extLst>
            <a:ext uri="{FF2B5EF4-FFF2-40B4-BE49-F238E27FC236}">
              <a16:creationId xmlns:a16="http://schemas.microsoft.com/office/drawing/2014/main" id="{D913A7BD-126E-42D9-8D03-D0DB06F94607}"/>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95" name="PoljeZBesedilom 2">
          <a:extLst>
            <a:ext uri="{FF2B5EF4-FFF2-40B4-BE49-F238E27FC236}">
              <a16:creationId xmlns:a16="http://schemas.microsoft.com/office/drawing/2014/main" id="{C4713D4C-480F-4940-BE92-D806310C0A7C}"/>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914</xdr:row>
      <xdr:rowOff>0</xdr:rowOff>
    </xdr:from>
    <xdr:ext cx="184731" cy="264560"/>
    <xdr:sp macro="" textlink="">
      <xdr:nvSpPr>
        <xdr:cNvPr id="2296" name="PoljeZBesedilom 2">
          <a:extLst>
            <a:ext uri="{FF2B5EF4-FFF2-40B4-BE49-F238E27FC236}">
              <a16:creationId xmlns:a16="http://schemas.microsoft.com/office/drawing/2014/main" id="{F04EEDC5-3E51-49F6-A178-94E686714042}"/>
            </a:ext>
          </a:extLst>
        </xdr:cNvPr>
        <xdr:cNvSpPr txBox="1"/>
      </xdr:nvSpPr>
      <xdr:spPr>
        <a:xfrm>
          <a:off x="7646695" y="15685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297" name="PoljeZBesedilom 2">
          <a:extLst>
            <a:ext uri="{FF2B5EF4-FFF2-40B4-BE49-F238E27FC236}">
              <a16:creationId xmlns:a16="http://schemas.microsoft.com/office/drawing/2014/main" id="{E1CA2B5A-D11E-4954-8564-058E6AE8EA94}"/>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298" name="PoljeZBesedilom 2297">
          <a:extLst>
            <a:ext uri="{FF2B5EF4-FFF2-40B4-BE49-F238E27FC236}">
              <a16:creationId xmlns:a16="http://schemas.microsoft.com/office/drawing/2014/main" id="{C09F9220-C380-4A00-B64C-DE7FB03510A5}"/>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299" name="PoljeZBesedilom 2">
          <a:extLst>
            <a:ext uri="{FF2B5EF4-FFF2-40B4-BE49-F238E27FC236}">
              <a16:creationId xmlns:a16="http://schemas.microsoft.com/office/drawing/2014/main" id="{E8A0C81D-2D5C-44B6-BE0A-8CC4D9203CC2}"/>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300" name="PoljeZBesedilom 2">
          <a:extLst>
            <a:ext uri="{FF2B5EF4-FFF2-40B4-BE49-F238E27FC236}">
              <a16:creationId xmlns:a16="http://schemas.microsoft.com/office/drawing/2014/main" id="{28F99BF3-05E5-4083-83AA-CA5E07049F6F}"/>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301" name="PoljeZBesedilom 2">
          <a:extLst>
            <a:ext uri="{FF2B5EF4-FFF2-40B4-BE49-F238E27FC236}">
              <a16:creationId xmlns:a16="http://schemas.microsoft.com/office/drawing/2014/main" id="{8D28DBE8-359A-432C-A7BB-650413315F7E}"/>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302" name="PoljeZBesedilom 2">
          <a:extLst>
            <a:ext uri="{FF2B5EF4-FFF2-40B4-BE49-F238E27FC236}">
              <a16:creationId xmlns:a16="http://schemas.microsoft.com/office/drawing/2014/main" id="{096B71F6-4246-4517-B78E-5D9C73E5B586}"/>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303" name="PoljeZBesedilom 2">
          <a:extLst>
            <a:ext uri="{FF2B5EF4-FFF2-40B4-BE49-F238E27FC236}">
              <a16:creationId xmlns:a16="http://schemas.microsoft.com/office/drawing/2014/main" id="{61DB8082-0989-4506-8CF8-D1C9ACEAA236}"/>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304" name="PoljeZBesedilom 2303">
          <a:extLst>
            <a:ext uri="{FF2B5EF4-FFF2-40B4-BE49-F238E27FC236}">
              <a16:creationId xmlns:a16="http://schemas.microsoft.com/office/drawing/2014/main" id="{3EBFA1A5-494C-4273-B520-7CC0D24CFFE8}"/>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305" name="PoljeZBesedilom 2">
          <a:extLst>
            <a:ext uri="{FF2B5EF4-FFF2-40B4-BE49-F238E27FC236}">
              <a16:creationId xmlns:a16="http://schemas.microsoft.com/office/drawing/2014/main" id="{032FC689-A3BE-4B09-B3A9-A9B1D67BB7FF}"/>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306" name="PoljeZBesedilom 2">
          <a:extLst>
            <a:ext uri="{FF2B5EF4-FFF2-40B4-BE49-F238E27FC236}">
              <a16:creationId xmlns:a16="http://schemas.microsoft.com/office/drawing/2014/main" id="{4F7690B3-0A91-4D32-A8BE-915726383196}"/>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307" name="PoljeZBesedilom 2">
          <a:extLst>
            <a:ext uri="{FF2B5EF4-FFF2-40B4-BE49-F238E27FC236}">
              <a16:creationId xmlns:a16="http://schemas.microsoft.com/office/drawing/2014/main" id="{E5060769-35B8-440B-8A01-2558F8466293}"/>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926</xdr:row>
      <xdr:rowOff>0</xdr:rowOff>
    </xdr:from>
    <xdr:ext cx="184731" cy="264560"/>
    <xdr:sp macro="" textlink="">
      <xdr:nvSpPr>
        <xdr:cNvPr id="2308" name="PoljeZBesedilom 2">
          <a:extLst>
            <a:ext uri="{FF2B5EF4-FFF2-40B4-BE49-F238E27FC236}">
              <a16:creationId xmlns:a16="http://schemas.microsoft.com/office/drawing/2014/main" id="{C3E4842B-0E08-4602-814C-ADD2F261753B}"/>
            </a:ext>
          </a:extLst>
        </xdr:cNvPr>
        <xdr:cNvSpPr txBox="1"/>
      </xdr:nvSpPr>
      <xdr:spPr>
        <a:xfrm>
          <a:off x="7650505"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4560"/>
    <xdr:sp macro="" textlink="">
      <xdr:nvSpPr>
        <xdr:cNvPr id="2309" name="PoljeZBesedilom 2">
          <a:extLst>
            <a:ext uri="{FF2B5EF4-FFF2-40B4-BE49-F238E27FC236}">
              <a16:creationId xmlns:a16="http://schemas.microsoft.com/office/drawing/2014/main" id="{A764D528-EC3D-4115-BE74-8CBDE9DB826D}"/>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4560"/>
    <xdr:sp macro="" textlink="">
      <xdr:nvSpPr>
        <xdr:cNvPr id="2310" name="PoljeZBesedilom 2309">
          <a:extLst>
            <a:ext uri="{FF2B5EF4-FFF2-40B4-BE49-F238E27FC236}">
              <a16:creationId xmlns:a16="http://schemas.microsoft.com/office/drawing/2014/main" id="{F4ED2E47-E44B-4B5B-A7D6-FB68E2EEF03A}"/>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4560"/>
    <xdr:sp macro="" textlink="">
      <xdr:nvSpPr>
        <xdr:cNvPr id="2311" name="PoljeZBesedilom 2">
          <a:extLst>
            <a:ext uri="{FF2B5EF4-FFF2-40B4-BE49-F238E27FC236}">
              <a16:creationId xmlns:a16="http://schemas.microsoft.com/office/drawing/2014/main" id="{7AED80D8-FC9B-43F2-8646-3A05EF18A951}"/>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4560"/>
    <xdr:sp macro="" textlink="">
      <xdr:nvSpPr>
        <xdr:cNvPr id="2312" name="PoljeZBesedilom 2">
          <a:extLst>
            <a:ext uri="{FF2B5EF4-FFF2-40B4-BE49-F238E27FC236}">
              <a16:creationId xmlns:a16="http://schemas.microsoft.com/office/drawing/2014/main" id="{FA831043-4BA2-447C-BD05-C259AE8C8A69}"/>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4560"/>
    <xdr:sp macro="" textlink="">
      <xdr:nvSpPr>
        <xdr:cNvPr id="2313" name="PoljeZBesedilom 2">
          <a:extLst>
            <a:ext uri="{FF2B5EF4-FFF2-40B4-BE49-F238E27FC236}">
              <a16:creationId xmlns:a16="http://schemas.microsoft.com/office/drawing/2014/main" id="{DEBD3614-C1FF-40E3-8191-D6EB0BF0689F}"/>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4560"/>
    <xdr:sp macro="" textlink="">
      <xdr:nvSpPr>
        <xdr:cNvPr id="2314" name="PoljeZBesedilom 2">
          <a:extLst>
            <a:ext uri="{FF2B5EF4-FFF2-40B4-BE49-F238E27FC236}">
              <a16:creationId xmlns:a16="http://schemas.microsoft.com/office/drawing/2014/main" id="{5CBA9EDC-D31D-4CB1-BA1D-10E3F3BD9F4B}"/>
            </a:ext>
          </a:extLst>
        </xdr:cNvPr>
        <xdr:cNvSpPr txBox="1"/>
      </xdr:nvSpPr>
      <xdr:spPr>
        <a:xfrm>
          <a:off x="7648600"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2950"/>
    <xdr:sp macro="" textlink="">
      <xdr:nvSpPr>
        <xdr:cNvPr id="2315" name="PoljeZBesedilom 2">
          <a:extLst>
            <a:ext uri="{FF2B5EF4-FFF2-40B4-BE49-F238E27FC236}">
              <a16:creationId xmlns:a16="http://schemas.microsoft.com/office/drawing/2014/main" id="{F65E5849-F948-49D5-9CD7-521675E04D5F}"/>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2950"/>
    <xdr:sp macro="" textlink="">
      <xdr:nvSpPr>
        <xdr:cNvPr id="2316" name="PoljeZBesedilom 2315">
          <a:extLst>
            <a:ext uri="{FF2B5EF4-FFF2-40B4-BE49-F238E27FC236}">
              <a16:creationId xmlns:a16="http://schemas.microsoft.com/office/drawing/2014/main" id="{6884F369-4C1D-4D48-9882-D804961F6C84}"/>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2950"/>
    <xdr:sp macro="" textlink="">
      <xdr:nvSpPr>
        <xdr:cNvPr id="2317" name="PoljeZBesedilom 2">
          <a:extLst>
            <a:ext uri="{FF2B5EF4-FFF2-40B4-BE49-F238E27FC236}">
              <a16:creationId xmlns:a16="http://schemas.microsoft.com/office/drawing/2014/main" id="{E1C5109B-4D99-46B0-B882-CDB1E7B6DBD8}"/>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2950"/>
    <xdr:sp macro="" textlink="">
      <xdr:nvSpPr>
        <xdr:cNvPr id="2318" name="PoljeZBesedilom 2">
          <a:extLst>
            <a:ext uri="{FF2B5EF4-FFF2-40B4-BE49-F238E27FC236}">
              <a16:creationId xmlns:a16="http://schemas.microsoft.com/office/drawing/2014/main" id="{05E68290-2C45-4932-B544-C53D67F0600D}"/>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2950"/>
    <xdr:sp macro="" textlink="">
      <xdr:nvSpPr>
        <xdr:cNvPr id="2319" name="PoljeZBesedilom 2">
          <a:extLst>
            <a:ext uri="{FF2B5EF4-FFF2-40B4-BE49-F238E27FC236}">
              <a16:creationId xmlns:a16="http://schemas.microsoft.com/office/drawing/2014/main" id="{F640FC3A-E05B-4169-89B6-DEFAC843EA83}"/>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62950"/>
    <xdr:sp macro="" textlink="">
      <xdr:nvSpPr>
        <xdr:cNvPr id="2320" name="PoljeZBesedilom 2">
          <a:extLst>
            <a:ext uri="{FF2B5EF4-FFF2-40B4-BE49-F238E27FC236}">
              <a16:creationId xmlns:a16="http://schemas.microsoft.com/office/drawing/2014/main" id="{B2BA77AE-C923-459C-83C1-5858C8388DB4}"/>
            </a:ext>
          </a:extLst>
        </xdr:cNvPr>
        <xdr:cNvSpPr txBox="1"/>
      </xdr:nvSpPr>
      <xdr:spPr>
        <a:xfrm>
          <a:off x="7648600" y="15915240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74009"/>
    <xdr:sp macro="" textlink="">
      <xdr:nvSpPr>
        <xdr:cNvPr id="2321" name="PoljeZBesedilom 2320">
          <a:extLst>
            <a:ext uri="{FF2B5EF4-FFF2-40B4-BE49-F238E27FC236}">
              <a16:creationId xmlns:a16="http://schemas.microsoft.com/office/drawing/2014/main" id="{45FD1AC4-6EB7-4A89-8855-AE78E7DA84C3}"/>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74009"/>
    <xdr:sp macro="" textlink="">
      <xdr:nvSpPr>
        <xdr:cNvPr id="2322" name="PoljeZBesedilom 2">
          <a:extLst>
            <a:ext uri="{FF2B5EF4-FFF2-40B4-BE49-F238E27FC236}">
              <a16:creationId xmlns:a16="http://schemas.microsoft.com/office/drawing/2014/main" id="{5D666B5A-503F-46A1-8F96-FF885AFE1B36}"/>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74009"/>
    <xdr:sp macro="" textlink="">
      <xdr:nvSpPr>
        <xdr:cNvPr id="2323" name="PoljeZBesedilom 2">
          <a:extLst>
            <a:ext uri="{FF2B5EF4-FFF2-40B4-BE49-F238E27FC236}">
              <a16:creationId xmlns:a16="http://schemas.microsoft.com/office/drawing/2014/main" id="{E0359CF6-E230-4BC5-9983-8CB38302E7A2}"/>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74009"/>
    <xdr:sp macro="" textlink="">
      <xdr:nvSpPr>
        <xdr:cNvPr id="2324" name="PoljeZBesedilom 2">
          <a:extLst>
            <a:ext uri="{FF2B5EF4-FFF2-40B4-BE49-F238E27FC236}">
              <a16:creationId xmlns:a16="http://schemas.microsoft.com/office/drawing/2014/main" id="{12997CAF-2D06-49E0-AD23-F6B10AF39754}"/>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74009"/>
    <xdr:sp macro="" textlink="">
      <xdr:nvSpPr>
        <xdr:cNvPr id="2325" name="PoljeZBesedilom 2">
          <a:extLst>
            <a:ext uri="{FF2B5EF4-FFF2-40B4-BE49-F238E27FC236}">
              <a16:creationId xmlns:a16="http://schemas.microsoft.com/office/drawing/2014/main" id="{AC67561A-4B57-40D1-8BCD-946A664438E4}"/>
            </a:ext>
          </a:extLst>
        </xdr:cNvPr>
        <xdr:cNvSpPr txBox="1"/>
      </xdr:nvSpPr>
      <xdr:spPr>
        <a:xfrm>
          <a:off x="7648600" y="15924820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26" name="PoljeZBesedilom 2">
          <a:extLst>
            <a:ext uri="{FF2B5EF4-FFF2-40B4-BE49-F238E27FC236}">
              <a16:creationId xmlns:a16="http://schemas.microsoft.com/office/drawing/2014/main" id="{F7B13CE1-29BE-410A-A1D9-7EC17310B576}"/>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27" name="PoljeZBesedilom 2326">
          <a:extLst>
            <a:ext uri="{FF2B5EF4-FFF2-40B4-BE49-F238E27FC236}">
              <a16:creationId xmlns:a16="http://schemas.microsoft.com/office/drawing/2014/main" id="{D374CCA0-D038-42B7-BD33-F68DB9E53279}"/>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28" name="PoljeZBesedilom 2">
          <a:extLst>
            <a:ext uri="{FF2B5EF4-FFF2-40B4-BE49-F238E27FC236}">
              <a16:creationId xmlns:a16="http://schemas.microsoft.com/office/drawing/2014/main" id="{1C3DC113-BFD1-4050-BED9-00DABDB59667}"/>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29" name="PoljeZBesedilom 2">
          <a:extLst>
            <a:ext uri="{FF2B5EF4-FFF2-40B4-BE49-F238E27FC236}">
              <a16:creationId xmlns:a16="http://schemas.microsoft.com/office/drawing/2014/main" id="{11FA4DFE-899B-4AEB-A828-EF1282C9CC15}"/>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30" name="PoljeZBesedilom 2">
          <a:extLst>
            <a:ext uri="{FF2B5EF4-FFF2-40B4-BE49-F238E27FC236}">
              <a16:creationId xmlns:a16="http://schemas.microsoft.com/office/drawing/2014/main" id="{4C6016D6-36B6-4BAC-A3EC-B18D7AA353A9}"/>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31" name="PoljeZBesedilom 2">
          <a:extLst>
            <a:ext uri="{FF2B5EF4-FFF2-40B4-BE49-F238E27FC236}">
              <a16:creationId xmlns:a16="http://schemas.microsoft.com/office/drawing/2014/main" id="{13678D9C-6FAF-45D7-B69F-1C2A90D4EF8F}"/>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2332" name="PoljeZBesedilom 2">
          <a:extLst>
            <a:ext uri="{FF2B5EF4-FFF2-40B4-BE49-F238E27FC236}">
              <a16:creationId xmlns:a16="http://schemas.microsoft.com/office/drawing/2014/main" id="{2FEC384F-2650-453E-B5E3-74558CF55E73}"/>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2333" name="PoljeZBesedilom 2332">
          <a:extLst>
            <a:ext uri="{FF2B5EF4-FFF2-40B4-BE49-F238E27FC236}">
              <a16:creationId xmlns:a16="http://schemas.microsoft.com/office/drawing/2014/main" id="{1BC1821A-7895-4A55-9C44-ECEB91841C54}"/>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2334" name="PoljeZBesedilom 2">
          <a:extLst>
            <a:ext uri="{FF2B5EF4-FFF2-40B4-BE49-F238E27FC236}">
              <a16:creationId xmlns:a16="http://schemas.microsoft.com/office/drawing/2014/main" id="{4F65F4F2-A377-407F-82EE-6A29297138A5}"/>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2335" name="PoljeZBesedilom 2">
          <a:extLst>
            <a:ext uri="{FF2B5EF4-FFF2-40B4-BE49-F238E27FC236}">
              <a16:creationId xmlns:a16="http://schemas.microsoft.com/office/drawing/2014/main" id="{2CF1B9A9-E88C-4EF8-AEE6-9DB526222DD9}"/>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2336" name="PoljeZBesedilom 2">
          <a:extLst>
            <a:ext uri="{FF2B5EF4-FFF2-40B4-BE49-F238E27FC236}">
              <a16:creationId xmlns:a16="http://schemas.microsoft.com/office/drawing/2014/main" id="{36DDEC46-D525-436D-AD01-A608205B89CB}"/>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2337" name="PoljeZBesedilom 2">
          <a:extLst>
            <a:ext uri="{FF2B5EF4-FFF2-40B4-BE49-F238E27FC236}">
              <a16:creationId xmlns:a16="http://schemas.microsoft.com/office/drawing/2014/main" id="{500918F9-2298-4D2B-BF90-224A571558D3}"/>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38" name="PoljeZBesedilom 2">
          <a:extLst>
            <a:ext uri="{FF2B5EF4-FFF2-40B4-BE49-F238E27FC236}">
              <a16:creationId xmlns:a16="http://schemas.microsoft.com/office/drawing/2014/main" id="{22290803-7590-4BF6-9578-C27B23877F83}"/>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39" name="PoljeZBesedilom 2338">
          <a:extLst>
            <a:ext uri="{FF2B5EF4-FFF2-40B4-BE49-F238E27FC236}">
              <a16:creationId xmlns:a16="http://schemas.microsoft.com/office/drawing/2014/main" id="{7EE877DD-9307-4049-AFF5-E14F5FDC425B}"/>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40" name="PoljeZBesedilom 2">
          <a:extLst>
            <a:ext uri="{FF2B5EF4-FFF2-40B4-BE49-F238E27FC236}">
              <a16:creationId xmlns:a16="http://schemas.microsoft.com/office/drawing/2014/main" id="{34B777B1-6EE0-4162-9BB7-305796CCAEC6}"/>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41" name="PoljeZBesedilom 2">
          <a:extLst>
            <a:ext uri="{FF2B5EF4-FFF2-40B4-BE49-F238E27FC236}">
              <a16:creationId xmlns:a16="http://schemas.microsoft.com/office/drawing/2014/main" id="{3DA5D45A-F265-4B17-BF31-F23BBC14B171}"/>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42" name="PoljeZBesedilom 2">
          <a:extLst>
            <a:ext uri="{FF2B5EF4-FFF2-40B4-BE49-F238E27FC236}">
              <a16:creationId xmlns:a16="http://schemas.microsoft.com/office/drawing/2014/main" id="{E776155E-886C-4727-8CDA-2315FEC2023D}"/>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43" name="PoljeZBesedilom 2">
          <a:extLst>
            <a:ext uri="{FF2B5EF4-FFF2-40B4-BE49-F238E27FC236}">
              <a16:creationId xmlns:a16="http://schemas.microsoft.com/office/drawing/2014/main" id="{05836E64-4ABE-47EA-AC5B-8DFD72B8E529}"/>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2344" name="PoljeZBesedilom 2">
          <a:extLst>
            <a:ext uri="{FF2B5EF4-FFF2-40B4-BE49-F238E27FC236}">
              <a16:creationId xmlns:a16="http://schemas.microsoft.com/office/drawing/2014/main" id="{A3795EB0-8972-4931-92F6-06C06BC72BF9}"/>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2345" name="PoljeZBesedilom 2344">
          <a:extLst>
            <a:ext uri="{FF2B5EF4-FFF2-40B4-BE49-F238E27FC236}">
              <a16:creationId xmlns:a16="http://schemas.microsoft.com/office/drawing/2014/main" id="{B086F26E-08E7-4E77-9801-5B06EAB3DE3D}"/>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2346" name="PoljeZBesedilom 2">
          <a:extLst>
            <a:ext uri="{FF2B5EF4-FFF2-40B4-BE49-F238E27FC236}">
              <a16:creationId xmlns:a16="http://schemas.microsoft.com/office/drawing/2014/main" id="{1233866F-8933-4FE3-8D0C-E0BD4D703FD0}"/>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2347" name="PoljeZBesedilom 2">
          <a:extLst>
            <a:ext uri="{FF2B5EF4-FFF2-40B4-BE49-F238E27FC236}">
              <a16:creationId xmlns:a16="http://schemas.microsoft.com/office/drawing/2014/main" id="{982744FB-6840-4EE3-AFD1-B7857EAB8DE4}"/>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2348" name="PoljeZBesedilom 2">
          <a:extLst>
            <a:ext uri="{FF2B5EF4-FFF2-40B4-BE49-F238E27FC236}">
              <a16:creationId xmlns:a16="http://schemas.microsoft.com/office/drawing/2014/main" id="{6BE25F02-CE59-467A-B4FD-85ED64FC3E8E}"/>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2349" name="PoljeZBesedilom 2">
          <a:extLst>
            <a:ext uri="{FF2B5EF4-FFF2-40B4-BE49-F238E27FC236}">
              <a16:creationId xmlns:a16="http://schemas.microsoft.com/office/drawing/2014/main" id="{5520F78B-09AD-41C8-A80D-F4F3BE3B3DAE}"/>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50" name="PoljeZBesedilom 2">
          <a:extLst>
            <a:ext uri="{FF2B5EF4-FFF2-40B4-BE49-F238E27FC236}">
              <a16:creationId xmlns:a16="http://schemas.microsoft.com/office/drawing/2014/main" id="{EF8DA142-3EB5-46C8-8FEB-BCE28E22931D}"/>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51" name="PoljeZBesedilom 2350">
          <a:extLst>
            <a:ext uri="{FF2B5EF4-FFF2-40B4-BE49-F238E27FC236}">
              <a16:creationId xmlns:a16="http://schemas.microsoft.com/office/drawing/2014/main" id="{1715C31C-93BB-4287-9825-8E53E87EF74C}"/>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52" name="PoljeZBesedilom 2">
          <a:extLst>
            <a:ext uri="{FF2B5EF4-FFF2-40B4-BE49-F238E27FC236}">
              <a16:creationId xmlns:a16="http://schemas.microsoft.com/office/drawing/2014/main" id="{8AB1E838-8509-4725-8B05-BFAEC28EAE01}"/>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53" name="PoljeZBesedilom 2">
          <a:extLst>
            <a:ext uri="{FF2B5EF4-FFF2-40B4-BE49-F238E27FC236}">
              <a16:creationId xmlns:a16="http://schemas.microsoft.com/office/drawing/2014/main" id="{D0C5D8F9-D282-4924-B519-4C867B5AFEEF}"/>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54" name="PoljeZBesedilom 2">
          <a:extLst>
            <a:ext uri="{FF2B5EF4-FFF2-40B4-BE49-F238E27FC236}">
              <a16:creationId xmlns:a16="http://schemas.microsoft.com/office/drawing/2014/main" id="{7A6833F9-9B99-43ED-AF31-E105A85C53D4}"/>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55" name="PoljeZBesedilom 2">
          <a:extLst>
            <a:ext uri="{FF2B5EF4-FFF2-40B4-BE49-F238E27FC236}">
              <a16:creationId xmlns:a16="http://schemas.microsoft.com/office/drawing/2014/main" id="{BCB5537E-FA79-42AC-A589-B8F360647665}"/>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56" name="PoljeZBesedilom 2">
          <a:extLst>
            <a:ext uri="{FF2B5EF4-FFF2-40B4-BE49-F238E27FC236}">
              <a16:creationId xmlns:a16="http://schemas.microsoft.com/office/drawing/2014/main" id="{1997F112-5E9E-4557-8636-E5F265A79FA2}"/>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57" name="PoljeZBesedilom 2356">
          <a:extLst>
            <a:ext uri="{FF2B5EF4-FFF2-40B4-BE49-F238E27FC236}">
              <a16:creationId xmlns:a16="http://schemas.microsoft.com/office/drawing/2014/main" id="{8DA700C9-F44C-4675-B30F-8DC48161E65B}"/>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58" name="PoljeZBesedilom 2">
          <a:extLst>
            <a:ext uri="{FF2B5EF4-FFF2-40B4-BE49-F238E27FC236}">
              <a16:creationId xmlns:a16="http://schemas.microsoft.com/office/drawing/2014/main" id="{B9816AE7-1282-4F39-A6B1-F639E031D6AE}"/>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59" name="PoljeZBesedilom 2">
          <a:extLst>
            <a:ext uri="{FF2B5EF4-FFF2-40B4-BE49-F238E27FC236}">
              <a16:creationId xmlns:a16="http://schemas.microsoft.com/office/drawing/2014/main" id="{936DB774-B64B-4DCC-AD95-C24225E53B95}"/>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60" name="PoljeZBesedilom 2">
          <a:extLst>
            <a:ext uri="{FF2B5EF4-FFF2-40B4-BE49-F238E27FC236}">
              <a16:creationId xmlns:a16="http://schemas.microsoft.com/office/drawing/2014/main" id="{F776A284-31E9-4E2D-A235-7D4F83A7D9D8}"/>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61" name="PoljeZBesedilom 2">
          <a:extLst>
            <a:ext uri="{FF2B5EF4-FFF2-40B4-BE49-F238E27FC236}">
              <a16:creationId xmlns:a16="http://schemas.microsoft.com/office/drawing/2014/main" id="{DE349AB7-1AAC-45B1-8D3C-C06EA79D3C4E}"/>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62" name="PoljeZBesedilom 2">
          <a:extLst>
            <a:ext uri="{FF2B5EF4-FFF2-40B4-BE49-F238E27FC236}">
              <a16:creationId xmlns:a16="http://schemas.microsoft.com/office/drawing/2014/main" id="{1E25FC39-42BF-40B8-96C8-76E485854B5D}"/>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63" name="PoljeZBesedilom 2362">
          <a:extLst>
            <a:ext uri="{FF2B5EF4-FFF2-40B4-BE49-F238E27FC236}">
              <a16:creationId xmlns:a16="http://schemas.microsoft.com/office/drawing/2014/main" id="{AE8AB514-73C9-4602-BBDC-97E2EB32EDCF}"/>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64" name="PoljeZBesedilom 2">
          <a:extLst>
            <a:ext uri="{FF2B5EF4-FFF2-40B4-BE49-F238E27FC236}">
              <a16:creationId xmlns:a16="http://schemas.microsoft.com/office/drawing/2014/main" id="{C7140CA5-586C-49CF-BDB4-B2A5AFDF5213}"/>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65" name="PoljeZBesedilom 2">
          <a:extLst>
            <a:ext uri="{FF2B5EF4-FFF2-40B4-BE49-F238E27FC236}">
              <a16:creationId xmlns:a16="http://schemas.microsoft.com/office/drawing/2014/main" id="{44D3C9A3-8BD3-424C-A27F-D1ECA530D123}"/>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66" name="PoljeZBesedilom 2">
          <a:extLst>
            <a:ext uri="{FF2B5EF4-FFF2-40B4-BE49-F238E27FC236}">
              <a16:creationId xmlns:a16="http://schemas.microsoft.com/office/drawing/2014/main" id="{8F9A16B8-9852-4980-8D04-03CC5C3D63DB}"/>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67" name="PoljeZBesedilom 2">
          <a:extLst>
            <a:ext uri="{FF2B5EF4-FFF2-40B4-BE49-F238E27FC236}">
              <a16:creationId xmlns:a16="http://schemas.microsoft.com/office/drawing/2014/main" id="{8CF16443-EAD2-4276-85BE-59331423EBC1}"/>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2368" name="PoljeZBesedilom 2">
          <a:extLst>
            <a:ext uri="{FF2B5EF4-FFF2-40B4-BE49-F238E27FC236}">
              <a16:creationId xmlns:a16="http://schemas.microsoft.com/office/drawing/2014/main" id="{80FBC18C-414A-4C3C-9461-3A24D1CC4325}"/>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2369" name="PoljeZBesedilom 2368">
          <a:extLst>
            <a:ext uri="{FF2B5EF4-FFF2-40B4-BE49-F238E27FC236}">
              <a16:creationId xmlns:a16="http://schemas.microsoft.com/office/drawing/2014/main" id="{FB44DC41-5841-48BE-831F-E0803A0BB8A6}"/>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2370" name="PoljeZBesedilom 2">
          <a:extLst>
            <a:ext uri="{FF2B5EF4-FFF2-40B4-BE49-F238E27FC236}">
              <a16:creationId xmlns:a16="http://schemas.microsoft.com/office/drawing/2014/main" id="{889D5DAD-55A2-4266-86C7-0306ACAD06D0}"/>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2371" name="PoljeZBesedilom 2">
          <a:extLst>
            <a:ext uri="{FF2B5EF4-FFF2-40B4-BE49-F238E27FC236}">
              <a16:creationId xmlns:a16="http://schemas.microsoft.com/office/drawing/2014/main" id="{87251B29-E479-4F8D-A0F3-1772CA0779A8}"/>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2372" name="PoljeZBesedilom 2">
          <a:extLst>
            <a:ext uri="{FF2B5EF4-FFF2-40B4-BE49-F238E27FC236}">
              <a16:creationId xmlns:a16="http://schemas.microsoft.com/office/drawing/2014/main" id="{2167BDAB-BBC6-4D87-BC72-70D907E1D675}"/>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2373" name="PoljeZBesedilom 2">
          <a:extLst>
            <a:ext uri="{FF2B5EF4-FFF2-40B4-BE49-F238E27FC236}">
              <a16:creationId xmlns:a16="http://schemas.microsoft.com/office/drawing/2014/main" id="{1F23430C-DB74-4904-BDEE-401991406E0A}"/>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2374" name="PoljeZBesedilom 2">
          <a:extLst>
            <a:ext uri="{FF2B5EF4-FFF2-40B4-BE49-F238E27FC236}">
              <a16:creationId xmlns:a16="http://schemas.microsoft.com/office/drawing/2014/main" id="{6CE5083D-2614-4118-8D6E-178D5D6F9342}"/>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2375" name="PoljeZBesedilom 2374">
          <a:extLst>
            <a:ext uri="{FF2B5EF4-FFF2-40B4-BE49-F238E27FC236}">
              <a16:creationId xmlns:a16="http://schemas.microsoft.com/office/drawing/2014/main" id="{54A9A357-A9C6-4520-B4B9-880E2E3E5EA6}"/>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2376" name="PoljeZBesedilom 2">
          <a:extLst>
            <a:ext uri="{FF2B5EF4-FFF2-40B4-BE49-F238E27FC236}">
              <a16:creationId xmlns:a16="http://schemas.microsoft.com/office/drawing/2014/main" id="{86F5D209-CA32-4F32-9A2D-777F4BF29E3C}"/>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2377" name="PoljeZBesedilom 2">
          <a:extLst>
            <a:ext uri="{FF2B5EF4-FFF2-40B4-BE49-F238E27FC236}">
              <a16:creationId xmlns:a16="http://schemas.microsoft.com/office/drawing/2014/main" id="{4C99766D-62BF-45C6-B6B5-3CFE6B27BFD8}"/>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2378" name="PoljeZBesedilom 2">
          <a:extLst>
            <a:ext uri="{FF2B5EF4-FFF2-40B4-BE49-F238E27FC236}">
              <a16:creationId xmlns:a16="http://schemas.microsoft.com/office/drawing/2014/main" id="{B3289DF2-29DD-4150-8413-D3D4A53872B9}"/>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2379" name="PoljeZBesedilom 2">
          <a:extLst>
            <a:ext uri="{FF2B5EF4-FFF2-40B4-BE49-F238E27FC236}">
              <a16:creationId xmlns:a16="http://schemas.microsoft.com/office/drawing/2014/main" id="{35D35A8D-F1F2-478B-92F8-66AA6E980BCB}"/>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79489"/>
    <xdr:sp macro="" textlink="">
      <xdr:nvSpPr>
        <xdr:cNvPr id="2380" name="PoljeZBesedilom 2379">
          <a:extLst>
            <a:ext uri="{FF2B5EF4-FFF2-40B4-BE49-F238E27FC236}">
              <a16:creationId xmlns:a16="http://schemas.microsoft.com/office/drawing/2014/main" id="{E1C6EE5B-FA62-4408-B834-C2F826CDDDCE}"/>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79489"/>
    <xdr:sp macro="" textlink="">
      <xdr:nvSpPr>
        <xdr:cNvPr id="2381" name="PoljeZBesedilom 2">
          <a:extLst>
            <a:ext uri="{FF2B5EF4-FFF2-40B4-BE49-F238E27FC236}">
              <a16:creationId xmlns:a16="http://schemas.microsoft.com/office/drawing/2014/main" id="{2E561068-6B98-4B6B-BDBB-7C2789870C2C}"/>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79489"/>
    <xdr:sp macro="" textlink="">
      <xdr:nvSpPr>
        <xdr:cNvPr id="2382" name="PoljeZBesedilom 2">
          <a:extLst>
            <a:ext uri="{FF2B5EF4-FFF2-40B4-BE49-F238E27FC236}">
              <a16:creationId xmlns:a16="http://schemas.microsoft.com/office/drawing/2014/main" id="{EA3DDA3F-4EA5-49B2-8977-331264656F34}"/>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79489"/>
    <xdr:sp macro="" textlink="">
      <xdr:nvSpPr>
        <xdr:cNvPr id="2383" name="PoljeZBesedilom 2">
          <a:extLst>
            <a:ext uri="{FF2B5EF4-FFF2-40B4-BE49-F238E27FC236}">
              <a16:creationId xmlns:a16="http://schemas.microsoft.com/office/drawing/2014/main" id="{59FECEAC-47C8-41F5-9897-EC8CFDCC3AD0}"/>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79489"/>
    <xdr:sp macro="" textlink="">
      <xdr:nvSpPr>
        <xdr:cNvPr id="2384" name="PoljeZBesedilom 2">
          <a:extLst>
            <a:ext uri="{FF2B5EF4-FFF2-40B4-BE49-F238E27FC236}">
              <a16:creationId xmlns:a16="http://schemas.microsoft.com/office/drawing/2014/main" id="{1BD4F54A-30EA-4B7C-AEF3-CBA3BB35211E}"/>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85" name="PoljeZBesedilom 2">
          <a:extLst>
            <a:ext uri="{FF2B5EF4-FFF2-40B4-BE49-F238E27FC236}">
              <a16:creationId xmlns:a16="http://schemas.microsoft.com/office/drawing/2014/main" id="{28737287-0B44-4345-BAD4-2C9DE3936632}"/>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86" name="PoljeZBesedilom 2385">
          <a:extLst>
            <a:ext uri="{FF2B5EF4-FFF2-40B4-BE49-F238E27FC236}">
              <a16:creationId xmlns:a16="http://schemas.microsoft.com/office/drawing/2014/main" id="{B64EBDC9-B505-4814-8B4E-F5515BF0583A}"/>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87" name="PoljeZBesedilom 2">
          <a:extLst>
            <a:ext uri="{FF2B5EF4-FFF2-40B4-BE49-F238E27FC236}">
              <a16:creationId xmlns:a16="http://schemas.microsoft.com/office/drawing/2014/main" id="{14D9E159-16E2-49FC-B548-7F4BAD881C21}"/>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88" name="PoljeZBesedilom 2">
          <a:extLst>
            <a:ext uri="{FF2B5EF4-FFF2-40B4-BE49-F238E27FC236}">
              <a16:creationId xmlns:a16="http://schemas.microsoft.com/office/drawing/2014/main" id="{CF5842D7-6665-4388-AEFC-8F9164CA1DDB}"/>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89" name="PoljeZBesedilom 2">
          <a:extLst>
            <a:ext uri="{FF2B5EF4-FFF2-40B4-BE49-F238E27FC236}">
              <a16:creationId xmlns:a16="http://schemas.microsoft.com/office/drawing/2014/main" id="{852B7F7B-DFFC-4A40-9117-5FB92D9FB6CF}"/>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2390" name="PoljeZBesedilom 2">
          <a:extLst>
            <a:ext uri="{FF2B5EF4-FFF2-40B4-BE49-F238E27FC236}">
              <a16:creationId xmlns:a16="http://schemas.microsoft.com/office/drawing/2014/main" id="{0EADF404-8135-41E5-9A4E-3251C222C0E8}"/>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91" name="PoljeZBesedilom 2">
          <a:extLst>
            <a:ext uri="{FF2B5EF4-FFF2-40B4-BE49-F238E27FC236}">
              <a16:creationId xmlns:a16="http://schemas.microsoft.com/office/drawing/2014/main" id="{62E32408-0983-4BF1-A9BF-52F27BB43A36}"/>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92" name="PoljeZBesedilom 2391">
          <a:extLst>
            <a:ext uri="{FF2B5EF4-FFF2-40B4-BE49-F238E27FC236}">
              <a16:creationId xmlns:a16="http://schemas.microsoft.com/office/drawing/2014/main" id="{6F87665E-AA32-4A2A-96BB-D852C2683292}"/>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93" name="PoljeZBesedilom 2">
          <a:extLst>
            <a:ext uri="{FF2B5EF4-FFF2-40B4-BE49-F238E27FC236}">
              <a16:creationId xmlns:a16="http://schemas.microsoft.com/office/drawing/2014/main" id="{92ECB27A-A691-43E3-AA97-21C85CAC5D45}"/>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94" name="PoljeZBesedilom 2">
          <a:extLst>
            <a:ext uri="{FF2B5EF4-FFF2-40B4-BE49-F238E27FC236}">
              <a16:creationId xmlns:a16="http://schemas.microsoft.com/office/drawing/2014/main" id="{E6032688-E182-4B58-A0A8-B4401003D4A5}"/>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95" name="PoljeZBesedilom 2">
          <a:extLst>
            <a:ext uri="{FF2B5EF4-FFF2-40B4-BE49-F238E27FC236}">
              <a16:creationId xmlns:a16="http://schemas.microsoft.com/office/drawing/2014/main" id="{97178956-9808-49A7-8221-73395A43DE03}"/>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96" name="PoljeZBesedilom 2">
          <a:extLst>
            <a:ext uri="{FF2B5EF4-FFF2-40B4-BE49-F238E27FC236}">
              <a16:creationId xmlns:a16="http://schemas.microsoft.com/office/drawing/2014/main" id="{A37A76B3-FAC5-4643-984A-3F5771F03C8C}"/>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97" name="PoljeZBesedilom 2">
          <a:extLst>
            <a:ext uri="{FF2B5EF4-FFF2-40B4-BE49-F238E27FC236}">
              <a16:creationId xmlns:a16="http://schemas.microsoft.com/office/drawing/2014/main" id="{0F2A409F-0A46-4280-B326-D08E0885B3AE}"/>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98" name="PoljeZBesedilom 2397">
          <a:extLst>
            <a:ext uri="{FF2B5EF4-FFF2-40B4-BE49-F238E27FC236}">
              <a16:creationId xmlns:a16="http://schemas.microsoft.com/office/drawing/2014/main" id="{B1945E9B-87FE-4719-8DA9-4C0E078803FF}"/>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399" name="PoljeZBesedilom 2">
          <a:extLst>
            <a:ext uri="{FF2B5EF4-FFF2-40B4-BE49-F238E27FC236}">
              <a16:creationId xmlns:a16="http://schemas.microsoft.com/office/drawing/2014/main" id="{67104EB8-6A3D-4627-BFC9-1F368A00753A}"/>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400" name="PoljeZBesedilom 2">
          <a:extLst>
            <a:ext uri="{FF2B5EF4-FFF2-40B4-BE49-F238E27FC236}">
              <a16:creationId xmlns:a16="http://schemas.microsoft.com/office/drawing/2014/main" id="{9F8B2F77-6EE4-4EE6-A244-78DB837FA019}"/>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401" name="PoljeZBesedilom 2">
          <a:extLst>
            <a:ext uri="{FF2B5EF4-FFF2-40B4-BE49-F238E27FC236}">
              <a16:creationId xmlns:a16="http://schemas.microsoft.com/office/drawing/2014/main" id="{F5C632EA-0388-4F3F-95C3-BE384A958655}"/>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931</xdr:row>
      <xdr:rowOff>0</xdr:rowOff>
    </xdr:from>
    <xdr:ext cx="184731" cy="264560"/>
    <xdr:sp macro="" textlink="">
      <xdr:nvSpPr>
        <xdr:cNvPr id="2402" name="PoljeZBesedilom 2">
          <a:extLst>
            <a:ext uri="{FF2B5EF4-FFF2-40B4-BE49-F238E27FC236}">
              <a16:creationId xmlns:a16="http://schemas.microsoft.com/office/drawing/2014/main" id="{4ECE511F-99A3-4D07-B49C-E53D43DCF082}"/>
            </a:ext>
          </a:extLst>
        </xdr:cNvPr>
        <xdr:cNvSpPr txBox="1"/>
      </xdr:nvSpPr>
      <xdr:spPr>
        <a:xfrm>
          <a:off x="7646695"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2403" name="PoljeZBesedilom 2">
          <a:extLst>
            <a:ext uri="{FF2B5EF4-FFF2-40B4-BE49-F238E27FC236}">
              <a16:creationId xmlns:a16="http://schemas.microsoft.com/office/drawing/2014/main" id="{30F376C7-7564-493F-A1EC-988274893DD6}"/>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2404" name="PoljeZBesedilom 2403">
          <a:extLst>
            <a:ext uri="{FF2B5EF4-FFF2-40B4-BE49-F238E27FC236}">
              <a16:creationId xmlns:a16="http://schemas.microsoft.com/office/drawing/2014/main" id="{83826AA6-0961-4B49-9EDE-B13FD7F47D05}"/>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2405" name="PoljeZBesedilom 2">
          <a:extLst>
            <a:ext uri="{FF2B5EF4-FFF2-40B4-BE49-F238E27FC236}">
              <a16:creationId xmlns:a16="http://schemas.microsoft.com/office/drawing/2014/main" id="{C62C83BB-F663-4B0C-8B7E-76F7E77A6DA4}"/>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2406" name="PoljeZBesedilom 2">
          <a:extLst>
            <a:ext uri="{FF2B5EF4-FFF2-40B4-BE49-F238E27FC236}">
              <a16:creationId xmlns:a16="http://schemas.microsoft.com/office/drawing/2014/main" id="{854066A2-6438-4D94-890F-0471FA296C78}"/>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2407" name="PoljeZBesedilom 2">
          <a:extLst>
            <a:ext uri="{FF2B5EF4-FFF2-40B4-BE49-F238E27FC236}">
              <a16:creationId xmlns:a16="http://schemas.microsoft.com/office/drawing/2014/main" id="{96DDA111-FD78-4E2B-AAF6-372090D49C28}"/>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2408" name="PoljeZBesedilom 2">
          <a:extLst>
            <a:ext uri="{FF2B5EF4-FFF2-40B4-BE49-F238E27FC236}">
              <a16:creationId xmlns:a16="http://schemas.microsoft.com/office/drawing/2014/main" id="{41D0701F-995B-4B1D-A1E8-F70533A3A041}"/>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2409" name="PoljeZBesedilom 2">
          <a:extLst>
            <a:ext uri="{FF2B5EF4-FFF2-40B4-BE49-F238E27FC236}">
              <a16:creationId xmlns:a16="http://schemas.microsoft.com/office/drawing/2014/main" id="{96CFF764-203D-4B4B-86A9-01A73499B538}"/>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2410" name="PoljeZBesedilom 2409">
          <a:extLst>
            <a:ext uri="{FF2B5EF4-FFF2-40B4-BE49-F238E27FC236}">
              <a16:creationId xmlns:a16="http://schemas.microsoft.com/office/drawing/2014/main" id="{DD9F481C-AB77-4B9A-8ACD-778045CDE451}"/>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2411" name="PoljeZBesedilom 2">
          <a:extLst>
            <a:ext uri="{FF2B5EF4-FFF2-40B4-BE49-F238E27FC236}">
              <a16:creationId xmlns:a16="http://schemas.microsoft.com/office/drawing/2014/main" id="{51821F44-580A-4EB1-B65C-AC64B84ADC32}"/>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2412" name="PoljeZBesedilom 2">
          <a:extLst>
            <a:ext uri="{FF2B5EF4-FFF2-40B4-BE49-F238E27FC236}">
              <a16:creationId xmlns:a16="http://schemas.microsoft.com/office/drawing/2014/main" id="{336DB4DC-C4C3-4E01-812A-F0E8F3D5F024}"/>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2413" name="PoljeZBesedilom 2">
          <a:extLst>
            <a:ext uri="{FF2B5EF4-FFF2-40B4-BE49-F238E27FC236}">
              <a16:creationId xmlns:a16="http://schemas.microsoft.com/office/drawing/2014/main" id="{69F734FB-FB01-4DE9-BE78-33ADDF63226A}"/>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2414" name="PoljeZBesedilom 2">
          <a:extLst>
            <a:ext uri="{FF2B5EF4-FFF2-40B4-BE49-F238E27FC236}">
              <a16:creationId xmlns:a16="http://schemas.microsoft.com/office/drawing/2014/main" id="{28980FF8-7181-4CD1-916E-00C6D40851C1}"/>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79489"/>
    <xdr:sp macro="" textlink="">
      <xdr:nvSpPr>
        <xdr:cNvPr id="2415" name="PoljeZBesedilom 2414">
          <a:extLst>
            <a:ext uri="{FF2B5EF4-FFF2-40B4-BE49-F238E27FC236}">
              <a16:creationId xmlns:a16="http://schemas.microsoft.com/office/drawing/2014/main" id="{E378AA28-F186-4668-ABD3-35E88C9C0E13}"/>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79489"/>
    <xdr:sp macro="" textlink="">
      <xdr:nvSpPr>
        <xdr:cNvPr id="2416" name="PoljeZBesedilom 2">
          <a:extLst>
            <a:ext uri="{FF2B5EF4-FFF2-40B4-BE49-F238E27FC236}">
              <a16:creationId xmlns:a16="http://schemas.microsoft.com/office/drawing/2014/main" id="{0BF675EE-37A1-4A22-9222-27DF78E3F10E}"/>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79489"/>
    <xdr:sp macro="" textlink="">
      <xdr:nvSpPr>
        <xdr:cNvPr id="2417" name="PoljeZBesedilom 2">
          <a:extLst>
            <a:ext uri="{FF2B5EF4-FFF2-40B4-BE49-F238E27FC236}">
              <a16:creationId xmlns:a16="http://schemas.microsoft.com/office/drawing/2014/main" id="{C54E9951-F121-422E-9644-B7FD6252C0F7}"/>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79489"/>
    <xdr:sp macro="" textlink="">
      <xdr:nvSpPr>
        <xdr:cNvPr id="2418" name="PoljeZBesedilom 2">
          <a:extLst>
            <a:ext uri="{FF2B5EF4-FFF2-40B4-BE49-F238E27FC236}">
              <a16:creationId xmlns:a16="http://schemas.microsoft.com/office/drawing/2014/main" id="{FB2DCBFD-34D8-48E3-A5E5-685B08042C4B}"/>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79489"/>
    <xdr:sp macro="" textlink="">
      <xdr:nvSpPr>
        <xdr:cNvPr id="2419" name="PoljeZBesedilom 2">
          <a:extLst>
            <a:ext uri="{FF2B5EF4-FFF2-40B4-BE49-F238E27FC236}">
              <a16:creationId xmlns:a16="http://schemas.microsoft.com/office/drawing/2014/main" id="{15192094-60C7-45C2-A752-B2DC8CE6B9ED}"/>
            </a:ext>
          </a:extLst>
        </xdr:cNvPr>
        <xdr:cNvSpPr txBox="1"/>
      </xdr:nvSpPr>
      <xdr:spPr>
        <a:xfrm>
          <a:off x="7644790" y="16020179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20" name="PoljeZBesedilom 2">
          <a:extLst>
            <a:ext uri="{FF2B5EF4-FFF2-40B4-BE49-F238E27FC236}">
              <a16:creationId xmlns:a16="http://schemas.microsoft.com/office/drawing/2014/main" id="{63E066E7-10DB-48EE-94AB-A8C1C4E04E72}"/>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21" name="PoljeZBesedilom 2420">
          <a:extLst>
            <a:ext uri="{FF2B5EF4-FFF2-40B4-BE49-F238E27FC236}">
              <a16:creationId xmlns:a16="http://schemas.microsoft.com/office/drawing/2014/main" id="{505E4469-26A6-45D4-A48C-2036505EED35}"/>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22" name="PoljeZBesedilom 2">
          <a:extLst>
            <a:ext uri="{FF2B5EF4-FFF2-40B4-BE49-F238E27FC236}">
              <a16:creationId xmlns:a16="http://schemas.microsoft.com/office/drawing/2014/main" id="{B47278FD-3743-47DA-914E-2411B3E06670}"/>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23" name="PoljeZBesedilom 2">
          <a:extLst>
            <a:ext uri="{FF2B5EF4-FFF2-40B4-BE49-F238E27FC236}">
              <a16:creationId xmlns:a16="http://schemas.microsoft.com/office/drawing/2014/main" id="{2792B980-EA52-4938-9CD9-3EDC9F0563EB}"/>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24" name="PoljeZBesedilom 2">
          <a:extLst>
            <a:ext uri="{FF2B5EF4-FFF2-40B4-BE49-F238E27FC236}">
              <a16:creationId xmlns:a16="http://schemas.microsoft.com/office/drawing/2014/main" id="{A24D8AFA-C2FC-4F73-9290-14325AB683EC}"/>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25" name="PoljeZBesedilom 2">
          <a:extLst>
            <a:ext uri="{FF2B5EF4-FFF2-40B4-BE49-F238E27FC236}">
              <a16:creationId xmlns:a16="http://schemas.microsoft.com/office/drawing/2014/main" id="{9FA45A76-CCE5-4F95-A2EF-0687FD50A031}"/>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26" name="PoljeZBesedilom 2">
          <a:extLst>
            <a:ext uri="{FF2B5EF4-FFF2-40B4-BE49-F238E27FC236}">
              <a16:creationId xmlns:a16="http://schemas.microsoft.com/office/drawing/2014/main" id="{5C59FDFD-1FFF-4E86-8029-A4E18CFF4056}"/>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27" name="PoljeZBesedilom 2426">
          <a:extLst>
            <a:ext uri="{FF2B5EF4-FFF2-40B4-BE49-F238E27FC236}">
              <a16:creationId xmlns:a16="http://schemas.microsoft.com/office/drawing/2014/main" id="{E62D517F-0B9B-4E34-9349-548503E7AC59}"/>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28" name="PoljeZBesedilom 2">
          <a:extLst>
            <a:ext uri="{FF2B5EF4-FFF2-40B4-BE49-F238E27FC236}">
              <a16:creationId xmlns:a16="http://schemas.microsoft.com/office/drawing/2014/main" id="{322B39E2-C4ED-4F2B-B97E-66ECE5FF8253}"/>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29" name="PoljeZBesedilom 2">
          <a:extLst>
            <a:ext uri="{FF2B5EF4-FFF2-40B4-BE49-F238E27FC236}">
              <a16:creationId xmlns:a16="http://schemas.microsoft.com/office/drawing/2014/main" id="{25B7EE0E-AB4A-4636-9A00-DEBC8A57C616}"/>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30" name="PoljeZBesedilom 2">
          <a:extLst>
            <a:ext uri="{FF2B5EF4-FFF2-40B4-BE49-F238E27FC236}">
              <a16:creationId xmlns:a16="http://schemas.microsoft.com/office/drawing/2014/main" id="{63081779-F250-478F-93E9-745365D8B6D3}"/>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31" name="PoljeZBesedilom 2">
          <a:extLst>
            <a:ext uri="{FF2B5EF4-FFF2-40B4-BE49-F238E27FC236}">
              <a16:creationId xmlns:a16="http://schemas.microsoft.com/office/drawing/2014/main" id="{FE82C09D-9103-46BE-8455-9E1940E8C710}"/>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32" name="PoljeZBesedilom 2">
          <a:extLst>
            <a:ext uri="{FF2B5EF4-FFF2-40B4-BE49-F238E27FC236}">
              <a16:creationId xmlns:a16="http://schemas.microsoft.com/office/drawing/2014/main" id="{604F03DF-F5C5-4C3B-B47A-8AD14821CA02}"/>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33" name="PoljeZBesedilom 2432">
          <a:extLst>
            <a:ext uri="{FF2B5EF4-FFF2-40B4-BE49-F238E27FC236}">
              <a16:creationId xmlns:a16="http://schemas.microsoft.com/office/drawing/2014/main" id="{2332642F-0389-47F6-87DC-38A496358761}"/>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34" name="PoljeZBesedilom 2">
          <a:extLst>
            <a:ext uri="{FF2B5EF4-FFF2-40B4-BE49-F238E27FC236}">
              <a16:creationId xmlns:a16="http://schemas.microsoft.com/office/drawing/2014/main" id="{CDFC5A7F-D1B9-47C3-92CB-23BEBA4EF008}"/>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35" name="PoljeZBesedilom 2">
          <a:extLst>
            <a:ext uri="{FF2B5EF4-FFF2-40B4-BE49-F238E27FC236}">
              <a16:creationId xmlns:a16="http://schemas.microsoft.com/office/drawing/2014/main" id="{61687145-8302-45E0-B132-E35E4FA07460}"/>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36" name="PoljeZBesedilom 2">
          <a:extLst>
            <a:ext uri="{FF2B5EF4-FFF2-40B4-BE49-F238E27FC236}">
              <a16:creationId xmlns:a16="http://schemas.microsoft.com/office/drawing/2014/main" id="{A78378B2-D144-4AD9-99A0-8619F7F05C2C}"/>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37" name="PoljeZBesedilom 2">
          <a:extLst>
            <a:ext uri="{FF2B5EF4-FFF2-40B4-BE49-F238E27FC236}">
              <a16:creationId xmlns:a16="http://schemas.microsoft.com/office/drawing/2014/main" id="{069731D3-5348-4601-8750-22658E5E4BAC}"/>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38" name="PoljeZBesedilom 2">
          <a:extLst>
            <a:ext uri="{FF2B5EF4-FFF2-40B4-BE49-F238E27FC236}">
              <a16:creationId xmlns:a16="http://schemas.microsoft.com/office/drawing/2014/main" id="{EF614FC5-B1AE-4425-8602-457253584BE9}"/>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39" name="PoljeZBesedilom 2438">
          <a:extLst>
            <a:ext uri="{FF2B5EF4-FFF2-40B4-BE49-F238E27FC236}">
              <a16:creationId xmlns:a16="http://schemas.microsoft.com/office/drawing/2014/main" id="{E491338A-EC75-4124-984D-8A1C961A131B}"/>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40" name="PoljeZBesedilom 2">
          <a:extLst>
            <a:ext uri="{FF2B5EF4-FFF2-40B4-BE49-F238E27FC236}">
              <a16:creationId xmlns:a16="http://schemas.microsoft.com/office/drawing/2014/main" id="{A603E70F-8780-4857-A39D-9A20EE17737F}"/>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41" name="PoljeZBesedilom 2">
          <a:extLst>
            <a:ext uri="{FF2B5EF4-FFF2-40B4-BE49-F238E27FC236}">
              <a16:creationId xmlns:a16="http://schemas.microsoft.com/office/drawing/2014/main" id="{2C32F4C4-EA07-4FBF-972A-10A46242AC6F}"/>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42" name="PoljeZBesedilom 2">
          <a:extLst>
            <a:ext uri="{FF2B5EF4-FFF2-40B4-BE49-F238E27FC236}">
              <a16:creationId xmlns:a16="http://schemas.microsoft.com/office/drawing/2014/main" id="{7E0EAA68-6974-41BB-8894-D91088F1D7C6}"/>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934</xdr:row>
      <xdr:rowOff>0</xdr:rowOff>
    </xdr:from>
    <xdr:ext cx="184731" cy="264560"/>
    <xdr:sp macro="" textlink="">
      <xdr:nvSpPr>
        <xdr:cNvPr id="2443" name="PoljeZBesedilom 2">
          <a:extLst>
            <a:ext uri="{FF2B5EF4-FFF2-40B4-BE49-F238E27FC236}">
              <a16:creationId xmlns:a16="http://schemas.microsoft.com/office/drawing/2014/main" id="{0D0876DF-87E7-4908-8A93-AEAFA28E1558}"/>
            </a:ext>
          </a:extLst>
        </xdr:cNvPr>
        <xdr:cNvSpPr txBox="1"/>
      </xdr:nvSpPr>
      <xdr:spPr>
        <a:xfrm>
          <a:off x="7650505" y="16045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44" name="PoljeZBesedilom 2">
          <a:extLst>
            <a:ext uri="{FF2B5EF4-FFF2-40B4-BE49-F238E27FC236}">
              <a16:creationId xmlns:a16="http://schemas.microsoft.com/office/drawing/2014/main" id="{A8666453-C19A-4249-B559-A296DB77FBDB}"/>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45" name="PoljeZBesedilom 2444">
          <a:extLst>
            <a:ext uri="{FF2B5EF4-FFF2-40B4-BE49-F238E27FC236}">
              <a16:creationId xmlns:a16="http://schemas.microsoft.com/office/drawing/2014/main" id="{49A51ED4-033B-4A40-9DE9-E34BA276A6D5}"/>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46" name="PoljeZBesedilom 2">
          <a:extLst>
            <a:ext uri="{FF2B5EF4-FFF2-40B4-BE49-F238E27FC236}">
              <a16:creationId xmlns:a16="http://schemas.microsoft.com/office/drawing/2014/main" id="{A05C24D5-62F5-48DA-957F-59F06AA9A32B}"/>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47" name="PoljeZBesedilom 2">
          <a:extLst>
            <a:ext uri="{FF2B5EF4-FFF2-40B4-BE49-F238E27FC236}">
              <a16:creationId xmlns:a16="http://schemas.microsoft.com/office/drawing/2014/main" id="{00F421DB-DF7A-41B3-A016-9A5B0652163F}"/>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48" name="PoljeZBesedilom 2">
          <a:extLst>
            <a:ext uri="{FF2B5EF4-FFF2-40B4-BE49-F238E27FC236}">
              <a16:creationId xmlns:a16="http://schemas.microsoft.com/office/drawing/2014/main" id="{6BBBDD39-B21A-45ED-92D1-5CD52CF50761}"/>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49" name="PoljeZBesedilom 2">
          <a:extLst>
            <a:ext uri="{FF2B5EF4-FFF2-40B4-BE49-F238E27FC236}">
              <a16:creationId xmlns:a16="http://schemas.microsoft.com/office/drawing/2014/main" id="{46E2EB43-7002-4322-8469-713CA8DF8607}"/>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50" name="PoljeZBesedilom 2">
          <a:extLst>
            <a:ext uri="{FF2B5EF4-FFF2-40B4-BE49-F238E27FC236}">
              <a16:creationId xmlns:a16="http://schemas.microsoft.com/office/drawing/2014/main" id="{A00CBD15-8D04-468E-8DF5-2DB94D371B6C}"/>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51" name="PoljeZBesedilom 2450">
          <a:extLst>
            <a:ext uri="{FF2B5EF4-FFF2-40B4-BE49-F238E27FC236}">
              <a16:creationId xmlns:a16="http://schemas.microsoft.com/office/drawing/2014/main" id="{14091133-E410-4310-B14B-A65262CB59B7}"/>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52" name="PoljeZBesedilom 2">
          <a:extLst>
            <a:ext uri="{FF2B5EF4-FFF2-40B4-BE49-F238E27FC236}">
              <a16:creationId xmlns:a16="http://schemas.microsoft.com/office/drawing/2014/main" id="{84AAD1C7-1C85-4B25-A7DE-BD49DE1F4E8D}"/>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53" name="PoljeZBesedilom 2">
          <a:extLst>
            <a:ext uri="{FF2B5EF4-FFF2-40B4-BE49-F238E27FC236}">
              <a16:creationId xmlns:a16="http://schemas.microsoft.com/office/drawing/2014/main" id="{77406146-8897-43E6-A73C-4BE31F3DF8EE}"/>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54" name="PoljeZBesedilom 2">
          <a:extLst>
            <a:ext uri="{FF2B5EF4-FFF2-40B4-BE49-F238E27FC236}">
              <a16:creationId xmlns:a16="http://schemas.microsoft.com/office/drawing/2014/main" id="{58D1292D-DBDE-4788-AFAE-78DC80E1464F}"/>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55" name="PoljeZBesedilom 2">
          <a:extLst>
            <a:ext uri="{FF2B5EF4-FFF2-40B4-BE49-F238E27FC236}">
              <a16:creationId xmlns:a16="http://schemas.microsoft.com/office/drawing/2014/main" id="{AA2E5C9B-60C2-4B2B-8671-8012CBBBB0E9}"/>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938</xdr:row>
      <xdr:rowOff>0</xdr:rowOff>
    </xdr:from>
    <xdr:ext cx="184731" cy="264560"/>
    <xdr:sp macro="" textlink="">
      <xdr:nvSpPr>
        <xdr:cNvPr id="2456" name="PoljeZBesedilom 2">
          <a:extLst>
            <a:ext uri="{FF2B5EF4-FFF2-40B4-BE49-F238E27FC236}">
              <a16:creationId xmlns:a16="http://schemas.microsoft.com/office/drawing/2014/main" id="{3DF6B428-6ECD-4CF2-8F2E-D65564FA8956}"/>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938</xdr:row>
      <xdr:rowOff>0</xdr:rowOff>
    </xdr:from>
    <xdr:ext cx="184731" cy="264560"/>
    <xdr:sp macro="" textlink="">
      <xdr:nvSpPr>
        <xdr:cNvPr id="2457" name="PoljeZBesedilom 2456">
          <a:extLst>
            <a:ext uri="{FF2B5EF4-FFF2-40B4-BE49-F238E27FC236}">
              <a16:creationId xmlns:a16="http://schemas.microsoft.com/office/drawing/2014/main" id="{A3F41F4D-3793-4169-96D6-C091BF838C79}"/>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938</xdr:row>
      <xdr:rowOff>0</xdr:rowOff>
    </xdr:from>
    <xdr:ext cx="184731" cy="264560"/>
    <xdr:sp macro="" textlink="">
      <xdr:nvSpPr>
        <xdr:cNvPr id="2458" name="PoljeZBesedilom 2">
          <a:extLst>
            <a:ext uri="{FF2B5EF4-FFF2-40B4-BE49-F238E27FC236}">
              <a16:creationId xmlns:a16="http://schemas.microsoft.com/office/drawing/2014/main" id="{1229D3BA-B6CC-4C93-B1D1-1422C169B645}"/>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938</xdr:row>
      <xdr:rowOff>0</xdr:rowOff>
    </xdr:from>
    <xdr:ext cx="184731" cy="264560"/>
    <xdr:sp macro="" textlink="">
      <xdr:nvSpPr>
        <xdr:cNvPr id="2459" name="PoljeZBesedilom 2">
          <a:extLst>
            <a:ext uri="{FF2B5EF4-FFF2-40B4-BE49-F238E27FC236}">
              <a16:creationId xmlns:a16="http://schemas.microsoft.com/office/drawing/2014/main" id="{4974F5D3-6AA1-4342-BECA-96FA8A4168C8}"/>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938</xdr:row>
      <xdr:rowOff>0</xdr:rowOff>
    </xdr:from>
    <xdr:ext cx="184731" cy="264560"/>
    <xdr:sp macro="" textlink="">
      <xdr:nvSpPr>
        <xdr:cNvPr id="2460" name="PoljeZBesedilom 2">
          <a:extLst>
            <a:ext uri="{FF2B5EF4-FFF2-40B4-BE49-F238E27FC236}">
              <a16:creationId xmlns:a16="http://schemas.microsoft.com/office/drawing/2014/main" id="{997A5D6D-9E89-4E75-9EA7-EC1ED9B89B5F}"/>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938</xdr:row>
      <xdr:rowOff>0</xdr:rowOff>
    </xdr:from>
    <xdr:ext cx="184731" cy="264560"/>
    <xdr:sp macro="" textlink="">
      <xdr:nvSpPr>
        <xdr:cNvPr id="2461" name="PoljeZBesedilom 2">
          <a:extLst>
            <a:ext uri="{FF2B5EF4-FFF2-40B4-BE49-F238E27FC236}">
              <a16:creationId xmlns:a16="http://schemas.microsoft.com/office/drawing/2014/main" id="{4E7B1D3D-103C-44E3-8D3D-84BDCCE68BC1}"/>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62" name="PoljeZBesedilom 2">
          <a:extLst>
            <a:ext uri="{FF2B5EF4-FFF2-40B4-BE49-F238E27FC236}">
              <a16:creationId xmlns:a16="http://schemas.microsoft.com/office/drawing/2014/main" id="{8766C5CE-D20C-4A05-835F-FD96E354E6AA}"/>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63" name="PoljeZBesedilom 2462">
          <a:extLst>
            <a:ext uri="{FF2B5EF4-FFF2-40B4-BE49-F238E27FC236}">
              <a16:creationId xmlns:a16="http://schemas.microsoft.com/office/drawing/2014/main" id="{1FBB962A-EBF5-453C-A57D-0F79AF4438C0}"/>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64" name="PoljeZBesedilom 2">
          <a:extLst>
            <a:ext uri="{FF2B5EF4-FFF2-40B4-BE49-F238E27FC236}">
              <a16:creationId xmlns:a16="http://schemas.microsoft.com/office/drawing/2014/main" id="{A92CD8D8-CBBE-47CF-A8DB-983F433C54C2}"/>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65" name="PoljeZBesedilom 2">
          <a:extLst>
            <a:ext uri="{FF2B5EF4-FFF2-40B4-BE49-F238E27FC236}">
              <a16:creationId xmlns:a16="http://schemas.microsoft.com/office/drawing/2014/main" id="{423ED533-89DB-4909-9AD4-46B17CDE6E76}"/>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66" name="PoljeZBesedilom 2">
          <a:extLst>
            <a:ext uri="{FF2B5EF4-FFF2-40B4-BE49-F238E27FC236}">
              <a16:creationId xmlns:a16="http://schemas.microsoft.com/office/drawing/2014/main" id="{94E9518C-AC87-4F1A-8EB0-F0406FA9DF43}"/>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67" name="PoljeZBesedilom 2">
          <a:extLst>
            <a:ext uri="{FF2B5EF4-FFF2-40B4-BE49-F238E27FC236}">
              <a16:creationId xmlns:a16="http://schemas.microsoft.com/office/drawing/2014/main" id="{79884AD4-D911-4226-AE92-865B9F47C3B1}"/>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68" name="PoljeZBesedilom 2">
          <a:extLst>
            <a:ext uri="{FF2B5EF4-FFF2-40B4-BE49-F238E27FC236}">
              <a16:creationId xmlns:a16="http://schemas.microsoft.com/office/drawing/2014/main" id="{C16A91AF-9E42-41FA-9D2A-EB7E40D3D9B8}"/>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69" name="PoljeZBesedilom 2468">
          <a:extLst>
            <a:ext uri="{FF2B5EF4-FFF2-40B4-BE49-F238E27FC236}">
              <a16:creationId xmlns:a16="http://schemas.microsoft.com/office/drawing/2014/main" id="{7B0C0E54-187E-46CF-B6D9-F0196CC10333}"/>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70" name="PoljeZBesedilom 2">
          <a:extLst>
            <a:ext uri="{FF2B5EF4-FFF2-40B4-BE49-F238E27FC236}">
              <a16:creationId xmlns:a16="http://schemas.microsoft.com/office/drawing/2014/main" id="{40964A9A-5E95-40BE-8E3F-2394D4C5ED02}"/>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71" name="PoljeZBesedilom 2">
          <a:extLst>
            <a:ext uri="{FF2B5EF4-FFF2-40B4-BE49-F238E27FC236}">
              <a16:creationId xmlns:a16="http://schemas.microsoft.com/office/drawing/2014/main" id="{088F59A1-6C3B-4572-B894-235296931686}"/>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72" name="PoljeZBesedilom 2">
          <a:extLst>
            <a:ext uri="{FF2B5EF4-FFF2-40B4-BE49-F238E27FC236}">
              <a16:creationId xmlns:a16="http://schemas.microsoft.com/office/drawing/2014/main" id="{E42D557B-322A-453E-A862-F9E6315AACA1}"/>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2473" name="PoljeZBesedilom 2">
          <a:extLst>
            <a:ext uri="{FF2B5EF4-FFF2-40B4-BE49-F238E27FC236}">
              <a16:creationId xmlns:a16="http://schemas.microsoft.com/office/drawing/2014/main" id="{66427462-D735-41DA-BA9E-3C89EA0211B9}"/>
            </a:ext>
          </a:extLst>
        </xdr:cNvPr>
        <xdr:cNvSpPr txBox="1"/>
      </xdr:nvSpPr>
      <xdr:spPr>
        <a:xfrm>
          <a:off x="7650505"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938</xdr:row>
      <xdr:rowOff>0</xdr:rowOff>
    </xdr:from>
    <xdr:ext cx="184731" cy="264560"/>
    <xdr:sp macro="" textlink="">
      <xdr:nvSpPr>
        <xdr:cNvPr id="2474" name="PoljeZBesedilom 2">
          <a:extLst>
            <a:ext uri="{FF2B5EF4-FFF2-40B4-BE49-F238E27FC236}">
              <a16:creationId xmlns:a16="http://schemas.microsoft.com/office/drawing/2014/main" id="{04AFC79D-C534-4A70-BF01-276109E20113}"/>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938</xdr:row>
      <xdr:rowOff>0</xdr:rowOff>
    </xdr:from>
    <xdr:ext cx="184731" cy="264560"/>
    <xdr:sp macro="" textlink="">
      <xdr:nvSpPr>
        <xdr:cNvPr id="2475" name="PoljeZBesedilom 2474">
          <a:extLst>
            <a:ext uri="{FF2B5EF4-FFF2-40B4-BE49-F238E27FC236}">
              <a16:creationId xmlns:a16="http://schemas.microsoft.com/office/drawing/2014/main" id="{D183E782-C269-4317-90CD-FA790A95F9E8}"/>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938</xdr:row>
      <xdr:rowOff>0</xdr:rowOff>
    </xdr:from>
    <xdr:ext cx="184731" cy="264560"/>
    <xdr:sp macro="" textlink="">
      <xdr:nvSpPr>
        <xdr:cNvPr id="2476" name="PoljeZBesedilom 2">
          <a:extLst>
            <a:ext uri="{FF2B5EF4-FFF2-40B4-BE49-F238E27FC236}">
              <a16:creationId xmlns:a16="http://schemas.microsoft.com/office/drawing/2014/main" id="{DE423D42-FC36-4D4C-8C97-66CEFC5DF456}"/>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938</xdr:row>
      <xdr:rowOff>0</xdr:rowOff>
    </xdr:from>
    <xdr:ext cx="184731" cy="264560"/>
    <xdr:sp macro="" textlink="">
      <xdr:nvSpPr>
        <xdr:cNvPr id="2477" name="PoljeZBesedilom 2">
          <a:extLst>
            <a:ext uri="{FF2B5EF4-FFF2-40B4-BE49-F238E27FC236}">
              <a16:creationId xmlns:a16="http://schemas.microsoft.com/office/drawing/2014/main" id="{DFB2CBA5-59C6-4B39-B03B-FB654C38E37B}"/>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938</xdr:row>
      <xdr:rowOff>0</xdr:rowOff>
    </xdr:from>
    <xdr:ext cx="184731" cy="264560"/>
    <xdr:sp macro="" textlink="">
      <xdr:nvSpPr>
        <xdr:cNvPr id="2478" name="PoljeZBesedilom 2">
          <a:extLst>
            <a:ext uri="{FF2B5EF4-FFF2-40B4-BE49-F238E27FC236}">
              <a16:creationId xmlns:a16="http://schemas.microsoft.com/office/drawing/2014/main" id="{E75141A2-2902-495D-9129-DC8675440EE5}"/>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938</xdr:row>
      <xdr:rowOff>0</xdr:rowOff>
    </xdr:from>
    <xdr:ext cx="184731" cy="264560"/>
    <xdr:sp macro="" textlink="">
      <xdr:nvSpPr>
        <xdr:cNvPr id="2479" name="PoljeZBesedilom 2">
          <a:extLst>
            <a:ext uri="{FF2B5EF4-FFF2-40B4-BE49-F238E27FC236}">
              <a16:creationId xmlns:a16="http://schemas.microsoft.com/office/drawing/2014/main" id="{9F844822-AE19-49BE-9B62-3DD4875DEB16}"/>
            </a:ext>
          </a:extLst>
        </xdr:cNvPr>
        <xdr:cNvSpPr txBox="1"/>
      </xdr:nvSpPr>
      <xdr:spPr>
        <a:xfrm>
          <a:off x="7648600"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480" name="PoljeZBesedilom 2">
          <a:extLst>
            <a:ext uri="{FF2B5EF4-FFF2-40B4-BE49-F238E27FC236}">
              <a16:creationId xmlns:a16="http://schemas.microsoft.com/office/drawing/2014/main" id="{10F4ECD3-E38E-4E49-AE5B-4BD299564433}"/>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481" name="PoljeZBesedilom 2480">
          <a:extLst>
            <a:ext uri="{FF2B5EF4-FFF2-40B4-BE49-F238E27FC236}">
              <a16:creationId xmlns:a16="http://schemas.microsoft.com/office/drawing/2014/main" id="{332D48B5-8B6B-4A92-AE3A-94A6111413E2}"/>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482" name="PoljeZBesedilom 2">
          <a:extLst>
            <a:ext uri="{FF2B5EF4-FFF2-40B4-BE49-F238E27FC236}">
              <a16:creationId xmlns:a16="http://schemas.microsoft.com/office/drawing/2014/main" id="{18297A2B-61FB-4B35-91B0-BF7C70C909F3}"/>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483" name="PoljeZBesedilom 2">
          <a:extLst>
            <a:ext uri="{FF2B5EF4-FFF2-40B4-BE49-F238E27FC236}">
              <a16:creationId xmlns:a16="http://schemas.microsoft.com/office/drawing/2014/main" id="{A9CBDEA5-C5BE-4D69-B2A3-1CBBC4516436}"/>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484" name="PoljeZBesedilom 2">
          <a:extLst>
            <a:ext uri="{FF2B5EF4-FFF2-40B4-BE49-F238E27FC236}">
              <a16:creationId xmlns:a16="http://schemas.microsoft.com/office/drawing/2014/main" id="{3C573E97-FAC5-40C0-B9BE-DAC2C1F02AB2}"/>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485" name="PoljeZBesedilom 2">
          <a:extLst>
            <a:ext uri="{FF2B5EF4-FFF2-40B4-BE49-F238E27FC236}">
              <a16:creationId xmlns:a16="http://schemas.microsoft.com/office/drawing/2014/main" id="{DDE97CF8-D5C7-4766-8CBA-DA87041570FE}"/>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486" name="PoljeZBesedilom 2485">
          <a:extLst>
            <a:ext uri="{FF2B5EF4-FFF2-40B4-BE49-F238E27FC236}">
              <a16:creationId xmlns:a16="http://schemas.microsoft.com/office/drawing/2014/main" id="{4F1C83C7-EA56-4675-89A5-69C403EB321D}"/>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487" name="PoljeZBesedilom 2">
          <a:extLst>
            <a:ext uri="{FF2B5EF4-FFF2-40B4-BE49-F238E27FC236}">
              <a16:creationId xmlns:a16="http://schemas.microsoft.com/office/drawing/2014/main" id="{CCD48401-6F0C-4E96-A39C-845A96D98784}"/>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488" name="PoljeZBesedilom 2">
          <a:extLst>
            <a:ext uri="{FF2B5EF4-FFF2-40B4-BE49-F238E27FC236}">
              <a16:creationId xmlns:a16="http://schemas.microsoft.com/office/drawing/2014/main" id="{C1D2CE2F-5590-42AC-A463-5A8002BD157C}"/>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489" name="PoljeZBesedilom 2">
          <a:extLst>
            <a:ext uri="{FF2B5EF4-FFF2-40B4-BE49-F238E27FC236}">
              <a16:creationId xmlns:a16="http://schemas.microsoft.com/office/drawing/2014/main" id="{46D5B5F6-E7CD-4770-8834-DF77636AEDF2}"/>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490" name="PoljeZBesedilom 2">
          <a:extLst>
            <a:ext uri="{FF2B5EF4-FFF2-40B4-BE49-F238E27FC236}">
              <a16:creationId xmlns:a16="http://schemas.microsoft.com/office/drawing/2014/main" id="{0F71A114-D7AE-4F39-82B4-7B4A12889289}"/>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491" name="PoljeZBesedilom 2">
          <a:extLst>
            <a:ext uri="{FF2B5EF4-FFF2-40B4-BE49-F238E27FC236}">
              <a16:creationId xmlns:a16="http://schemas.microsoft.com/office/drawing/2014/main" id="{2F99D3DF-FD48-4DC0-9591-FFA581C3AAC4}"/>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492" name="PoljeZBesedilom 2491">
          <a:extLst>
            <a:ext uri="{FF2B5EF4-FFF2-40B4-BE49-F238E27FC236}">
              <a16:creationId xmlns:a16="http://schemas.microsoft.com/office/drawing/2014/main" id="{60884E20-DA81-491E-98B1-F090125F1883}"/>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493" name="PoljeZBesedilom 2">
          <a:extLst>
            <a:ext uri="{FF2B5EF4-FFF2-40B4-BE49-F238E27FC236}">
              <a16:creationId xmlns:a16="http://schemas.microsoft.com/office/drawing/2014/main" id="{8B013D03-F93E-45A2-AF3A-2A52FA56C288}"/>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494" name="PoljeZBesedilom 2">
          <a:extLst>
            <a:ext uri="{FF2B5EF4-FFF2-40B4-BE49-F238E27FC236}">
              <a16:creationId xmlns:a16="http://schemas.microsoft.com/office/drawing/2014/main" id="{BFB65DE7-F9BB-4556-AF84-4B687FF4B38C}"/>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495" name="PoljeZBesedilom 2">
          <a:extLst>
            <a:ext uri="{FF2B5EF4-FFF2-40B4-BE49-F238E27FC236}">
              <a16:creationId xmlns:a16="http://schemas.microsoft.com/office/drawing/2014/main" id="{7F8A85C6-D265-447D-B031-E9185E9DFC29}"/>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2496" name="PoljeZBesedilom 2">
          <a:extLst>
            <a:ext uri="{FF2B5EF4-FFF2-40B4-BE49-F238E27FC236}">
              <a16:creationId xmlns:a16="http://schemas.microsoft.com/office/drawing/2014/main" id="{FA427C3B-BA50-4DDE-950D-A6FEC19C1DD3}"/>
            </a:ext>
          </a:extLst>
        </xdr:cNvPr>
        <xdr:cNvSpPr txBox="1"/>
      </xdr:nvSpPr>
      <xdr:spPr>
        <a:xfrm>
          <a:off x="7644790" y="1642360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497" name="PoljeZBesedilom 2496">
          <a:extLst>
            <a:ext uri="{FF2B5EF4-FFF2-40B4-BE49-F238E27FC236}">
              <a16:creationId xmlns:a16="http://schemas.microsoft.com/office/drawing/2014/main" id="{C3D91329-560A-480B-92F2-9D86FBEA827C}"/>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498" name="PoljeZBesedilom 2">
          <a:extLst>
            <a:ext uri="{FF2B5EF4-FFF2-40B4-BE49-F238E27FC236}">
              <a16:creationId xmlns:a16="http://schemas.microsoft.com/office/drawing/2014/main" id="{FD1061A2-2B24-4AC4-84AC-8E541D24CDC2}"/>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499" name="PoljeZBesedilom 2">
          <a:extLst>
            <a:ext uri="{FF2B5EF4-FFF2-40B4-BE49-F238E27FC236}">
              <a16:creationId xmlns:a16="http://schemas.microsoft.com/office/drawing/2014/main" id="{06AD63D2-AA6E-4EAA-8B6D-A0127FC3C782}"/>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500" name="PoljeZBesedilom 2">
          <a:extLst>
            <a:ext uri="{FF2B5EF4-FFF2-40B4-BE49-F238E27FC236}">
              <a16:creationId xmlns:a16="http://schemas.microsoft.com/office/drawing/2014/main" id="{BAFD526E-7873-4242-B2F2-2CC1A8359DF7}"/>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2501" name="PoljeZBesedilom 2">
          <a:extLst>
            <a:ext uri="{FF2B5EF4-FFF2-40B4-BE49-F238E27FC236}">
              <a16:creationId xmlns:a16="http://schemas.microsoft.com/office/drawing/2014/main" id="{42D5CAFB-B838-4C36-B07B-F0DFE4A0D880}"/>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91101" cy="277788"/>
    <xdr:sp macro="" textlink="">
      <xdr:nvSpPr>
        <xdr:cNvPr id="2502" name="PoljeZBesedilom 2">
          <a:extLst>
            <a:ext uri="{FF2B5EF4-FFF2-40B4-BE49-F238E27FC236}">
              <a16:creationId xmlns:a16="http://schemas.microsoft.com/office/drawing/2014/main" id="{1BC984AC-7133-4091-8CE4-884E0BDB89DA}"/>
            </a:ext>
          </a:extLst>
        </xdr:cNvPr>
        <xdr:cNvSpPr txBox="1"/>
      </xdr:nvSpPr>
      <xdr:spPr>
        <a:xfrm>
          <a:off x="6226629" y="1860863871"/>
          <a:ext cx="191101" cy="2777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91101" cy="277788"/>
    <xdr:sp macro="" textlink="">
      <xdr:nvSpPr>
        <xdr:cNvPr id="2503" name="PoljeZBesedilom 2502">
          <a:extLst>
            <a:ext uri="{FF2B5EF4-FFF2-40B4-BE49-F238E27FC236}">
              <a16:creationId xmlns:a16="http://schemas.microsoft.com/office/drawing/2014/main" id="{A27A5A82-018E-4B2E-A1E7-ED3FA83CE67F}"/>
            </a:ext>
          </a:extLst>
        </xdr:cNvPr>
        <xdr:cNvSpPr txBox="1"/>
      </xdr:nvSpPr>
      <xdr:spPr>
        <a:xfrm>
          <a:off x="6226629" y="1860863871"/>
          <a:ext cx="191101" cy="2777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2504" name="PoljeZBesedilom 2">
          <a:extLst>
            <a:ext uri="{FF2B5EF4-FFF2-40B4-BE49-F238E27FC236}">
              <a16:creationId xmlns:a16="http://schemas.microsoft.com/office/drawing/2014/main" id="{DF905F24-CA14-4ED9-A8FA-8935B469B112}"/>
            </a:ext>
          </a:extLst>
        </xdr:cNvPr>
        <xdr:cNvSpPr txBox="1"/>
      </xdr:nvSpPr>
      <xdr:spPr>
        <a:xfrm>
          <a:off x="6226629" y="18095641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2505" name="PoljeZBesedilom 2504">
          <a:extLst>
            <a:ext uri="{FF2B5EF4-FFF2-40B4-BE49-F238E27FC236}">
              <a16:creationId xmlns:a16="http://schemas.microsoft.com/office/drawing/2014/main" id="{5C7C5DE0-85DD-4CEA-B75B-180964CE7008}"/>
            </a:ext>
          </a:extLst>
        </xdr:cNvPr>
        <xdr:cNvSpPr txBox="1"/>
      </xdr:nvSpPr>
      <xdr:spPr>
        <a:xfrm>
          <a:off x="6226629" y="18095641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06" name="PoljeZBesedilom 2">
          <a:extLst>
            <a:ext uri="{FF2B5EF4-FFF2-40B4-BE49-F238E27FC236}">
              <a16:creationId xmlns:a16="http://schemas.microsoft.com/office/drawing/2014/main" id="{ECCF2086-13B8-4C62-949B-E6F5B0E74E77}"/>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07" name="PoljeZBesedilom 566">
          <a:extLst>
            <a:ext uri="{FF2B5EF4-FFF2-40B4-BE49-F238E27FC236}">
              <a16:creationId xmlns:a16="http://schemas.microsoft.com/office/drawing/2014/main" id="{02A3EC51-1F09-4981-9010-774C5CE5A3B3}"/>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08" name="PoljeZBesedilom 2">
          <a:extLst>
            <a:ext uri="{FF2B5EF4-FFF2-40B4-BE49-F238E27FC236}">
              <a16:creationId xmlns:a16="http://schemas.microsoft.com/office/drawing/2014/main" id="{DB3666EF-5DCD-4D1D-B756-4C577BD6B587}"/>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09" name="PoljeZBesedilom 2">
          <a:extLst>
            <a:ext uri="{FF2B5EF4-FFF2-40B4-BE49-F238E27FC236}">
              <a16:creationId xmlns:a16="http://schemas.microsoft.com/office/drawing/2014/main" id="{388703FE-D352-4C3E-85A0-187B723616B0}"/>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10" name="PoljeZBesedilom 2">
          <a:extLst>
            <a:ext uri="{FF2B5EF4-FFF2-40B4-BE49-F238E27FC236}">
              <a16:creationId xmlns:a16="http://schemas.microsoft.com/office/drawing/2014/main" id="{B4B2856B-E0FF-45F4-BB2B-5DF66551B0F3}"/>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11" name="PoljeZBesedilom 2">
          <a:extLst>
            <a:ext uri="{FF2B5EF4-FFF2-40B4-BE49-F238E27FC236}">
              <a16:creationId xmlns:a16="http://schemas.microsoft.com/office/drawing/2014/main" id="{5DBCECD7-9C74-4AEA-B0FE-A79BA1E0B3D8}"/>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12" name="PoljeZBesedilom 2">
          <a:extLst>
            <a:ext uri="{FF2B5EF4-FFF2-40B4-BE49-F238E27FC236}">
              <a16:creationId xmlns:a16="http://schemas.microsoft.com/office/drawing/2014/main" id="{E26DD593-54F9-4A41-BC06-C52EA4A79512}"/>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13" name="PoljeZBesedilom 572">
          <a:extLst>
            <a:ext uri="{FF2B5EF4-FFF2-40B4-BE49-F238E27FC236}">
              <a16:creationId xmlns:a16="http://schemas.microsoft.com/office/drawing/2014/main" id="{47F9C7C8-40A2-4895-B3B6-4661E88675C2}"/>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14" name="PoljeZBesedilom 2">
          <a:extLst>
            <a:ext uri="{FF2B5EF4-FFF2-40B4-BE49-F238E27FC236}">
              <a16:creationId xmlns:a16="http://schemas.microsoft.com/office/drawing/2014/main" id="{C4165780-C015-41C2-A7C3-CC60BBE690F7}"/>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15" name="PoljeZBesedilom 2">
          <a:extLst>
            <a:ext uri="{FF2B5EF4-FFF2-40B4-BE49-F238E27FC236}">
              <a16:creationId xmlns:a16="http://schemas.microsoft.com/office/drawing/2014/main" id="{86235FD2-05F4-4A43-B6FD-F7389E28FBE1}"/>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16" name="PoljeZBesedilom 2">
          <a:extLst>
            <a:ext uri="{FF2B5EF4-FFF2-40B4-BE49-F238E27FC236}">
              <a16:creationId xmlns:a16="http://schemas.microsoft.com/office/drawing/2014/main" id="{D1DC657F-E4D4-45DD-8AC1-CE6F35372385}"/>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17" name="PoljeZBesedilom 2">
          <a:extLst>
            <a:ext uri="{FF2B5EF4-FFF2-40B4-BE49-F238E27FC236}">
              <a16:creationId xmlns:a16="http://schemas.microsoft.com/office/drawing/2014/main" id="{A1CFBF3A-65BA-4F7B-9E17-10DD274BB2B9}"/>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18" name="PoljeZBesedilom 2">
          <a:extLst>
            <a:ext uri="{FF2B5EF4-FFF2-40B4-BE49-F238E27FC236}">
              <a16:creationId xmlns:a16="http://schemas.microsoft.com/office/drawing/2014/main" id="{A3FE27B2-8A49-441F-B606-B727FA307002}"/>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19" name="PoljeZBesedilom 578">
          <a:extLst>
            <a:ext uri="{FF2B5EF4-FFF2-40B4-BE49-F238E27FC236}">
              <a16:creationId xmlns:a16="http://schemas.microsoft.com/office/drawing/2014/main" id="{22D0A01C-3B1D-4924-9EB0-AEB53EA3ED51}"/>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20" name="PoljeZBesedilom 2">
          <a:extLst>
            <a:ext uri="{FF2B5EF4-FFF2-40B4-BE49-F238E27FC236}">
              <a16:creationId xmlns:a16="http://schemas.microsoft.com/office/drawing/2014/main" id="{3EA2132D-44CB-416B-AB86-9C1D1036B7F4}"/>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21" name="PoljeZBesedilom 2">
          <a:extLst>
            <a:ext uri="{FF2B5EF4-FFF2-40B4-BE49-F238E27FC236}">
              <a16:creationId xmlns:a16="http://schemas.microsoft.com/office/drawing/2014/main" id="{B340A14D-A745-44D9-A631-D6556D6A3E6C}"/>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22" name="PoljeZBesedilom 2">
          <a:extLst>
            <a:ext uri="{FF2B5EF4-FFF2-40B4-BE49-F238E27FC236}">
              <a16:creationId xmlns:a16="http://schemas.microsoft.com/office/drawing/2014/main" id="{FBD8D9AA-43FC-4CC2-80A7-88C4635E9129}"/>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23" name="PoljeZBesedilom 2">
          <a:extLst>
            <a:ext uri="{FF2B5EF4-FFF2-40B4-BE49-F238E27FC236}">
              <a16:creationId xmlns:a16="http://schemas.microsoft.com/office/drawing/2014/main" id="{08A5C06F-E703-4D8E-A399-4D24A3886F82}"/>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24" name="PoljeZBesedilom 2">
          <a:extLst>
            <a:ext uri="{FF2B5EF4-FFF2-40B4-BE49-F238E27FC236}">
              <a16:creationId xmlns:a16="http://schemas.microsoft.com/office/drawing/2014/main" id="{B9D67CFD-0E32-4DE5-968B-18C0052F92D1}"/>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25" name="PoljeZBesedilom 584">
          <a:extLst>
            <a:ext uri="{FF2B5EF4-FFF2-40B4-BE49-F238E27FC236}">
              <a16:creationId xmlns:a16="http://schemas.microsoft.com/office/drawing/2014/main" id="{ECD3BE09-549B-4518-9370-2F47B5EAA74E}"/>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26" name="PoljeZBesedilom 2">
          <a:extLst>
            <a:ext uri="{FF2B5EF4-FFF2-40B4-BE49-F238E27FC236}">
              <a16:creationId xmlns:a16="http://schemas.microsoft.com/office/drawing/2014/main" id="{5932942B-9A7B-437C-A959-C1DA541A753A}"/>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27" name="PoljeZBesedilom 2">
          <a:extLst>
            <a:ext uri="{FF2B5EF4-FFF2-40B4-BE49-F238E27FC236}">
              <a16:creationId xmlns:a16="http://schemas.microsoft.com/office/drawing/2014/main" id="{2F3B8BA5-8037-4A38-984C-1491EBFFE276}"/>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28" name="PoljeZBesedilom 2">
          <a:extLst>
            <a:ext uri="{FF2B5EF4-FFF2-40B4-BE49-F238E27FC236}">
              <a16:creationId xmlns:a16="http://schemas.microsoft.com/office/drawing/2014/main" id="{2142DD15-4CA1-4D5E-82AF-A52FAAEF3BC2}"/>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29" name="PoljeZBesedilom 2">
          <a:extLst>
            <a:ext uri="{FF2B5EF4-FFF2-40B4-BE49-F238E27FC236}">
              <a16:creationId xmlns:a16="http://schemas.microsoft.com/office/drawing/2014/main" id="{0B7580D8-C72B-4891-900E-719C9EA2A8DE}"/>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30" name="PoljeZBesedilom 2">
          <a:extLst>
            <a:ext uri="{FF2B5EF4-FFF2-40B4-BE49-F238E27FC236}">
              <a16:creationId xmlns:a16="http://schemas.microsoft.com/office/drawing/2014/main" id="{CAB8759C-9DA1-49FC-AC11-317DA755AAB0}"/>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31" name="PoljeZBesedilom 590">
          <a:extLst>
            <a:ext uri="{FF2B5EF4-FFF2-40B4-BE49-F238E27FC236}">
              <a16:creationId xmlns:a16="http://schemas.microsoft.com/office/drawing/2014/main" id="{6A01068F-A793-4900-B21E-CFFB3C2589DF}"/>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32" name="PoljeZBesedilom 2">
          <a:extLst>
            <a:ext uri="{FF2B5EF4-FFF2-40B4-BE49-F238E27FC236}">
              <a16:creationId xmlns:a16="http://schemas.microsoft.com/office/drawing/2014/main" id="{5093BA4D-38E4-469B-8F58-ED98A0AF4DF7}"/>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33" name="PoljeZBesedilom 2">
          <a:extLst>
            <a:ext uri="{FF2B5EF4-FFF2-40B4-BE49-F238E27FC236}">
              <a16:creationId xmlns:a16="http://schemas.microsoft.com/office/drawing/2014/main" id="{6865F4B0-FE00-46D1-97F6-EBE3820383FC}"/>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34" name="PoljeZBesedilom 2">
          <a:extLst>
            <a:ext uri="{FF2B5EF4-FFF2-40B4-BE49-F238E27FC236}">
              <a16:creationId xmlns:a16="http://schemas.microsoft.com/office/drawing/2014/main" id="{A03607DD-A2FE-44D3-B21A-FC99A0DB4173}"/>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35" name="PoljeZBesedilom 2">
          <a:extLst>
            <a:ext uri="{FF2B5EF4-FFF2-40B4-BE49-F238E27FC236}">
              <a16:creationId xmlns:a16="http://schemas.microsoft.com/office/drawing/2014/main" id="{AF942CEC-6285-46CA-BED5-82EA15A82446}"/>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36" name="PoljeZBesedilom 2">
          <a:extLst>
            <a:ext uri="{FF2B5EF4-FFF2-40B4-BE49-F238E27FC236}">
              <a16:creationId xmlns:a16="http://schemas.microsoft.com/office/drawing/2014/main" id="{464F9F84-92BA-4399-87D5-2E1D80D2EA45}"/>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37" name="PoljeZBesedilom 596">
          <a:extLst>
            <a:ext uri="{FF2B5EF4-FFF2-40B4-BE49-F238E27FC236}">
              <a16:creationId xmlns:a16="http://schemas.microsoft.com/office/drawing/2014/main" id="{FFE070DC-7195-4BF0-823A-C735409EA751}"/>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38" name="PoljeZBesedilom 2">
          <a:extLst>
            <a:ext uri="{FF2B5EF4-FFF2-40B4-BE49-F238E27FC236}">
              <a16:creationId xmlns:a16="http://schemas.microsoft.com/office/drawing/2014/main" id="{33C66540-38FA-43AE-A9AA-6E3645F032EF}"/>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39" name="PoljeZBesedilom 2">
          <a:extLst>
            <a:ext uri="{FF2B5EF4-FFF2-40B4-BE49-F238E27FC236}">
              <a16:creationId xmlns:a16="http://schemas.microsoft.com/office/drawing/2014/main" id="{BB8527C8-AC22-4B6E-9302-AE41AB626AA5}"/>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40" name="PoljeZBesedilom 2">
          <a:extLst>
            <a:ext uri="{FF2B5EF4-FFF2-40B4-BE49-F238E27FC236}">
              <a16:creationId xmlns:a16="http://schemas.microsoft.com/office/drawing/2014/main" id="{EFBF2C89-DBCB-49E4-980C-1C630E034223}"/>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41" name="PoljeZBesedilom 2">
          <a:extLst>
            <a:ext uri="{FF2B5EF4-FFF2-40B4-BE49-F238E27FC236}">
              <a16:creationId xmlns:a16="http://schemas.microsoft.com/office/drawing/2014/main" id="{C1914A1B-2CD0-40F4-BDB2-FFA395DD08A5}"/>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42" name="PoljeZBesedilom 2">
          <a:extLst>
            <a:ext uri="{FF2B5EF4-FFF2-40B4-BE49-F238E27FC236}">
              <a16:creationId xmlns:a16="http://schemas.microsoft.com/office/drawing/2014/main" id="{EFA0CBE9-915C-4FBD-8EBC-5DC794A81300}"/>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43" name="PoljeZBesedilom 602">
          <a:extLst>
            <a:ext uri="{FF2B5EF4-FFF2-40B4-BE49-F238E27FC236}">
              <a16:creationId xmlns:a16="http://schemas.microsoft.com/office/drawing/2014/main" id="{F34D72AB-3013-4A8F-8192-7662A5E8A661}"/>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44" name="PoljeZBesedilom 2">
          <a:extLst>
            <a:ext uri="{FF2B5EF4-FFF2-40B4-BE49-F238E27FC236}">
              <a16:creationId xmlns:a16="http://schemas.microsoft.com/office/drawing/2014/main" id="{9B0A67D4-D733-4AB6-9186-066E69292CF9}"/>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45" name="PoljeZBesedilom 2">
          <a:extLst>
            <a:ext uri="{FF2B5EF4-FFF2-40B4-BE49-F238E27FC236}">
              <a16:creationId xmlns:a16="http://schemas.microsoft.com/office/drawing/2014/main" id="{785B9F1C-5C10-4B43-BAFE-E5FC9499F14C}"/>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46" name="PoljeZBesedilom 2">
          <a:extLst>
            <a:ext uri="{FF2B5EF4-FFF2-40B4-BE49-F238E27FC236}">
              <a16:creationId xmlns:a16="http://schemas.microsoft.com/office/drawing/2014/main" id="{3206C679-13AB-4B60-8B86-B39A47F2C428}"/>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47" name="PoljeZBesedilom 2">
          <a:extLst>
            <a:ext uri="{FF2B5EF4-FFF2-40B4-BE49-F238E27FC236}">
              <a16:creationId xmlns:a16="http://schemas.microsoft.com/office/drawing/2014/main" id="{B2B13973-2F50-44EE-B90A-65CDB2B7EA7D}"/>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48" name="PoljeZBesedilom 2">
          <a:extLst>
            <a:ext uri="{FF2B5EF4-FFF2-40B4-BE49-F238E27FC236}">
              <a16:creationId xmlns:a16="http://schemas.microsoft.com/office/drawing/2014/main" id="{DCDB6C87-834F-4B85-9F01-67A28FB164CB}"/>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49" name="PoljeZBesedilom 608">
          <a:extLst>
            <a:ext uri="{FF2B5EF4-FFF2-40B4-BE49-F238E27FC236}">
              <a16:creationId xmlns:a16="http://schemas.microsoft.com/office/drawing/2014/main" id="{04B67456-7FBA-42BF-8232-52288F5C0E20}"/>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50" name="PoljeZBesedilom 2">
          <a:extLst>
            <a:ext uri="{FF2B5EF4-FFF2-40B4-BE49-F238E27FC236}">
              <a16:creationId xmlns:a16="http://schemas.microsoft.com/office/drawing/2014/main" id="{A9954E06-B76B-48F5-B8AA-F919D95A35B2}"/>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51" name="PoljeZBesedilom 2">
          <a:extLst>
            <a:ext uri="{FF2B5EF4-FFF2-40B4-BE49-F238E27FC236}">
              <a16:creationId xmlns:a16="http://schemas.microsoft.com/office/drawing/2014/main" id="{40F9850F-E7B1-4FA1-9DCC-09F007CBFBBF}"/>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52" name="PoljeZBesedilom 2">
          <a:extLst>
            <a:ext uri="{FF2B5EF4-FFF2-40B4-BE49-F238E27FC236}">
              <a16:creationId xmlns:a16="http://schemas.microsoft.com/office/drawing/2014/main" id="{2D5E4CDA-B154-4E82-9075-1F9B4F8BD6D0}"/>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53" name="PoljeZBesedilom 2">
          <a:extLst>
            <a:ext uri="{FF2B5EF4-FFF2-40B4-BE49-F238E27FC236}">
              <a16:creationId xmlns:a16="http://schemas.microsoft.com/office/drawing/2014/main" id="{22ADACE1-8823-4362-BBE6-D3ED2EA69654}"/>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54" name="PoljeZBesedilom 613">
          <a:extLst>
            <a:ext uri="{FF2B5EF4-FFF2-40B4-BE49-F238E27FC236}">
              <a16:creationId xmlns:a16="http://schemas.microsoft.com/office/drawing/2014/main" id="{51AD6475-BFB2-43BB-B0B3-D7C50A56A3E1}"/>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55" name="PoljeZBesedilom 2">
          <a:extLst>
            <a:ext uri="{FF2B5EF4-FFF2-40B4-BE49-F238E27FC236}">
              <a16:creationId xmlns:a16="http://schemas.microsoft.com/office/drawing/2014/main" id="{E64351F8-27F5-471F-B941-A1A512D03B40}"/>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56" name="PoljeZBesedilom 2">
          <a:extLst>
            <a:ext uri="{FF2B5EF4-FFF2-40B4-BE49-F238E27FC236}">
              <a16:creationId xmlns:a16="http://schemas.microsoft.com/office/drawing/2014/main" id="{0006CDF9-09A1-4545-86F7-C875F8D5DDC6}"/>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57" name="PoljeZBesedilom 2">
          <a:extLst>
            <a:ext uri="{FF2B5EF4-FFF2-40B4-BE49-F238E27FC236}">
              <a16:creationId xmlns:a16="http://schemas.microsoft.com/office/drawing/2014/main" id="{38D52BF4-01A9-4917-9DA5-BAF21A241E04}"/>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58" name="PoljeZBesedilom 2">
          <a:extLst>
            <a:ext uri="{FF2B5EF4-FFF2-40B4-BE49-F238E27FC236}">
              <a16:creationId xmlns:a16="http://schemas.microsoft.com/office/drawing/2014/main" id="{7805C5F1-D51C-4EFF-821C-E5204C38A8A5}"/>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59" name="PoljeZBesedilom 2">
          <a:extLst>
            <a:ext uri="{FF2B5EF4-FFF2-40B4-BE49-F238E27FC236}">
              <a16:creationId xmlns:a16="http://schemas.microsoft.com/office/drawing/2014/main" id="{4FF6A62A-9FC6-46C3-AA98-679AC14A080C}"/>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60" name="PoljeZBesedilom 619">
          <a:extLst>
            <a:ext uri="{FF2B5EF4-FFF2-40B4-BE49-F238E27FC236}">
              <a16:creationId xmlns:a16="http://schemas.microsoft.com/office/drawing/2014/main" id="{760BBD6C-CB31-469B-AC7A-F51E0FE73C37}"/>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61" name="PoljeZBesedilom 2">
          <a:extLst>
            <a:ext uri="{FF2B5EF4-FFF2-40B4-BE49-F238E27FC236}">
              <a16:creationId xmlns:a16="http://schemas.microsoft.com/office/drawing/2014/main" id="{3C89A602-D3C4-4467-947B-750B8C6F4113}"/>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62" name="PoljeZBesedilom 2">
          <a:extLst>
            <a:ext uri="{FF2B5EF4-FFF2-40B4-BE49-F238E27FC236}">
              <a16:creationId xmlns:a16="http://schemas.microsoft.com/office/drawing/2014/main" id="{C8BB3251-2400-41BA-962A-85231139F23C}"/>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63" name="PoljeZBesedilom 2">
          <a:extLst>
            <a:ext uri="{FF2B5EF4-FFF2-40B4-BE49-F238E27FC236}">
              <a16:creationId xmlns:a16="http://schemas.microsoft.com/office/drawing/2014/main" id="{A0CE320F-04F7-48CC-BDC4-FF23AEDDFE79}"/>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64" name="PoljeZBesedilom 2">
          <a:extLst>
            <a:ext uri="{FF2B5EF4-FFF2-40B4-BE49-F238E27FC236}">
              <a16:creationId xmlns:a16="http://schemas.microsoft.com/office/drawing/2014/main" id="{6E8C5F19-9C82-4AAB-8CCB-F6336F1D0168}"/>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65" name="PoljeZBesedilom 2">
          <a:extLst>
            <a:ext uri="{FF2B5EF4-FFF2-40B4-BE49-F238E27FC236}">
              <a16:creationId xmlns:a16="http://schemas.microsoft.com/office/drawing/2014/main" id="{1470A5FA-B064-421D-81D8-F17F18327343}"/>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66" name="PoljeZBesedilom 625">
          <a:extLst>
            <a:ext uri="{FF2B5EF4-FFF2-40B4-BE49-F238E27FC236}">
              <a16:creationId xmlns:a16="http://schemas.microsoft.com/office/drawing/2014/main" id="{38316D28-2281-48AF-A206-4A31FED2E888}"/>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67" name="PoljeZBesedilom 2">
          <a:extLst>
            <a:ext uri="{FF2B5EF4-FFF2-40B4-BE49-F238E27FC236}">
              <a16:creationId xmlns:a16="http://schemas.microsoft.com/office/drawing/2014/main" id="{FC11226E-16B3-4AF3-9AD2-F342C8B0786A}"/>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68" name="PoljeZBesedilom 2">
          <a:extLst>
            <a:ext uri="{FF2B5EF4-FFF2-40B4-BE49-F238E27FC236}">
              <a16:creationId xmlns:a16="http://schemas.microsoft.com/office/drawing/2014/main" id="{E15E326A-40B4-4660-9B28-785CD8A4F057}"/>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69" name="PoljeZBesedilom 2">
          <a:extLst>
            <a:ext uri="{FF2B5EF4-FFF2-40B4-BE49-F238E27FC236}">
              <a16:creationId xmlns:a16="http://schemas.microsoft.com/office/drawing/2014/main" id="{243763D5-1867-47F9-8CAC-82BA3CC75986}"/>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70" name="PoljeZBesedilom 2">
          <a:extLst>
            <a:ext uri="{FF2B5EF4-FFF2-40B4-BE49-F238E27FC236}">
              <a16:creationId xmlns:a16="http://schemas.microsoft.com/office/drawing/2014/main" id="{CB42FB86-C2D1-4DC2-9358-32A32DFA03E5}"/>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71" name="PoljeZBesedilom 2">
          <a:extLst>
            <a:ext uri="{FF2B5EF4-FFF2-40B4-BE49-F238E27FC236}">
              <a16:creationId xmlns:a16="http://schemas.microsoft.com/office/drawing/2014/main" id="{44706124-DB69-4744-B4EE-3758ABE94B9B}"/>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72" name="PoljeZBesedilom 631">
          <a:extLst>
            <a:ext uri="{FF2B5EF4-FFF2-40B4-BE49-F238E27FC236}">
              <a16:creationId xmlns:a16="http://schemas.microsoft.com/office/drawing/2014/main" id="{B2CF9EA3-FDC3-4238-829A-95038103386B}"/>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73" name="PoljeZBesedilom 2">
          <a:extLst>
            <a:ext uri="{FF2B5EF4-FFF2-40B4-BE49-F238E27FC236}">
              <a16:creationId xmlns:a16="http://schemas.microsoft.com/office/drawing/2014/main" id="{BCC5215E-195E-4AAE-AB28-CEEA38F1420B}"/>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74" name="PoljeZBesedilom 2">
          <a:extLst>
            <a:ext uri="{FF2B5EF4-FFF2-40B4-BE49-F238E27FC236}">
              <a16:creationId xmlns:a16="http://schemas.microsoft.com/office/drawing/2014/main" id="{16355F84-9EAB-48D6-9FD5-CF68ECADE08B}"/>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75" name="PoljeZBesedilom 2">
          <a:extLst>
            <a:ext uri="{FF2B5EF4-FFF2-40B4-BE49-F238E27FC236}">
              <a16:creationId xmlns:a16="http://schemas.microsoft.com/office/drawing/2014/main" id="{134FA3B9-7B0E-404C-9BCA-EFF54AA1CD4A}"/>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76" name="PoljeZBesedilom 2">
          <a:extLst>
            <a:ext uri="{FF2B5EF4-FFF2-40B4-BE49-F238E27FC236}">
              <a16:creationId xmlns:a16="http://schemas.microsoft.com/office/drawing/2014/main" id="{B8F47A6A-6F5C-4B29-B927-1784043A03E9}"/>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77" name="PoljeZBesedilom 2">
          <a:extLst>
            <a:ext uri="{FF2B5EF4-FFF2-40B4-BE49-F238E27FC236}">
              <a16:creationId xmlns:a16="http://schemas.microsoft.com/office/drawing/2014/main" id="{D5C06752-0E71-4FA6-8C6F-6075DCC93A70}"/>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78" name="PoljeZBesedilom 637">
          <a:extLst>
            <a:ext uri="{FF2B5EF4-FFF2-40B4-BE49-F238E27FC236}">
              <a16:creationId xmlns:a16="http://schemas.microsoft.com/office/drawing/2014/main" id="{86AB1A29-650E-4EFB-914B-CDE8CB244A66}"/>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79" name="PoljeZBesedilom 2">
          <a:extLst>
            <a:ext uri="{FF2B5EF4-FFF2-40B4-BE49-F238E27FC236}">
              <a16:creationId xmlns:a16="http://schemas.microsoft.com/office/drawing/2014/main" id="{8E928201-DFF3-48F1-AA04-36C2F7C98646}"/>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80" name="PoljeZBesedilom 2">
          <a:extLst>
            <a:ext uri="{FF2B5EF4-FFF2-40B4-BE49-F238E27FC236}">
              <a16:creationId xmlns:a16="http://schemas.microsoft.com/office/drawing/2014/main" id="{FBA820C4-EB5F-4B7A-B9F3-39A0E7C80360}"/>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81" name="PoljeZBesedilom 2">
          <a:extLst>
            <a:ext uri="{FF2B5EF4-FFF2-40B4-BE49-F238E27FC236}">
              <a16:creationId xmlns:a16="http://schemas.microsoft.com/office/drawing/2014/main" id="{59F95016-1977-47A4-B547-BD9CE5FDCF2A}"/>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582" name="PoljeZBesedilom 2">
          <a:extLst>
            <a:ext uri="{FF2B5EF4-FFF2-40B4-BE49-F238E27FC236}">
              <a16:creationId xmlns:a16="http://schemas.microsoft.com/office/drawing/2014/main" id="{434C06D1-B599-49A3-AE8E-FCC2EC154962}"/>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83" name="PoljeZBesedilom 2">
          <a:extLst>
            <a:ext uri="{FF2B5EF4-FFF2-40B4-BE49-F238E27FC236}">
              <a16:creationId xmlns:a16="http://schemas.microsoft.com/office/drawing/2014/main" id="{007DDE3B-849F-4A1F-9094-E87A2D592AD1}"/>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84" name="PoljeZBesedilom 643">
          <a:extLst>
            <a:ext uri="{FF2B5EF4-FFF2-40B4-BE49-F238E27FC236}">
              <a16:creationId xmlns:a16="http://schemas.microsoft.com/office/drawing/2014/main" id="{D5E0124F-5A30-4CB1-8DB5-1ACC940FF6D2}"/>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85" name="PoljeZBesedilom 2">
          <a:extLst>
            <a:ext uri="{FF2B5EF4-FFF2-40B4-BE49-F238E27FC236}">
              <a16:creationId xmlns:a16="http://schemas.microsoft.com/office/drawing/2014/main" id="{161E0618-1573-4DDC-9884-A1D4B37D356E}"/>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86" name="PoljeZBesedilom 2">
          <a:extLst>
            <a:ext uri="{FF2B5EF4-FFF2-40B4-BE49-F238E27FC236}">
              <a16:creationId xmlns:a16="http://schemas.microsoft.com/office/drawing/2014/main" id="{093F6F48-A301-4A0F-8864-C0D796809ED4}"/>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87" name="PoljeZBesedilom 2">
          <a:extLst>
            <a:ext uri="{FF2B5EF4-FFF2-40B4-BE49-F238E27FC236}">
              <a16:creationId xmlns:a16="http://schemas.microsoft.com/office/drawing/2014/main" id="{E18BC0A6-BCDF-43BE-9F3F-D7CA9DA6CAAC}"/>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88" name="PoljeZBesedilom 2">
          <a:extLst>
            <a:ext uri="{FF2B5EF4-FFF2-40B4-BE49-F238E27FC236}">
              <a16:creationId xmlns:a16="http://schemas.microsoft.com/office/drawing/2014/main" id="{91F59A50-0430-45A4-B652-93D82AF8E822}"/>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89" name="PoljeZBesedilom 2">
          <a:extLst>
            <a:ext uri="{FF2B5EF4-FFF2-40B4-BE49-F238E27FC236}">
              <a16:creationId xmlns:a16="http://schemas.microsoft.com/office/drawing/2014/main" id="{15A0774E-44EA-48C2-BCC4-60E01F27FFCE}"/>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90" name="PoljeZBesedilom 649">
          <a:extLst>
            <a:ext uri="{FF2B5EF4-FFF2-40B4-BE49-F238E27FC236}">
              <a16:creationId xmlns:a16="http://schemas.microsoft.com/office/drawing/2014/main" id="{F0705C4E-56D9-4418-A2B1-F552906F463F}"/>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91" name="PoljeZBesedilom 2">
          <a:extLst>
            <a:ext uri="{FF2B5EF4-FFF2-40B4-BE49-F238E27FC236}">
              <a16:creationId xmlns:a16="http://schemas.microsoft.com/office/drawing/2014/main" id="{562599AF-6C2C-42BE-AA06-E9509B6DF627}"/>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92" name="PoljeZBesedilom 2">
          <a:extLst>
            <a:ext uri="{FF2B5EF4-FFF2-40B4-BE49-F238E27FC236}">
              <a16:creationId xmlns:a16="http://schemas.microsoft.com/office/drawing/2014/main" id="{461CA2B7-C07D-4987-9E9F-04896D21D515}"/>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93" name="PoljeZBesedilom 2">
          <a:extLst>
            <a:ext uri="{FF2B5EF4-FFF2-40B4-BE49-F238E27FC236}">
              <a16:creationId xmlns:a16="http://schemas.microsoft.com/office/drawing/2014/main" id="{AABF3904-43D5-4EFC-B817-0F603C71B3C1}"/>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594" name="PoljeZBesedilom 2">
          <a:extLst>
            <a:ext uri="{FF2B5EF4-FFF2-40B4-BE49-F238E27FC236}">
              <a16:creationId xmlns:a16="http://schemas.microsoft.com/office/drawing/2014/main" id="{DDF28772-699A-4433-A55D-CC2DBEE29C83}"/>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95" name="PoljeZBesedilom 2">
          <a:extLst>
            <a:ext uri="{FF2B5EF4-FFF2-40B4-BE49-F238E27FC236}">
              <a16:creationId xmlns:a16="http://schemas.microsoft.com/office/drawing/2014/main" id="{34080A35-9881-4FFD-84AD-284FABFAD55C}"/>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96" name="PoljeZBesedilom 655">
          <a:extLst>
            <a:ext uri="{FF2B5EF4-FFF2-40B4-BE49-F238E27FC236}">
              <a16:creationId xmlns:a16="http://schemas.microsoft.com/office/drawing/2014/main" id="{76784355-5677-4495-82FF-39423BA39F18}"/>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97" name="PoljeZBesedilom 2">
          <a:extLst>
            <a:ext uri="{FF2B5EF4-FFF2-40B4-BE49-F238E27FC236}">
              <a16:creationId xmlns:a16="http://schemas.microsoft.com/office/drawing/2014/main" id="{DA690DD9-95DF-43A8-B7B2-5FD02B2C8001}"/>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98" name="PoljeZBesedilom 2">
          <a:extLst>
            <a:ext uri="{FF2B5EF4-FFF2-40B4-BE49-F238E27FC236}">
              <a16:creationId xmlns:a16="http://schemas.microsoft.com/office/drawing/2014/main" id="{BCB1F796-C374-4A50-BDF6-6F061C78E0A8}"/>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599" name="PoljeZBesedilom 2">
          <a:extLst>
            <a:ext uri="{FF2B5EF4-FFF2-40B4-BE49-F238E27FC236}">
              <a16:creationId xmlns:a16="http://schemas.microsoft.com/office/drawing/2014/main" id="{DA4387EC-8717-47C0-B08A-D0A68F3795B8}"/>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600" name="PoljeZBesedilom 2">
          <a:extLst>
            <a:ext uri="{FF2B5EF4-FFF2-40B4-BE49-F238E27FC236}">
              <a16:creationId xmlns:a16="http://schemas.microsoft.com/office/drawing/2014/main" id="{AFCF3CD1-5880-4767-9C6D-A5D9071A59C8}"/>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601" name="PoljeZBesedilom 2">
          <a:extLst>
            <a:ext uri="{FF2B5EF4-FFF2-40B4-BE49-F238E27FC236}">
              <a16:creationId xmlns:a16="http://schemas.microsoft.com/office/drawing/2014/main" id="{77D5DE50-D5DE-4AAA-8A4A-E84247DAFA53}"/>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602" name="PoljeZBesedilom 661">
          <a:extLst>
            <a:ext uri="{FF2B5EF4-FFF2-40B4-BE49-F238E27FC236}">
              <a16:creationId xmlns:a16="http://schemas.microsoft.com/office/drawing/2014/main" id="{CAEB8769-9550-4767-BB53-7465904C37CC}"/>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603" name="PoljeZBesedilom 2">
          <a:extLst>
            <a:ext uri="{FF2B5EF4-FFF2-40B4-BE49-F238E27FC236}">
              <a16:creationId xmlns:a16="http://schemas.microsoft.com/office/drawing/2014/main" id="{3DA22F65-8C3A-4F76-8535-D47EBEC2B8BB}"/>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604" name="PoljeZBesedilom 2">
          <a:extLst>
            <a:ext uri="{FF2B5EF4-FFF2-40B4-BE49-F238E27FC236}">
              <a16:creationId xmlns:a16="http://schemas.microsoft.com/office/drawing/2014/main" id="{F8164598-EED8-4BCC-A0CC-FC37D901567C}"/>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605" name="PoljeZBesedilom 2">
          <a:extLst>
            <a:ext uri="{FF2B5EF4-FFF2-40B4-BE49-F238E27FC236}">
              <a16:creationId xmlns:a16="http://schemas.microsoft.com/office/drawing/2014/main" id="{FE4364F1-D249-4DF5-A521-F880B1206C9F}"/>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606" name="PoljeZBesedilom 2">
          <a:extLst>
            <a:ext uri="{FF2B5EF4-FFF2-40B4-BE49-F238E27FC236}">
              <a16:creationId xmlns:a16="http://schemas.microsoft.com/office/drawing/2014/main" id="{86D63D35-77BA-4D65-A83C-5E1B301CC2BB}"/>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607" name="PoljeZBesedilom 666">
          <a:extLst>
            <a:ext uri="{FF2B5EF4-FFF2-40B4-BE49-F238E27FC236}">
              <a16:creationId xmlns:a16="http://schemas.microsoft.com/office/drawing/2014/main" id="{B60865C2-49A1-43FF-B8FE-B599C0F965A7}"/>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608" name="PoljeZBesedilom 2">
          <a:extLst>
            <a:ext uri="{FF2B5EF4-FFF2-40B4-BE49-F238E27FC236}">
              <a16:creationId xmlns:a16="http://schemas.microsoft.com/office/drawing/2014/main" id="{7C2AD2C0-7085-4F5C-AF50-0A188D7FB348}"/>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609" name="PoljeZBesedilom 2">
          <a:extLst>
            <a:ext uri="{FF2B5EF4-FFF2-40B4-BE49-F238E27FC236}">
              <a16:creationId xmlns:a16="http://schemas.microsoft.com/office/drawing/2014/main" id="{39FBF1A8-C40E-464B-AA36-61DF29ED55F9}"/>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610" name="PoljeZBesedilom 2">
          <a:extLst>
            <a:ext uri="{FF2B5EF4-FFF2-40B4-BE49-F238E27FC236}">
              <a16:creationId xmlns:a16="http://schemas.microsoft.com/office/drawing/2014/main" id="{0FB95373-5286-4D04-BEB4-CBEB6AC935C3}"/>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611" name="PoljeZBesedilom 2">
          <a:extLst>
            <a:ext uri="{FF2B5EF4-FFF2-40B4-BE49-F238E27FC236}">
              <a16:creationId xmlns:a16="http://schemas.microsoft.com/office/drawing/2014/main" id="{4970B77B-36B1-4063-9AFC-91FF9053E338}"/>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12" name="PoljeZBesedilom 2">
          <a:extLst>
            <a:ext uri="{FF2B5EF4-FFF2-40B4-BE49-F238E27FC236}">
              <a16:creationId xmlns:a16="http://schemas.microsoft.com/office/drawing/2014/main" id="{C6089793-25E0-41EC-9780-913D15DEB660}"/>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13" name="PoljeZBesedilom 672">
          <a:extLst>
            <a:ext uri="{FF2B5EF4-FFF2-40B4-BE49-F238E27FC236}">
              <a16:creationId xmlns:a16="http://schemas.microsoft.com/office/drawing/2014/main" id="{E744DCFB-8EDF-41E5-9DFC-09669999AC71}"/>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14" name="PoljeZBesedilom 2">
          <a:extLst>
            <a:ext uri="{FF2B5EF4-FFF2-40B4-BE49-F238E27FC236}">
              <a16:creationId xmlns:a16="http://schemas.microsoft.com/office/drawing/2014/main" id="{1CA7DAA6-9FB9-4135-9ECE-0131F003DB80}"/>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15" name="PoljeZBesedilom 2">
          <a:extLst>
            <a:ext uri="{FF2B5EF4-FFF2-40B4-BE49-F238E27FC236}">
              <a16:creationId xmlns:a16="http://schemas.microsoft.com/office/drawing/2014/main" id="{EFB90179-488D-46E8-817F-2FAB1FEED966}"/>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16" name="PoljeZBesedilom 2">
          <a:extLst>
            <a:ext uri="{FF2B5EF4-FFF2-40B4-BE49-F238E27FC236}">
              <a16:creationId xmlns:a16="http://schemas.microsoft.com/office/drawing/2014/main" id="{344AD039-B3A1-4406-925C-C9A6FD9598A3}"/>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17" name="PoljeZBesedilom 2">
          <a:extLst>
            <a:ext uri="{FF2B5EF4-FFF2-40B4-BE49-F238E27FC236}">
              <a16:creationId xmlns:a16="http://schemas.microsoft.com/office/drawing/2014/main" id="{E13C9F2F-01F7-4478-97BC-9BA485687F61}"/>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18" name="PoljeZBesedilom 2">
          <a:extLst>
            <a:ext uri="{FF2B5EF4-FFF2-40B4-BE49-F238E27FC236}">
              <a16:creationId xmlns:a16="http://schemas.microsoft.com/office/drawing/2014/main" id="{87580C2E-DAFE-4483-B83B-98B9DB02940F}"/>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19" name="PoljeZBesedilom 678">
          <a:extLst>
            <a:ext uri="{FF2B5EF4-FFF2-40B4-BE49-F238E27FC236}">
              <a16:creationId xmlns:a16="http://schemas.microsoft.com/office/drawing/2014/main" id="{C8A60952-4D1E-4D14-8E6A-B04D9EE256B7}"/>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20" name="PoljeZBesedilom 2">
          <a:extLst>
            <a:ext uri="{FF2B5EF4-FFF2-40B4-BE49-F238E27FC236}">
              <a16:creationId xmlns:a16="http://schemas.microsoft.com/office/drawing/2014/main" id="{4D8CB223-E428-46CC-A865-01FB438ACCE1}"/>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21" name="PoljeZBesedilom 2">
          <a:extLst>
            <a:ext uri="{FF2B5EF4-FFF2-40B4-BE49-F238E27FC236}">
              <a16:creationId xmlns:a16="http://schemas.microsoft.com/office/drawing/2014/main" id="{32B41626-083C-4935-BDA9-B7F2F9202E99}"/>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22" name="PoljeZBesedilom 2">
          <a:extLst>
            <a:ext uri="{FF2B5EF4-FFF2-40B4-BE49-F238E27FC236}">
              <a16:creationId xmlns:a16="http://schemas.microsoft.com/office/drawing/2014/main" id="{2F59A589-33AA-40FC-85FF-EE77AA832F22}"/>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23" name="PoljeZBesedilom 2">
          <a:extLst>
            <a:ext uri="{FF2B5EF4-FFF2-40B4-BE49-F238E27FC236}">
              <a16:creationId xmlns:a16="http://schemas.microsoft.com/office/drawing/2014/main" id="{AB80BD3E-A099-49CA-AB72-3262FF8BA154}"/>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24" name="PoljeZBesedilom 2">
          <a:extLst>
            <a:ext uri="{FF2B5EF4-FFF2-40B4-BE49-F238E27FC236}">
              <a16:creationId xmlns:a16="http://schemas.microsoft.com/office/drawing/2014/main" id="{0D41FA0B-2E25-4128-AFCE-9790C2396E95}"/>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25" name="PoljeZBesedilom 684">
          <a:extLst>
            <a:ext uri="{FF2B5EF4-FFF2-40B4-BE49-F238E27FC236}">
              <a16:creationId xmlns:a16="http://schemas.microsoft.com/office/drawing/2014/main" id="{6113E2C8-A693-4920-B2D8-6BA2B98E7803}"/>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26" name="PoljeZBesedilom 2">
          <a:extLst>
            <a:ext uri="{FF2B5EF4-FFF2-40B4-BE49-F238E27FC236}">
              <a16:creationId xmlns:a16="http://schemas.microsoft.com/office/drawing/2014/main" id="{B77D0348-6CC0-43A5-BA5A-97F4CB4901F7}"/>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27" name="PoljeZBesedilom 2">
          <a:extLst>
            <a:ext uri="{FF2B5EF4-FFF2-40B4-BE49-F238E27FC236}">
              <a16:creationId xmlns:a16="http://schemas.microsoft.com/office/drawing/2014/main" id="{8454992B-C071-4111-9EA2-C1864F46B152}"/>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28" name="PoljeZBesedilom 2">
          <a:extLst>
            <a:ext uri="{FF2B5EF4-FFF2-40B4-BE49-F238E27FC236}">
              <a16:creationId xmlns:a16="http://schemas.microsoft.com/office/drawing/2014/main" id="{58C34A42-0F9F-452C-AABA-1968721580D2}"/>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29" name="PoljeZBesedilom 2">
          <a:extLst>
            <a:ext uri="{FF2B5EF4-FFF2-40B4-BE49-F238E27FC236}">
              <a16:creationId xmlns:a16="http://schemas.microsoft.com/office/drawing/2014/main" id="{8CD3720D-232B-44B8-8F60-D38EE84252C0}"/>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30" name="PoljeZBesedilom 2">
          <a:extLst>
            <a:ext uri="{FF2B5EF4-FFF2-40B4-BE49-F238E27FC236}">
              <a16:creationId xmlns:a16="http://schemas.microsoft.com/office/drawing/2014/main" id="{C5BCEC40-3534-40AC-8275-59CD68464C38}"/>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31" name="PoljeZBesedilom 690">
          <a:extLst>
            <a:ext uri="{FF2B5EF4-FFF2-40B4-BE49-F238E27FC236}">
              <a16:creationId xmlns:a16="http://schemas.microsoft.com/office/drawing/2014/main" id="{AE0C04C6-0F54-49AF-92B8-D77F91331CA4}"/>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32" name="PoljeZBesedilom 2">
          <a:extLst>
            <a:ext uri="{FF2B5EF4-FFF2-40B4-BE49-F238E27FC236}">
              <a16:creationId xmlns:a16="http://schemas.microsoft.com/office/drawing/2014/main" id="{BEDC6462-EFD5-4E45-8802-11F2C197D836}"/>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33" name="PoljeZBesedilom 2">
          <a:extLst>
            <a:ext uri="{FF2B5EF4-FFF2-40B4-BE49-F238E27FC236}">
              <a16:creationId xmlns:a16="http://schemas.microsoft.com/office/drawing/2014/main" id="{DA2EF521-2E86-432E-9254-EFE81E1E2E30}"/>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34" name="PoljeZBesedilom 2">
          <a:extLst>
            <a:ext uri="{FF2B5EF4-FFF2-40B4-BE49-F238E27FC236}">
              <a16:creationId xmlns:a16="http://schemas.microsoft.com/office/drawing/2014/main" id="{46F153FC-1843-44EA-93C5-4E72D365FE0F}"/>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35" name="PoljeZBesedilom 2">
          <a:extLst>
            <a:ext uri="{FF2B5EF4-FFF2-40B4-BE49-F238E27FC236}">
              <a16:creationId xmlns:a16="http://schemas.microsoft.com/office/drawing/2014/main" id="{B04B80DA-A116-410F-9A38-D14E80E7781C}"/>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36" name="PoljeZBesedilom 2">
          <a:extLst>
            <a:ext uri="{FF2B5EF4-FFF2-40B4-BE49-F238E27FC236}">
              <a16:creationId xmlns:a16="http://schemas.microsoft.com/office/drawing/2014/main" id="{64D6FBC9-71BA-4595-BFFB-659203F3FC96}"/>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37" name="PoljeZBesedilom 696">
          <a:extLst>
            <a:ext uri="{FF2B5EF4-FFF2-40B4-BE49-F238E27FC236}">
              <a16:creationId xmlns:a16="http://schemas.microsoft.com/office/drawing/2014/main" id="{397F6851-F677-42DC-BAB5-ADB8A61FC33D}"/>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38" name="PoljeZBesedilom 2">
          <a:extLst>
            <a:ext uri="{FF2B5EF4-FFF2-40B4-BE49-F238E27FC236}">
              <a16:creationId xmlns:a16="http://schemas.microsoft.com/office/drawing/2014/main" id="{A04B5358-2E0B-4F5C-B860-D6CF5F06733A}"/>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39" name="PoljeZBesedilom 2">
          <a:extLst>
            <a:ext uri="{FF2B5EF4-FFF2-40B4-BE49-F238E27FC236}">
              <a16:creationId xmlns:a16="http://schemas.microsoft.com/office/drawing/2014/main" id="{3A556105-8619-4AD2-A397-DE122304D768}"/>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40" name="PoljeZBesedilom 2">
          <a:extLst>
            <a:ext uri="{FF2B5EF4-FFF2-40B4-BE49-F238E27FC236}">
              <a16:creationId xmlns:a16="http://schemas.microsoft.com/office/drawing/2014/main" id="{510C79A2-BC16-44BB-8F35-EEE9A024FC44}"/>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41" name="PoljeZBesedilom 2">
          <a:extLst>
            <a:ext uri="{FF2B5EF4-FFF2-40B4-BE49-F238E27FC236}">
              <a16:creationId xmlns:a16="http://schemas.microsoft.com/office/drawing/2014/main" id="{71AE43F3-C6D8-4888-AC6B-30A89C7CE47D}"/>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42" name="PoljeZBesedilom 2">
          <a:extLst>
            <a:ext uri="{FF2B5EF4-FFF2-40B4-BE49-F238E27FC236}">
              <a16:creationId xmlns:a16="http://schemas.microsoft.com/office/drawing/2014/main" id="{B693F226-A04F-464E-B3D8-B0E1871866A1}"/>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43" name="PoljeZBesedilom 702">
          <a:extLst>
            <a:ext uri="{FF2B5EF4-FFF2-40B4-BE49-F238E27FC236}">
              <a16:creationId xmlns:a16="http://schemas.microsoft.com/office/drawing/2014/main" id="{7A92BC0B-8688-4476-A474-0D5AAE389869}"/>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44" name="PoljeZBesedilom 2">
          <a:extLst>
            <a:ext uri="{FF2B5EF4-FFF2-40B4-BE49-F238E27FC236}">
              <a16:creationId xmlns:a16="http://schemas.microsoft.com/office/drawing/2014/main" id="{20DEC5CA-8CD8-481D-8ACD-BEDBC1B95463}"/>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45" name="PoljeZBesedilom 2">
          <a:extLst>
            <a:ext uri="{FF2B5EF4-FFF2-40B4-BE49-F238E27FC236}">
              <a16:creationId xmlns:a16="http://schemas.microsoft.com/office/drawing/2014/main" id="{C9F5DC9B-6C97-4E05-9B92-D963C3D269F3}"/>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46" name="PoljeZBesedilom 2">
          <a:extLst>
            <a:ext uri="{FF2B5EF4-FFF2-40B4-BE49-F238E27FC236}">
              <a16:creationId xmlns:a16="http://schemas.microsoft.com/office/drawing/2014/main" id="{38440C88-90C9-498A-807E-2823F6CA4736}"/>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47" name="PoljeZBesedilom 2">
          <a:extLst>
            <a:ext uri="{FF2B5EF4-FFF2-40B4-BE49-F238E27FC236}">
              <a16:creationId xmlns:a16="http://schemas.microsoft.com/office/drawing/2014/main" id="{53A3CBB6-FDA2-4644-8528-5988177B30ED}"/>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48" name="PoljeZBesedilom 2">
          <a:extLst>
            <a:ext uri="{FF2B5EF4-FFF2-40B4-BE49-F238E27FC236}">
              <a16:creationId xmlns:a16="http://schemas.microsoft.com/office/drawing/2014/main" id="{77092299-E364-4BD7-A86A-9C080DBA48F0}"/>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49" name="PoljeZBesedilom 708">
          <a:extLst>
            <a:ext uri="{FF2B5EF4-FFF2-40B4-BE49-F238E27FC236}">
              <a16:creationId xmlns:a16="http://schemas.microsoft.com/office/drawing/2014/main" id="{F2B19B7F-B62F-4594-B0C9-4F5A5607357C}"/>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50" name="PoljeZBesedilom 2">
          <a:extLst>
            <a:ext uri="{FF2B5EF4-FFF2-40B4-BE49-F238E27FC236}">
              <a16:creationId xmlns:a16="http://schemas.microsoft.com/office/drawing/2014/main" id="{7BB1FFB0-7145-45FB-8F09-051616FE3247}"/>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51" name="PoljeZBesedilom 2">
          <a:extLst>
            <a:ext uri="{FF2B5EF4-FFF2-40B4-BE49-F238E27FC236}">
              <a16:creationId xmlns:a16="http://schemas.microsoft.com/office/drawing/2014/main" id="{6EC686F1-88A9-427D-8BEF-7AEA875C54FB}"/>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52" name="PoljeZBesedilom 2">
          <a:extLst>
            <a:ext uri="{FF2B5EF4-FFF2-40B4-BE49-F238E27FC236}">
              <a16:creationId xmlns:a16="http://schemas.microsoft.com/office/drawing/2014/main" id="{DCBB618C-FCC2-4EC6-8906-782A92A188E7}"/>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53" name="PoljeZBesedilom 2">
          <a:extLst>
            <a:ext uri="{FF2B5EF4-FFF2-40B4-BE49-F238E27FC236}">
              <a16:creationId xmlns:a16="http://schemas.microsoft.com/office/drawing/2014/main" id="{2FE3765F-7DAD-4765-9054-56AEF7514033}"/>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54" name="PoljeZBesedilom 2">
          <a:extLst>
            <a:ext uri="{FF2B5EF4-FFF2-40B4-BE49-F238E27FC236}">
              <a16:creationId xmlns:a16="http://schemas.microsoft.com/office/drawing/2014/main" id="{F9730A00-4054-4DBE-BEF9-C5D612D55963}"/>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55" name="PoljeZBesedilom 714">
          <a:extLst>
            <a:ext uri="{FF2B5EF4-FFF2-40B4-BE49-F238E27FC236}">
              <a16:creationId xmlns:a16="http://schemas.microsoft.com/office/drawing/2014/main" id="{0F179BD9-836D-4D9C-ACD4-D262B9D4687E}"/>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56" name="PoljeZBesedilom 2">
          <a:extLst>
            <a:ext uri="{FF2B5EF4-FFF2-40B4-BE49-F238E27FC236}">
              <a16:creationId xmlns:a16="http://schemas.microsoft.com/office/drawing/2014/main" id="{CBF52744-93D2-4E95-8372-BE926F344709}"/>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57" name="PoljeZBesedilom 2">
          <a:extLst>
            <a:ext uri="{FF2B5EF4-FFF2-40B4-BE49-F238E27FC236}">
              <a16:creationId xmlns:a16="http://schemas.microsoft.com/office/drawing/2014/main" id="{E48350CE-FE2F-448C-B74C-DF25265CF1CD}"/>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58" name="PoljeZBesedilom 2">
          <a:extLst>
            <a:ext uri="{FF2B5EF4-FFF2-40B4-BE49-F238E27FC236}">
              <a16:creationId xmlns:a16="http://schemas.microsoft.com/office/drawing/2014/main" id="{CF2160DF-4C88-451A-97B0-7655103D5D38}"/>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59" name="PoljeZBesedilom 2">
          <a:extLst>
            <a:ext uri="{FF2B5EF4-FFF2-40B4-BE49-F238E27FC236}">
              <a16:creationId xmlns:a16="http://schemas.microsoft.com/office/drawing/2014/main" id="{E1D5CCC4-3DC5-48CD-B9E3-597AFB2913D2}"/>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60" name="PoljeZBesedilom 2">
          <a:extLst>
            <a:ext uri="{FF2B5EF4-FFF2-40B4-BE49-F238E27FC236}">
              <a16:creationId xmlns:a16="http://schemas.microsoft.com/office/drawing/2014/main" id="{06B79B6D-F7F0-4B67-8C52-8DA4257627C8}"/>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61" name="PoljeZBesedilom 720">
          <a:extLst>
            <a:ext uri="{FF2B5EF4-FFF2-40B4-BE49-F238E27FC236}">
              <a16:creationId xmlns:a16="http://schemas.microsoft.com/office/drawing/2014/main" id="{DA22C19D-2FF9-4006-B850-0D5630FE36A3}"/>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62" name="PoljeZBesedilom 2">
          <a:extLst>
            <a:ext uri="{FF2B5EF4-FFF2-40B4-BE49-F238E27FC236}">
              <a16:creationId xmlns:a16="http://schemas.microsoft.com/office/drawing/2014/main" id="{EB9375D8-E199-4AA1-BEEB-345DD138ADCE}"/>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63" name="PoljeZBesedilom 2">
          <a:extLst>
            <a:ext uri="{FF2B5EF4-FFF2-40B4-BE49-F238E27FC236}">
              <a16:creationId xmlns:a16="http://schemas.microsoft.com/office/drawing/2014/main" id="{E83FC571-3949-4FA6-8180-10E73B499118}"/>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64" name="PoljeZBesedilom 2">
          <a:extLst>
            <a:ext uri="{FF2B5EF4-FFF2-40B4-BE49-F238E27FC236}">
              <a16:creationId xmlns:a16="http://schemas.microsoft.com/office/drawing/2014/main" id="{D3EC3015-A8CC-487B-9414-5B3511773799}"/>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65" name="PoljeZBesedilom 2">
          <a:extLst>
            <a:ext uri="{FF2B5EF4-FFF2-40B4-BE49-F238E27FC236}">
              <a16:creationId xmlns:a16="http://schemas.microsoft.com/office/drawing/2014/main" id="{22914771-459C-4BD4-A772-57A4C84B7F2A}"/>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66" name="PoljeZBesedilom 725">
          <a:extLst>
            <a:ext uri="{FF2B5EF4-FFF2-40B4-BE49-F238E27FC236}">
              <a16:creationId xmlns:a16="http://schemas.microsoft.com/office/drawing/2014/main" id="{EBE593DE-1925-4444-B21A-9127A1F42BB8}"/>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67" name="PoljeZBesedilom 2">
          <a:extLst>
            <a:ext uri="{FF2B5EF4-FFF2-40B4-BE49-F238E27FC236}">
              <a16:creationId xmlns:a16="http://schemas.microsoft.com/office/drawing/2014/main" id="{35233B1A-4A0B-4F6D-BF3C-D6D12DB55F41}"/>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68" name="PoljeZBesedilom 2">
          <a:extLst>
            <a:ext uri="{FF2B5EF4-FFF2-40B4-BE49-F238E27FC236}">
              <a16:creationId xmlns:a16="http://schemas.microsoft.com/office/drawing/2014/main" id="{F4B5A1EA-7F2C-4FE5-9829-827867C0BEC8}"/>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69" name="PoljeZBesedilom 2">
          <a:extLst>
            <a:ext uri="{FF2B5EF4-FFF2-40B4-BE49-F238E27FC236}">
              <a16:creationId xmlns:a16="http://schemas.microsoft.com/office/drawing/2014/main" id="{169CEF72-FABA-4F48-95D5-DBB167E19F05}"/>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70" name="PoljeZBesedilom 2">
          <a:extLst>
            <a:ext uri="{FF2B5EF4-FFF2-40B4-BE49-F238E27FC236}">
              <a16:creationId xmlns:a16="http://schemas.microsoft.com/office/drawing/2014/main" id="{FD62CD79-4339-4209-87A4-DAE9D68431BA}"/>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71" name="PoljeZBesedilom 2">
          <a:extLst>
            <a:ext uri="{FF2B5EF4-FFF2-40B4-BE49-F238E27FC236}">
              <a16:creationId xmlns:a16="http://schemas.microsoft.com/office/drawing/2014/main" id="{D54650B3-B3B2-4195-A223-5B2687118483}"/>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72" name="PoljeZBesedilom 731">
          <a:extLst>
            <a:ext uri="{FF2B5EF4-FFF2-40B4-BE49-F238E27FC236}">
              <a16:creationId xmlns:a16="http://schemas.microsoft.com/office/drawing/2014/main" id="{51F73E8D-0976-43BE-A6F4-339601B03B2D}"/>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73" name="PoljeZBesedilom 2">
          <a:extLst>
            <a:ext uri="{FF2B5EF4-FFF2-40B4-BE49-F238E27FC236}">
              <a16:creationId xmlns:a16="http://schemas.microsoft.com/office/drawing/2014/main" id="{E7FB0821-0F22-46F5-B4ED-DE4A80CB980A}"/>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74" name="PoljeZBesedilom 2">
          <a:extLst>
            <a:ext uri="{FF2B5EF4-FFF2-40B4-BE49-F238E27FC236}">
              <a16:creationId xmlns:a16="http://schemas.microsoft.com/office/drawing/2014/main" id="{D387EF82-80FF-4CD7-9C68-408F2520257C}"/>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75" name="PoljeZBesedilom 2">
          <a:extLst>
            <a:ext uri="{FF2B5EF4-FFF2-40B4-BE49-F238E27FC236}">
              <a16:creationId xmlns:a16="http://schemas.microsoft.com/office/drawing/2014/main" id="{EC3BF94B-92AE-4CF7-BF4B-CBD545FE5CF1}"/>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863</xdr:row>
      <xdr:rowOff>0</xdr:rowOff>
    </xdr:from>
    <xdr:ext cx="184731" cy="271710"/>
    <xdr:sp macro="" textlink="">
      <xdr:nvSpPr>
        <xdr:cNvPr id="2676" name="PoljeZBesedilom 2">
          <a:extLst>
            <a:ext uri="{FF2B5EF4-FFF2-40B4-BE49-F238E27FC236}">
              <a16:creationId xmlns:a16="http://schemas.microsoft.com/office/drawing/2014/main" id="{109EDBF9-93B3-4A42-BF36-5185D2F93B5F}"/>
            </a:ext>
          </a:extLst>
        </xdr:cNvPr>
        <xdr:cNvSpPr txBox="1"/>
      </xdr:nvSpPr>
      <xdr:spPr>
        <a:xfrm>
          <a:off x="765304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77" name="PoljeZBesedilom 2">
          <a:extLst>
            <a:ext uri="{FF2B5EF4-FFF2-40B4-BE49-F238E27FC236}">
              <a16:creationId xmlns:a16="http://schemas.microsoft.com/office/drawing/2014/main" id="{D6CE2121-69CB-4EE7-9A60-4CA7A737CE42}"/>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78" name="PoljeZBesedilom 737">
          <a:extLst>
            <a:ext uri="{FF2B5EF4-FFF2-40B4-BE49-F238E27FC236}">
              <a16:creationId xmlns:a16="http://schemas.microsoft.com/office/drawing/2014/main" id="{F6EFBD15-3B06-42C9-AA33-0C3346AE5781}"/>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79" name="PoljeZBesedilom 2">
          <a:extLst>
            <a:ext uri="{FF2B5EF4-FFF2-40B4-BE49-F238E27FC236}">
              <a16:creationId xmlns:a16="http://schemas.microsoft.com/office/drawing/2014/main" id="{AE55DF12-D329-4026-B9AE-5C113CE8D23E}"/>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80" name="PoljeZBesedilom 2">
          <a:extLst>
            <a:ext uri="{FF2B5EF4-FFF2-40B4-BE49-F238E27FC236}">
              <a16:creationId xmlns:a16="http://schemas.microsoft.com/office/drawing/2014/main" id="{A4276DD4-A63E-4FD5-9B3D-F6A86D1FF963}"/>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81" name="PoljeZBesedilom 2">
          <a:extLst>
            <a:ext uri="{FF2B5EF4-FFF2-40B4-BE49-F238E27FC236}">
              <a16:creationId xmlns:a16="http://schemas.microsoft.com/office/drawing/2014/main" id="{42BFAC06-B5FB-4DB8-B209-4D60AEC3DF8C}"/>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82" name="PoljeZBesedilom 2">
          <a:extLst>
            <a:ext uri="{FF2B5EF4-FFF2-40B4-BE49-F238E27FC236}">
              <a16:creationId xmlns:a16="http://schemas.microsoft.com/office/drawing/2014/main" id="{BFFEA069-5FE5-4F0A-99EB-0A9AEF1414AC}"/>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83" name="PoljeZBesedilom 2">
          <a:extLst>
            <a:ext uri="{FF2B5EF4-FFF2-40B4-BE49-F238E27FC236}">
              <a16:creationId xmlns:a16="http://schemas.microsoft.com/office/drawing/2014/main" id="{1604E6A1-4CB3-4BC3-A569-ADC6A3E38A5B}"/>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84" name="PoljeZBesedilom 743">
          <a:extLst>
            <a:ext uri="{FF2B5EF4-FFF2-40B4-BE49-F238E27FC236}">
              <a16:creationId xmlns:a16="http://schemas.microsoft.com/office/drawing/2014/main" id="{56ED2BFA-D259-43E3-9BAB-520A4DC663F8}"/>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85" name="PoljeZBesedilom 2">
          <a:extLst>
            <a:ext uri="{FF2B5EF4-FFF2-40B4-BE49-F238E27FC236}">
              <a16:creationId xmlns:a16="http://schemas.microsoft.com/office/drawing/2014/main" id="{9EDC975A-04F7-4B4E-B7C9-0528B0B47710}"/>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86" name="PoljeZBesedilom 2">
          <a:extLst>
            <a:ext uri="{FF2B5EF4-FFF2-40B4-BE49-F238E27FC236}">
              <a16:creationId xmlns:a16="http://schemas.microsoft.com/office/drawing/2014/main" id="{846C434D-FFF9-428E-943A-4D850D4F0056}"/>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87" name="PoljeZBesedilom 2">
          <a:extLst>
            <a:ext uri="{FF2B5EF4-FFF2-40B4-BE49-F238E27FC236}">
              <a16:creationId xmlns:a16="http://schemas.microsoft.com/office/drawing/2014/main" id="{0849CB5E-3E6F-42E2-A475-7FCEE397B1CD}"/>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863</xdr:row>
      <xdr:rowOff>0</xdr:rowOff>
    </xdr:from>
    <xdr:ext cx="184731" cy="271710"/>
    <xdr:sp macro="" textlink="">
      <xdr:nvSpPr>
        <xdr:cNvPr id="2688" name="PoljeZBesedilom 2">
          <a:extLst>
            <a:ext uri="{FF2B5EF4-FFF2-40B4-BE49-F238E27FC236}">
              <a16:creationId xmlns:a16="http://schemas.microsoft.com/office/drawing/2014/main" id="{973E39AE-3418-4FA5-B550-8B1C61D917C0}"/>
            </a:ext>
          </a:extLst>
        </xdr:cNvPr>
        <xdr:cNvSpPr txBox="1"/>
      </xdr:nvSpPr>
      <xdr:spPr>
        <a:xfrm>
          <a:off x="765685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89" name="PoljeZBesedilom 2">
          <a:extLst>
            <a:ext uri="{FF2B5EF4-FFF2-40B4-BE49-F238E27FC236}">
              <a16:creationId xmlns:a16="http://schemas.microsoft.com/office/drawing/2014/main" id="{AB8B8F35-5FB8-4CF4-92E1-D1F721E66149}"/>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90" name="PoljeZBesedilom 749">
          <a:extLst>
            <a:ext uri="{FF2B5EF4-FFF2-40B4-BE49-F238E27FC236}">
              <a16:creationId xmlns:a16="http://schemas.microsoft.com/office/drawing/2014/main" id="{19862FBB-BC96-4979-80CC-5E632B52AD68}"/>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91" name="PoljeZBesedilom 2">
          <a:extLst>
            <a:ext uri="{FF2B5EF4-FFF2-40B4-BE49-F238E27FC236}">
              <a16:creationId xmlns:a16="http://schemas.microsoft.com/office/drawing/2014/main" id="{7E7300D7-6B06-4EA0-A0F0-38F325896C4F}"/>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92" name="PoljeZBesedilom 2">
          <a:extLst>
            <a:ext uri="{FF2B5EF4-FFF2-40B4-BE49-F238E27FC236}">
              <a16:creationId xmlns:a16="http://schemas.microsoft.com/office/drawing/2014/main" id="{8AFE1016-25A2-4484-A6D7-3577FE678E90}"/>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93" name="PoljeZBesedilom 2">
          <a:extLst>
            <a:ext uri="{FF2B5EF4-FFF2-40B4-BE49-F238E27FC236}">
              <a16:creationId xmlns:a16="http://schemas.microsoft.com/office/drawing/2014/main" id="{54306255-D43C-4DB2-B3F4-88580B3847FF}"/>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94" name="PoljeZBesedilom 2">
          <a:extLst>
            <a:ext uri="{FF2B5EF4-FFF2-40B4-BE49-F238E27FC236}">
              <a16:creationId xmlns:a16="http://schemas.microsoft.com/office/drawing/2014/main" id="{9E42DD68-FC7D-44F4-A256-85253A3B3A8C}"/>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95" name="PoljeZBesedilom 2">
          <a:extLst>
            <a:ext uri="{FF2B5EF4-FFF2-40B4-BE49-F238E27FC236}">
              <a16:creationId xmlns:a16="http://schemas.microsoft.com/office/drawing/2014/main" id="{43C992BB-0666-4063-83D4-0C6757F72E48}"/>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96" name="PoljeZBesedilom 755">
          <a:extLst>
            <a:ext uri="{FF2B5EF4-FFF2-40B4-BE49-F238E27FC236}">
              <a16:creationId xmlns:a16="http://schemas.microsoft.com/office/drawing/2014/main" id="{A15BA77D-8C1E-41EA-88C4-E16306E9D3B7}"/>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97" name="PoljeZBesedilom 2">
          <a:extLst>
            <a:ext uri="{FF2B5EF4-FFF2-40B4-BE49-F238E27FC236}">
              <a16:creationId xmlns:a16="http://schemas.microsoft.com/office/drawing/2014/main" id="{558BB281-2BDA-45B2-82C7-9870E57CAF42}"/>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98" name="PoljeZBesedilom 2">
          <a:extLst>
            <a:ext uri="{FF2B5EF4-FFF2-40B4-BE49-F238E27FC236}">
              <a16:creationId xmlns:a16="http://schemas.microsoft.com/office/drawing/2014/main" id="{36BDD294-4764-43B2-A9AD-8A6C6DB93CD8}"/>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699" name="PoljeZBesedilom 2">
          <a:extLst>
            <a:ext uri="{FF2B5EF4-FFF2-40B4-BE49-F238E27FC236}">
              <a16:creationId xmlns:a16="http://schemas.microsoft.com/office/drawing/2014/main" id="{5922AA9F-CBD4-40C6-B8FA-CD66CB5FC31B}"/>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00" name="PoljeZBesedilom 2">
          <a:extLst>
            <a:ext uri="{FF2B5EF4-FFF2-40B4-BE49-F238E27FC236}">
              <a16:creationId xmlns:a16="http://schemas.microsoft.com/office/drawing/2014/main" id="{2C45DE2C-2C23-451B-9D44-FD4855B5CD5F}"/>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01" name="PoljeZBesedilom 760">
          <a:extLst>
            <a:ext uri="{FF2B5EF4-FFF2-40B4-BE49-F238E27FC236}">
              <a16:creationId xmlns:a16="http://schemas.microsoft.com/office/drawing/2014/main" id="{295CE0A7-CDF7-4820-B436-70C59524768E}"/>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02" name="PoljeZBesedilom 2">
          <a:extLst>
            <a:ext uri="{FF2B5EF4-FFF2-40B4-BE49-F238E27FC236}">
              <a16:creationId xmlns:a16="http://schemas.microsoft.com/office/drawing/2014/main" id="{1A21168F-861D-4A9A-9AA2-C0878A56060B}"/>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03" name="PoljeZBesedilom 2">
          <a:extLst>
            <a:ext uri="{FF2B5EF4-FFF2-40B4-BE49-F238E27FC236}">
              <a16:creationId xmlns:a16="http://schemas.microsoft.com/office/drawing/2014/main" id="{A3E3D6A5-DFF2-4241-9E87-D7FC5FD5D115}"/>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04" name="PoljeZBesedilom 2">
          <a:extLst>
            <a:ext uri="{FF2B5EF4-FFF2-40B4-BE49-F238E27FC236}">
              <a16:creationId xmlns:a16="http://schemas.microsoft.com/office/drawing/2014/main" id="{DC3B8822-3098-4627-89BA-64DE5679B5EC}"/>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05" name="PoljeZBesedilom 2">
          <a:extLst>
            <a:ext uri="{FF2B5EF4-FFF2-40B4-BE49-F238E27FC236}">
              <a16:creationId xmlns:a16="http://schemas.microsoft.com/office/drawing/2014/main" id="{7675A2AC-A912-47AB-B33C-68A9F92A0D87}"/>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06" name="PoljeZBesedilom 2">
          <a:extLst>
            <a:ext uri="{FF2B5EF4-FFF2-40B4-BE49-F238E27FC236}">
              <a16:creationId xmlns:a16="http://schemas.microsoft.com/office/drawing/2014/main" id="{29DE6469-614A-4E24-9724-D47544DA7978}"/>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07" name="PoljeZBesedilom 766">
          <a:extLst>
            <a:ext uri="{FF2B5EF4-FFF2-40B4-BE49-F238E27FC236}">
              <a16:creationId xmlns:a16="http://schemas.microsoft.com/office/drawing/2014/main" id="{436C485C-F6D5-4729-89A4-A69B5B843FD7}"/>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08" name="PoljeZBesedilom 2">
          <a:extLst>
            <a:ext uri="{FF2B5EF4-FFF2-40B4-BE49-F238E27FC236}">
              <a16:creationId xmlns:a16="http://schemas.microsoft.com/office/drawing/2014/main" id="{8CD3CEF9-52EE-4DC5-BC79-CA2E4FDF03A1}"/>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09" name="PoljeZBesedilom 2">
          <a:extLst>
            <a:ext uri="{FF2B5EF4-FFF2-40B4-BE49-F238E27FC236}">
              <a16:creationId xmlns:a16="http://schemas.microsoft.com/office/drawing/2014/main" id="{50836BD8-28A3-4478-BFE4-2745D8BCEB6A}"/>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10" name="PoljeZBesedilom 2">
          <a:extLst>
            <a:ext uri="{FF2B5EF4-FFF2-40B4-BE49-F238E27FC236}">
              <a16:creationId xmlns:a16="http://schemas.microsoft.com/office/drawing/2014/main" id="{D87B929C-D2B7-4B1E-BCDE-D87FBAA07570}"/>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11" name="PoljeZBesedilom 2">
          <a:extLst>
            <a:ext uri="{FF2B5EF4-FFF2-40B4-BE49-F238E27FC236}">
              <a16:creationId xmlns:a16="http://schemas.microsoft.com/office/drawing/2014/main" id="{1AF6AF24-61B5-4A00-B203-79ADB6A55097}"/>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12" name="PoljeZBesedilom 2">
          <a:extLst>
            <a:ext uri="{FF2B5EF4-FFF2-40B4-BE49-F238E27FC236}">
              <a16:creationId xmlns:a16="http://schemas.microsoft.com/office/drawing/2014/main" id="{995CCBF6-156B-4ACC-BBE0-957E60C422ED}"/>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13" name="PoljeZBesedilom 772">
          <a:extLst>
            <a:ext uri="{FF2B5EF4-FFF2-40B4-BE49-F238E27FC236}">
              <a16:creationId xmlns:a16="http://schemas.microsoft.com/office/drawing/2014/main" id="{0DB3D158-B505-4C2F-9374-CCCC44BCB34B}"/>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14" name="PoljeZBesedilom 2">
          <a:extLst>
            <a:ext uri="{FF2B5EF4-FFF2-40B4-BE49-F238E27FC236}">
              <a16:creationId xmlns:a16="http://schemas.microsoft.com/office/drawing/2014/main" id="{6904B17F-0D07-49A8-8B46-B0D034B17182}"/>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15" name="PoljeZBesedilom 2">
          <a:extLst>
            <a:ext uri="{FF2B5EF4-FFF2-40B4-BE49-F238E27FC236}">
              <a16:creationId xmlns:a16="http://schemas.microsoft.com/office/drawing/2014/main" id="{BC5F4426-531E-4766-8D07-D0314B8955EC}"/>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16" name="PoljeZBesedilom 2">
          <a:extLst>
            <a:ext uri="{FF2B5EF4-FFF2-40B4-BE49-F238E27FC236}">
              <a16:creationId xmlns:a16="http://schemas.microsoft.com/office/drawing/2014/main" id="{93942C6F-BF46-4A0B-A76D-049E8EA3E499}"/>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17" name="PoljeZBesedilom 2">
          <a:extLst>
            <a:ext uri="{FF2B5EF4-FFF2-40B4-BE49-F238E27FC236}">
              <a16:creationId xmlns:a16="http://schemas.microsoft.com/office/drawing/2014/main" id="{9534C27A-1F48-4177-A4B2-1BE379A09878}"/>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18" name="PoljeZBesedilom 2">
          <a:extLst>
            <a:ext uri="{FF2B5EF4-FFF2-40B4-BE49-F238E27FC236}">
              <a16:creationId xmlns:a16="http://schemas.microsoft.com/office/drawing/2014/main" id="{14749551-C43B-434B-8B88-97F8D9D84A21}"/>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19" name="PoljeZBesedilom 778">
          <a:extLst>
            <a:ext uri="{FF2B5EF4-FFF2-40B4-BE49-F238E27FC236}">
              <a16:creationId xmlns:a16="http://schemas.microsoft.com/office/drawing/2014/main" id="{B0DB952D-04D0-4D5E-82E6-A186E551544F}"/>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20" name="PoljeZBesedilom 2">
          <a:extLst>
            <a:ext uri="{FF2B5EF4-FFF2-40B4-BE49-F238E27FC236}">
              <a16:creationId xmlns:a16="http://schemas.microsoft.com/office/drawing/2014/main" id="{010FDAD7-1A22-4307-8358-F6373F65578B}"/>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21" name="PoljeZBesedilom 2">
          <a:extLst>
            <a:ext uri="{FF2B5EF4-FFF2-40B4-BE49-F238E27FC236}">
              <a16:creationId xmlns:a16="http://schemas.microsoft.com/office/drawing/2014/main" id="{1FE52880-094C-4966-89BC-79A3DA5F1C22}"/>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22" name="PoljeZBesedilom 2">
          <a:extLst>
            <a:ext uri="{FF2B5EF4-FFF2-40B4-BE49-F238E27FC236}">
              <a16:creationId xmlns:a16="http://schemas.microsoft.com/office/drawing/2014/main" id="{C1EA33B1-A6F5-48CC-9002-BE8F85813E0F}"/>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23" name="PoljeZBesedilom 2">
          <a:extLst>
            <a:ext uri="{FF2B5EF4-FFF2-40B4-BE49-F238E27FC236}">
              <a16:creationId xmlns:a16="http://schemas.microsoft.com/office/drawing/2014/main" id="{F6751FCE-704D-44A3-8566-EEE93015E881}"/>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24" name="PoljeZBesedilom 2">
          <a:extLst>
            <a:ext uri="{FF2B5EF4-FFF2-40B4-BE49-F238E27FC236}">
              <a16:creationId xmlns:a16="http://schemas.microsoft.com/office/drawing/2014/main" id="{4D55AD8A-C518-4242-BEC5-B21972AD3F00}"/>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25" name="PoljeZBesedilom 784">
          <a:extLst>
            <a:ext uri="{FF2B5EF4-FFF2-40B4-BE49-F238E27FC236}">
              <a16:creationId xmlns:a16="http://schemas.microsoft.com/office/drawing/2014/main" id="{C08A9E7D-F441-488F-A56C-2EEE468E4BD4}"/>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26" name="PoljeZBesedilom 2">
          <a:extLst>
            <a:ext uri="{FF2B5EF4-FFF2-40B4-BE49-F238E27FC236}">
              <a16:creationId xmlns:a16="http://schemas.microsoft.com/office/drawing/2014/main" id="{8348A939-2C82-4F72-8FCD-A14EDEAD51C4}"/>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27" name="PoljeZBesedilom 2">
          <a:extLst>
            <a:ext uri="{FF2B5EF4-FFF2-40B4-BE49-F238E27FC236}">
              <a16:creationId xmlns:a16="http://schemas.microsoft.com/office/drawing/2014/main" id="{F64F1070-7DAE-4D27-86E8-0B10D7AD9C1A}"/>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28" name="PoljeZBesedilom 2">
          <a:extLst>
            <a:ext uri="{FF2B5EF4-FFF2-40B4-BE49-F238E27FC236}">
              <a16:creationId xmlns:a16="http://schemas.microsoft.com/office/drawing/2014/main" id="{A6DBB9E4-EA66-4CCD-B2CF-E4F0C3BC9ECD}"/>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29" name="PoljeZBesedilom 2">
          <a:extLst>
            <a:ext uri="{FF2B5EF4-FFF2-40B4-BE49-F238E27FC236}">
              <a16:creationId xmlns:a16="http://schemas.microsoft.com/office/drawing/2014/main" id="{E74CD739-A59F-4EE6-BAA9-DDAD9F16CF15}"/>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30" name="PoljeZBesedilom 2">
          <a:extLst>
            <a:ext uri="{FF2B5EF4-FFF2-40B4-BE49-F238E27FC236}">
              <a16:creationId xmlns:a16="http://schemas.microsoft.com/office/drawing/2014/main" id="{AE3BC6EA-1F77-4EBD-B2C1-C762A45C264C}"/>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31" name="PoljeZBesedilom 790">
          <a:extLst>
            <a:ext uri="{FF2B5EF4-FFF2-40B4-BE49-F238E27FC236}">
              <a16:creationId xmlns:a16="http://schemas.microsoft.com/office/drawing/2014/main" id="{E14258BE-58E8-4C9B-AD0A-B75225CD5B69}"/>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32" name="PoljeZBesedilom 2">
          <a:extLst>
            <a:ext uri="{FF2B5EF4-FFF2-40B4-BE49-F238E27FC236}">
              <a16:creationId xmlns:a16="http://schemas.microsoft.com/office/drawing/2014/main" id="{09C8F688-1320-4B2F-B834-438222D7A442}"/>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33" name="PoljeZBesedilom 2">
          <a:extLst>
            <a:ext uri="{FF2B5EF4-FFF2-40B4-BE49-F238E27FC236}">
              <a16:creationId xmlns:a16="http://schemas.microsoft.com/office/drawing/2014/main" id="{1FFACB3C-78D6-43C1-8CE6-603B51B10BB5}"/>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34" name="PoljeZBesedilom 2">
          <a:extLst>
            <a:ext uri="{FF2B5EF4-FFF2-40B4-BE49-F238E27FC236}">
              <a16:creationId xmlns:a16="http://schemas.microsoft.com/office/drawing/2014/main" id="{F364C5E4-BECB-4035-9A68-85BB651CFC11}"/>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35" name="PoljeZBesedilom 2">
          <a:extLst>
            <a:ext uri="{FF2B5EF4-FFF2-40B4-BE49-F238E27FC236}">
              <a16:creationId xmlns:a16="http://schemas.microsoft.com/office/drawing/2014/main" id="{F4AA9F18-17B0-4C7C-813C-DB62DB1E0144}"/>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36" name="PoljeZBesedilom 2">
          <a:extLst>
            <a:ext uri="{FF2B5EF4-FFF2-40B4-BE49-F238E27FC236}">
              <a16:creationId xmlns:a16="http://schemas.microsoft.com/office/drawing/2014/main" id="{10C158C2-55A7-4B7E-9209-16E0236047A3}"/>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37" name="PoljeZBesedilom 796">
          <a:extLst>
            <a:ext uri="{FF2B5EF4-FFF2-40B4-BE49-F238E27FC236}">
              <a16:creationId xmlns:a16="http://schemas.microsoft.com/office/drawing/2014/main" id="{F58BE4C0-382C-463E-A950-A02C6F3FC76C}"/>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38" name="PoljeZBesedilom 2">
          <a:extLst>
            <a:ext uri="{FF2B5EF4-FFF2-40B4-BE49-F238E27FC236}">
              <a16:creationId xmlns:a16="http://schemas.microsoft.com/office/drawing/2014/main" id="{5F89B6B5-637C-4F11-B45D-56D91B5DC8E3}"/>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39" name="PoljeZBesedilom 2">
          <a:extLst>
            <a:ext uri="{FF2B5EF4-FFF2-40B4-BE49-F238E27FC236}">
              <a16:creationId xmlns:a16="http://schemas.microsoft.com/office/drawing/2014/main" id="{E35ED9A0-7FA7-495D-A273-F929EFAA76B5}"/>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40" name="PoljeZBesedilom 2">
          <a:extLst>
            <a:ext uri="{FF2B5EF4-FFF2-40B4-BE49-F238E27FC236}">
              <a16:creationId xmlns:a16="http://schemas.microsoft.com/office/drawing/2014/main" id="{54B071CE-7553-4CD3-99C8-CB177020F498}"/>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41" name="PoljeZBesedilom 2">
          <a:extLst>
            <a:ext uri="{FF2B5EF4-FFF2-40B4-BE49-F238E27FC236}">
              <a16:creationId xmlns:a16="http://schemas.microsoft.com/office/drawing/2014/main" id="{7D0311F5-3534-4941-8C09-64AF60EE1673}"/>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742" name="PoljeZBesedilom 2">
          <a:extLst>
            <a:ext uri="{FF2B5EF4-FFF2-40B4-BE49-F238E27FC236}">
              <a16:creationId xmlns:a16="http://schemas.microsoft.com/office/drawing/2014/main" id="{64D5E1C2-1BB1-46EA-936B-1594F8F287CA}"/>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743" name="PoljeZBesedilom 802">
          <a:extLst>
            <a:ext uri="{FF2B5EF4-FFF2-40B4-BE49-F238E27FC236}">
              <a16:creationId xmlns:a16="http://schemas.microsoft.com/office/drawing/2014/main" id="{AD2DEABA-F360-44F8-8F53-D543C120954B}"/>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744" name="PoljeZBesedilom 2">
          <a:extLst>
            <a:ext uri="{FF2B5EF4-FFF2-40B4-BE49-F238E27FC236}">
              <a16:creationId xmlns:a16="http://schemas.microsoft.com/office/drawing/2014/main" id="{86F9EA24-FD9A-497F-83B2-6CBD31FE9060}"/>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745" name="PoljeZBesedilom 2">
          <a:extLst>
            <a:ext uri="{FF2B5EF4-FFF2-40B4-BE49-F238E27FC236}">
              <a16:creationId xmlns:a16="http://schemas.microsoft.com/office/drawing/2014/main" id="{0787C79E-CD67-4FB7-8198-6DCA6F05E28C}"/>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746" name="PoljeZBesedilom 2">
          <a:extLst>
            <a:ext uri="{FF2B5EF4-FFF2-40B4-BE49-F238E27FC236}">
              <a16:creationId xmlns:a16="http://schemas.microsoft.com/office/drawing/2014/main" id="{794BB662-E1E3-47AD-9509-C95047E6BCAB}"/>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747" name="PoljeZBesedilom 2">
          <a:extLst>
            <a:ext uri="{FF2B5EF4-FFF2-40B4-BE49-F238E27FC236}">
              <a16:creationId xmlns:a16="http://schemas.microsoft.com/office/drawing/2014/main" id="{36A67B6A-96B1-4EF0-8F8C-0FAB6130DA0E}"/>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48" name="PoljeZBesedilom 2">
          <a:extLst>
            <a:ext uri="{FF2B5EF4-FFF2-40B4-BE49-F238E27FC236}">
              <a16:creationId xmlns:a16="http://schemas.microsoft.com/office/drawing/2014/main" id="{13589DE2-B101-4517-B557-F33D8ACB6A0B}"/>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49" name="PoljeZBesedilom 808">
          <a:extLst>
            <a:ext uri="{FF2B5EF4-FFF2-40B4-BE49-F238E27FC236}">
              <a16:creationId xmlns:a16="http://schemas.microsoft.com/office/drawing/2014/main" id="{AA2BEFD5-531F-4A1D-BA05-4CD23A727CB3}"/>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50" name="PoljeZBesedilom 2">
          <a:extLst>
            <a:ext uri="{FF2B5EF4-FFF2-40B4-BE49-F238E27FC236}">
              <a16:creationId xmlns:a16="http://schemas.microsoft.com/office/drawing/2014/main" id="{C6D20391-7E79-45FC-824F-BB498E169FC9}"/>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51" name="PoljeZBesedilom 2">
          <a:extLst>
            <a:ext uri="{FF2B5EF4-FFF2-40B4-BE49-F238E27FC236}">
              <a16:creationId xmlns:a16="http://schemas.microsoft.com/office/drawing/2014/main" id="{53B3248B-BDF4-4BB9-95CA-C589D7E863AC}"/>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52" name="PoljeZBesedilom 2">
          <a:extLst>
            <a:ext uri="{FF2B5EF4-FFF2-40B4-BE49-F238E27FC236}">
              <a16:creationId xmlns:a16="http://schemas.microsoft.com/office/drawing/2014/main" id="{2B495DB5-AE4F-4916-9460-8B7C0F1C7276}"/>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53" name="PoljeZBesedilom 2">
          <a:extLst>
            <a:ext uri="{FF2B5EF4-FFF2-40B4-BE49-F238E27FC236}">
              <a16:creationId xmlns:a16="http://schemas.microsoft.com/office/drawing/2014/main" id="{3467DA9E-3B63-4DC5-9C1F-4D1788696644}"/>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54" name="PoljeZBesedilom 2">
          <a:extLst>
            <a:ext uri="{FF2B5EF4-FFF2-40B4-BE49-F238E27FC236}">
              <a16:creationId xmlns:a16="http://schemas.microsoft.com/office/drawing/2014/main" id="{25593789-15A5-4EDC-B548-B722B0C84CDD}"/>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55" name="PoljeZBesedilom 814">
          <a:extLst>
            <a:ext uri="{FF2B5EF4-FFF2-40B4-BE49-F238E27FC236}">
              <a16:creationId xmlns:a16="http://schemas.microsoft.com/office/drawing/2014/main" id="{C6D03AE7-34C8-4124-97BC-76F4A85DA4CB}"/>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56" name="PoljeZBesedilom 2">
          <a:extLst>
            <a:ext uri="{FF2B5EF4-FFF2-40B4-BE49-F238E27FC236}">
              <a16:creationId xmlns:a16="http://schemas.microsoft.com/office/drawing/2014/main" id="{82FB04E8-56FE-4743-B568-07DEAA8386D1}"/>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57" name="PoljeZBesedilom 2">
          <a:extLst>
            <a:ext uri="{FF2B5EF4-FFF2-40B4-BE49-F238E27FC236}">
              <a16:creationId xmlns:a16="http://schemas.microsoft.com/office/drawing/2014/main" id="{30F39A0D-D05F-4F2C-BFD8-68A9A4BD8B03}"/>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58" name="PoljeZBesedilom 2">
          <a:extLst>
            <a:ext uri="{FF2B5EF4-FFF2-40B4-BE49-F238E27FC236}">
              <a16:creationId xmlns:a16="http://schemas.microsoft.com/office/drawing/2014/main" id="{56AC4B8C-B6DC-4D40-A529-B8088FF0704F}"/>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863</xdr:row>
      <xdr:rowOff>0</xdr:rowOff>
    </xdr:from>
    <xdr:ext cx="184731" cy="271710"/>
    <xdr:sp macro="" textlink="">
      <xdr:nvSpPr>
        <xdr:cNvPr id="2759" name="PoljeZBesedilom 2">
          <a:extLst>
            <a:ext uri="{FF2B5EF4-FFF2-40B4-BE49-F238E27FC236}">
              <a16:creationId xmlns:a16="http://schemas.microsoft.com/office/drawing/2014/main" id="{0DB14E5C-A110-4B99-953C-A8183C765C74}"/>
            </a:ext>
          </a:extLst>
        </xdr:cNvPr>
        <xdr:cNvSpPr txBox="1"/>
      </xdr:nvSpPr>
      <xdr:spPr>
        <a:xfrm>
          <a:off x="7667015"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760" name="PoljeZBesedilom 2">
          <a:extLst>
            <a:ext uri="{FF2B5EF4-FFF2-40B4-BE49-F238E27FC236}">
              <a16:creationId xmlns:a16="http://schemas.microsoft.com/office/drawing/2014/main" id="{A4F11E08-3E73-4EA5-9EF9-7A33067EEEFE}"/>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761" name="PoljeZBesedilom 820">
          <a:extLst>
            <a:ext uri="{FF2B5EF4-FFF2-40B4-BE49-F238E27FC236}">
              <a16:creationId xmlns:a16="http://schemas.microsoft.com/office/drawing/2014/main" id="{52416AA5-DFB9-4456-A8F3-A3B9093D39AB}"/>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762" name="PoljeZBesedilom 2">
          <a:extLst>
            <a:ext uri="{FF2B5EF4-FFF2-40B4-BE49-F238E27FC236}">
              <a16:creationId xmlns:a16="http://schemas.microsoft.com/office/drawing/2014/main" id="{753FDA93-753F-43B9-AEDB-F23056A169D9}"/>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763" name="PoljeZBesedilom 2">
          <a:extLst>
            <a:ext uri="{FF2B5EF4-FFF2-40B4-BE49-F238E27FC236}">
              <a16:creationId xmlns:a16="http://schemas.microsoft.com/office/drawing/2014/main" id="{2C7B4FE3-417D-4341-AA25-026F87E147C3}"/>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764" name="PoljeZBesedilom 2">
          <a:extLst>
            <a:ext uri="{FF2B5EF4-FFF2-40B4-BE49-F238E27FC236}">
              <a16:creationId xmlns:a16="http://schemas.microsoft.com/office/drawing/2014/main" id="{09910FE6-C0FC-4137-AABE-9D281C047C1F}"/>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863</xdr:row>
      <xdr:rowOff>0</xdr:rowOff>
    </xdr:from>
    <xdr:ext cx="184731" cy="271710"/>
    <xdr:sp macro="" textlink="">
      <xdr:nvSpPr>
        <xdr:cNvPr id="2765" name="PoljeZBesedilom 2">
          <a:extLst>
            <a:ext uri="{FF2B5EF4-FFF2-40B4-BE49-F238E27FC236}">
              <a16:creationId xmlns:a16="http://schemas.microsoft.com/office/drawing/2014/main" id="{93422ABC-F9B6-4B41-AA45-AEC989F3058D}"/>
            </a:ext>
          </a:extLst>
        </xdr:cNvPr>
        <xdr:cNvSpPr txBox="1"/>
      </xdr:nvSpPr>
      <xdr:spPr>
        <a:xfrm>
          <a:off x="765876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66" name="PoljeZBesedilom 2">
          <a:extLst>
            <a:ext uri="{FF2B5EF4-FFF2-40B4-BE49-F238E27FC236}">
              <a16:creationId xmlns:a16="http://schemas.microsoft.com/office/drawing/2014/main" id="{66CD4A49-D286-4A88-A7C5-A2001FBAC5A4}"/>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67" name="PoljeZBesedilom 826">
          <a:extLst>
            <a:ext uri="{FF2B5EF4-FFF2-40B4-BE49-F238E27FC236}">
              <a16:creationId xmlns:a16="http://schemas.microsoft.com/office/drawing/2014/main" id="{A3005D97-948D-4547-B18C-84E662A3DBA0}"/>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68" name="PoljeZBesedilom 2">
          <a:extLst>
            <a:ext uri="{FF2B5EF4-FFF2-40B4-BE49-F238E27FC236}">
              <a16:creationId xmlns:a16="http://schemas.microsoft.com/office/drawing/2014/main" id="{3E9950FA-95E8-4B8B-B482-428FD98B9867}"/>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69" name="PoljeZBesedilom 2">
          <a:extLst>
            <a:ext uri="{FF2B5EF4-FFF2-40B4-BE49-F238E27FC236}">
              <a16:creationId xmlns:a16="http://schemas.microsoft.com/office/drawing/2014/main" id="{563F4406-A0A3-43CE-B524-E6F7CDCB10AE}"/>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70" name="PoljeZBesedilom 2">
          <a:extLst>
            <a:ext uri="{FF2B5EF4-FFF2-40B4-BE49-F238E27FC236}">
              <a16:creationId xmlns:a16="http://schemas.microsoft.com/office/drawing/2014/main" id="{F5737A4A-163F-47D0-9ADE-665B9DE82CD4}"/>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71" name="PoljeZBesedilom 2">
          <a:extLst>
            <a:ext uri="{FF2B5EF4-FFF2-40B4-BE49-F238E27FC236}">
              <a16:creationId xmlns:a16="http://schemas.microsoft.com/office/drawing/2014/main" id="{50219991-BB08-4958-9109-2340BBC4EEBE}"/>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72" name="PoljeZBesedilom 831">
          <a:extLst>
            <a:ext uri="{FF2B5EF4-FFF2-40B4-BE49-F238E27FC236}">
              <a16:creationId xmlns:a16="http://schemas.microsoft.com/office/drawing/2014/main" id="{F51CFB6F-BCED-4A30-8890-3CB80739D154}"/>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73" name="PoljeZBesedilom 2">
          <a:extLst>
            <a:ext uri="{FF2B5EF4-FFF2-40B4-BE49-F238E27FC236}">
              <a16:creationId xmlns:a16="http://schemas.microsoft.com/office/drawing/2014/main" id="{B0BB360C-ED82-4D09-9BB3-374349D9A0BD}"/>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74" name="PoljeZBesedilom 2">
          <a:extLst>
            <a:ext uri="{FF2B5EF4-FFF2-40B4-BE49-F238E27FC236}">
              <a16:creationId xmlns:a16="http://schemas.microsoft.com/office/drawing/2014/main" id="{1B46A766-A63F-4E8E-B4B3-BD76E7B39EB0}"/>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75" name="PoljeZBesedilom 2">
          <a:extLst>
            <a:ext uri="{FF2B5EF4-FFF2-40B4-BE49-F238E27FC236}">
              <a16:creationId xmlns:a16="http://schemas.microsoft.com/office/drawing/2014/main" id="{D417EF89-6E16-44BD-A202-19E4B8C5F85C}"/>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76" name="PoljeZBesedilom 2">
          <a:extLst>
            <a:ext uri="{FF2B5EF4-FFF2-40B4-BE49-F238E27FC236}">
              <a16:creationId xmlns:a16="http://schemas.microsoft.com/office/drawing/2014/main" id="{1AA1B25C-D2CE-47D5-9041-8976C641FD39}"/>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77" name="PoljeZBesedilom 2">
          <a:extLst>
            <a:ext uri="{FF2B5EF4-FFF2-40B4-BE49-F238E27FC236}">
              <a16:creationId xmlns:a16="http://schemas.microsoft.com/office/drawing/2014/main" id="{EDFBF847-5319-4E13-900B-9BD0CBC31BBC}"/>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78" name="PoljeZBesedilom 837">
          <a:extLst>
            <a:ext uri="{FF2B5EF4-FFF2-40B4-BE49-F238E27FC236}">
              <a16:creationId xmlns:a16="http://schemas.microsoft.com/office/drawing/2014/main" id="{464DAB06-3547-465A-8DD7-26C143CEE3A1}"/>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79" name="PoljeZBesedilom 2">
          <a:extLst>
            <a:ext uri="{FF2B5EF4-FFF2-40B4-BE49-F238E27FC236}">
              <a16:creationId xmlns:a16="http://schemas.microsoft.com/office/drawing/2014/main" id="{E4655A5B-21C6-45BD-9105-ECB83B6E50D1}"/>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80" name="PoljeZBesedilom 2">
          <a:extLst>
            <a:ext uri="{FF2B5EF4-FFF2-40B4-BE49-F238E27FC236}">
              <a16:creationId xmlns:a16="http://schemas.microsoft.com/office/drawing/2014/main" id="{3478E862-CC70-4912-8520-3B80510DF345}"/>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81" name="PoljeZBesedilom 2">
          <a:extLst>
            <a:ext uri="{FF2B5EF4-FFF2-40B4-BE49-F238E27FC236}">
              <a16:creationId xmlns:a16="http://schemas.microsoft.com/office/drawing/2014/main" id="{97685848-7D86-49EE-BB29-32D8906F7083}"/>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82" name="PoljeZBesedilom 2">
          <a:extLst>
            <a:ext uri="{FF2B5EF4-FFF2-40B4-BE49-F238E27FC236}">
              <a16:creationId xmlns:a16="http://schemas.microsoft.com/office/drawing/2014/main" id="{199FCBBF-16DC-4422-B839-B6980FE396B1}"/>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83" name="PoljeZBesedilom 842">
          <a:extLst>
            <a:ext uri="{FF2B5EF4-FFF2-40B4-BE49-F238E27FC236}">
              <a16:creationId xmlns:a16="http://schemas.microsoft.com/office/drawing/2014/main" id="{45595F7B-50F3-4454-BD57-7CC88B6C2DA9}"/>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84" name="PoljeZBesedilom 2">
          <a:extLst>
            <a:ext uri="{FF2B5EF4-FFF2-40B4-BE49-F238E27FC236}">
              <a16:creationId xmlns:a16="http://schemas.microsoft.com/office/drawing/2014/main" id="{D409CA09-A791-43A6-992D-5247E9934270}"/>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85" name="PoljeZBesedilom 2">
          <a:extLst>
            <a:ext uri="{FF2B5EF4-FFF2-40B4-BE49-F238E27FC236}">
              <a16:creationId xmlns:a16="http://schemas.microsoft.com/office/drawing/2014/main" id="{19D8CDBF-75FD-48EF-8B5A-E7B5711A8064}"/>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86" name="PoljeZBesedilom 2">
          <a:extLst>
            <a:ext uri="{FF2B5EF4-FFF2-40B4-BE49-F238E27FC236}">
              <a16:creationId xmlns:a16="http://schemas.microsoft.com/office/drawing/2014/main" id="{AA2ECF60-EAB1-4CCF-B084-32D8324AB332}"/>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863</xdr:row>
      <xdr:rowOff>0</xdr:rowOff>
    </xdr:from>
    <xdr:ext cx="184731" cy="271710"/>
    <xdr:sp macro="" textlink="">
      <xdr:nvSpPr>
        <xdr:cNvPr id="2787" name="PoljeZBesedilom 2">
          <a:extLst>
            <a:ext uri="{FF2B5EF4-FFF2-40B4-BE49-F238E27FC236}">
              <a16:creationId xmlns:a16="http://schemas.microsoft.com/office/drawing/2014/main" id="{070BA903-5979-4A44-8D29-5F28E3D99AF9}"/>
            </a:ext>
          </a:extLst>
        </xdr:cNvPr>
        <xdr:cNvSpPr txBox="1"/>
      </xdr:nvSpPr>
      <xdr:spPr>
        <a:xfrm>
          <a:off x="7654950" y="1480729286"/>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2788" name="PoljeZBesedilom 2">
          <a:extLst>
            <a:ext uri="{FF2B5EF4-FFF2-40B4-BE49-F238E27FC236}">
              <a16:creationId xmlns:a16="http://schemas.microsoft.com/office/drawing/2014/main" id="{E027279A-3DB9-4B23-954A-3B0D037B9744}"/>
            </a:ext>
          </a:extLst>
        </xdr:cNvPr>
        <xdr:cNvSpPr txBox="1"/>
      </xdr:nvSpPr>
      <xdr:spPr>
        <a:xfrm>
          <a:off x="6226629" y="1811480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2789" name="PoljeZBesedilom 2788">
          <a:extLst>
            <a:ext uri="{FF2B5EF4-FFF2-40B4-BE49-F238E27FC236}">
              <a16:creationId xmlns:a16="http://schemas.microsoft.com/office/drawing/2014/main" id="{61FDCC2A-24C3-4042-AA8A-DA38F6290F3C}"/>
            </a:ext>
          </a:extLst>
        </xdr:cNvPr>
        <xdr:cNvSpPr txBox="1"/>
      </xdr:nvSpPr>
      <xdr:spPr>
        <a:xfrm>
          <a:off x="6226629" y="1811480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2790" name="PoljeZBesedilom 2">
          <a:extLst>
            <a:ext uri="{FF2B5EF4-FFF2-40B4-BE49-F238E27FC236}">
              <a16:creationId xmlns:a16="http://schemas.microsoft.com/office/drawing/2014/main" id="{586E3B9D-5820-4CF0-961F-7EF1A9CDFE6A}"/>
            </a:ext>
          </a:extLst>
        </xdr:cNvPr>
        <xdr:cNvSpPr txBox="1"/>
      </xdr:nvSpPr>
      <xdr:spPr>
        <a:xfrm>
          <a:off x="6226629" y="1811480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2791" name="PoljeZBesedilom 2790">
          <a:extLst>
            <a:ext uri="{FF2B5EF4-FFF2-40B4-BE49-F238E27FC236}">
              <a16:creationId xmlns:a16="http://schemas.microsoft.com/office/drawing/2014/main" id="{7D5E1EC6-BCCA-4092-9F84-B90761C7E068}"/>
            </a:ext>
          </a:extLst>
        </xdr:cNvPr>
        <xdr:cNvSpPr txBox="1"/>
      </xdr:nvSpPr>
      <xdr:spPr>
        <a:xfrm>
          <a:off x="6226629" y="18114808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792" name="PoljeZBesedilom 2">
          <a:extLst>
            <a:ext uri="{FF2B5EF4-FFF2-40B4-BE49-F238E27FC236}">
              <a16:creationId xmlns:a16="http://schemas.microsoft.com/office/drawing/2014/main" id="{D22CFB22-F466-4868-B290-DB7430828A14}"/>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793" name="PoljeZBesedilom 2792">
          <a:extLst>
            <a:ext uri="{FF2B5EF4-FFF2-40B4-BE49-F238E27FC236}">
              <a16:creationId xmlns:a16="http://schemas.microsoft.com/office/drawing/2014/main" id="{43CEBC66-743B-45BD-B982-4C8F93BCA0CD}"/>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794" name="PoljeZBesedilom 2">
          <a:extLst>
            <a:ext uri="{FF2B5EF4-FFF2-40B4-BE49-F238E27FC236}">
              <a16:creationId xmlns:a16="http://schemas.microsoft.com/office/drawing/2014/main" id="{DF609AD3-E1EB-4BAC-8FEF-CCA38CE81109}"/>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795" name="PoljeZBesedilom 2">
          <a:extLst>
            <a:ext uri="{FF2B5EF4-FFF2-40B4-BE49-F238E27FC236}">
              <a16:creationId xmlns:a16="http://schemas.microsoft.com/office/drawing/2014/main" id="{85473D9C-71D3-42E4-A9F0-40A05E72740D}"/>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796" name="PoljeZBesedilom 2">
          <a:extLst>
            <a:ext uri="{FF2B5EF4-FFF2-40B4-BE49-F238E27FC236}">
              <a16:creationId xmlns:a16="http://schemas.microsoft.com/office/drawing/2014/main" id="{0F9BC678-3F22-4604-A642-10BE06250735}"/>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797" name="PoljeZBesedilom 2">
          <a:extLst>
            <a:ext uri="{FF2B5EF4-FFF2-40B4-BE49-F238E27FC236}">
              <a16:creationId xmlns:a16="http://schemas.microsoft.com/office/drawing/2014/main" id="{4384237D-FDE6-4751-B8C9-DF5F2994BE9E}"/>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798" name="PoljeZBesedilom 2">
          <a:extLst>
            <a:ext uri="{FF2B5EF4-FFF2-40B4-BE49-F238E27FC236}">
              <a16:creationId xmlns:a16="http://schemas.microsoft.com/office/drawing/2014/main" id="{C04EFDAF-0FE1-413D-BB12-E277C1FE1E8A}"/>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799" name="PoljeZBesedilom 2798">
          <a:extLst>
            <a:ext uri="{FF2B5EF4-FFF2-40B4-BE49-F238E27FC236}">
              <a16:creationId xmlns:a16="http://schemas.microsoft.com/office/drawing/2014/main" id="{077DD376-6D60-43E4-86E4-001C9C5089CE}"/>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800" name="PoljeZBesedilom 2">
          <a:extLst>
            <a:ext uri="{FF2B5EF4-FFF2-40B4-BE49-F238E27FC236}">
              <a16:creationId xmlns:a16="http://schemas.microsoft.com/office/drawing/2014/main" id="{E610B72C-0326-44C2-B344-F8ECA6E0CAF9}"/>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801" name="PoljeZBesedilom 2">
          <a:extLst>
            <a:ext uri="{FF2B5EF4-FFF2-40B4-BE49-F238E27FC236}">
              <a16:creationId xmlns:a16="http://schemas.microsoft.com/office/drawing/2014/main" id="{B4D8AC16-5B0D-4FB8-B982-830282C483E1}"/>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802" name="PoljeZBesedilom 2">
          <a:extLst>
            <a:ext uri="{FF2B5EF4-FFF2-40B4-BE49-F238E27FC236}">
              <a16:creationId xmlns:a16="http://schemas.microsoft.com/office/drawing/2014/main" id="{D4181BC8-5D8B-4328-9179-06BCD569E6F4}"/>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803" name="PoljeZBesedilom 2">
          <a:extLst>
            <a:ext uri="{FF2B5EF4-FFF2-40B4-BE49-F238E27FC236}">
              <a16:creationId xmlns:a16="http://schemas.microsoft.com/office/drawing/2014/main" id="{27E27BF2-1412-4BAA-AF42-4DC70EF0AAC5}"/>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2804" name="PoljeZBesedilom 2">
          <a:extLst>
            <a:ext uri="{FF2B5EF4-FFF2-40B4-BE49-F238E27FC236}">
              <a16:creationId xmlns:a16="http://schemas.microsoft.com/office/drawing/2014/main" id="{6C09F467-AACD-4EE9-B1D0-35949D11ADF2}"/>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2805" name="PoljeZBesedilom 2804">
          <a:extLst>
            <a:ext uri="{FF2B5EF4-FFF2-40B4-BE49-F238E27FC236}">
              <a16:creationId xmlns:a16="http://schemas.microsoft.com/office/drawing/2014/main" id="{EE0FF877-BAD9-4600-8977-23F4E725F7F5}"/>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2806" name="PoljeZBesedilom 2">
          <a:extLst>
            <a:ext uri="{FF2B5EF4-FFF2-40B4-BE49-F238E27FC236}">
              <a16:creationId xmlns:a16="http://schemas.microsoft.com/office/drawing/2014/main" id="{30FA4E6A-BBE1-4C3D-A9FA-9823BF8426E5}"/>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2807" name="PoljeZBesedilom 2">
          <a:extLst>
            <a:ext uri="{FF2B5EF4-FFF2-40B4-BE49-F238E27FC236}">
              <a16:creationId xmlns:a16="http://schemas.microsoft.com/office/drawing/2014/main" id="{F645DA55-8A40-4ED4-A45A-02B6F65F410C}"/>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2808" name="PoljeZBesedilom 2">
          <a:extLst>
            <a:ext uri="{FF2B5EF4-FFF2-40B4-BE49-F238E27FC236}">
              <a16:creationId xmlns:a16="http://schemas.microsoft.com/office/drawing/2014/main" id="{745D2C06-624F-41C8-B4C2-A8A585D0F2C8}"/>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2809" name="PoljeZBesedilom 2">
          <a:extLst>
            <a:ext uri="{FF2B5EF4-FFF2-40B4-BE49-F238E27FC236}">
              <a16:creationId xmlns:a16="http://schemas.microsoft.com/office/drawing/2014/main" id="{2D782FA2-5472-4FFA-9815-33D9AA5570D6}"/>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2810" name="PoljeZBesedilom 2">
          <a:extLst>
            <a:ext uri="{FF2B5EF4-FFF2-40B4-BE49-F238E27FC236}">
              <a16:creationId xmlns:a16="http://schemas.microsoft.com/office/drawing/2014/main" id="{7141BE81-EB70-4CF1-B77F-E3FA6AEA641B}"/>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2811" name="PoljeZBesedilom 2810">
          <a:extLst>
            <a:ext uri="{FF2B5EF4-FFF2-40B4-BE49-F238E27FC236}">
              <a16:creationId xmlns:a16="http://schemas.microsoft.com/office/drawing/2014/main" id="{8D581185-8E86-4A0E-BD6B-599CA17E6D75}"/>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2812" name="PoljeZBesedilom 2">
          <a:extLst>
            <a:ext uri="{FF2B5EF4-FFF2-40B4-BE49-F238E27FC236}">
              <a16:creationId xmlns:a16="http://schemas.microsoft.com/office/drawing/2014/main" id="{4A219728-5B9F-41FC-B657-98EF369C91D6}"/>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2813" name="PoljeZBesedilom 2">
          <a:extLst>
            <a:ext uri="{FF2B5EF4-FFF2-40B4-BE49-F238E27FC236}">
              <a16:creationId xmlns:a16="http://schemas.microsoft.com/office/drawing/2014/main" id="{D538FCC4-6701-48DF-9B46-64B8A56A8CC5}"/>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2814" name="PoljeZBesedilom 2">
          <a:extLst>
            <a:ext uri="{FF2B5EF4-FFF2-40B4-BE49-F238E27FC236}">
              <a16:creationId xmlns:a16="http://schemas.microsoft.com/office/drawing/2014/main" id="{FCBA51D9-A01D-45BE-809A-774D3F40B8A5}"/>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2815" name="PoljeZBesedilom 2">
          <a:extLst>
            <a:ext uri="{FF2B5EF4-FFF2-40B4-BE49-F238E27FC236}">
              <a16:creationId xmlns:a16="http://schemas.microsoft.com/office/drawing/2014/main" id="{B51AC2CE-4CB8-42E2-A54F-8DECFEA4C64D}"/>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16" name="PoljeZBesedilom 2">
          <a:extLst>
            <a:ext uri="{FF2B5EF4-FFF2-40B4-BE49-F238E27FC236}">
              <a16:creationId xmlns:a16="http://schemas.microsoft.com/office/drawing/2014/main" id="{CBB33966-1ED4-4187-B723-27319B13500A}"/>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17" name="PoljeZBesedilom 2816">
          <a:extLst>
            <a:ext uri="{FF2B5EF4-FFF2-40B4-BE49-F238E27FC236}">
              <a16:creationId xmlns:a16="http://schemas.microsoft.com/office/drawing/2014/main" id="{487ECF23-4963-4215-BFCF-289649E88607}"/>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18" name="PoljeZBesedilom 2">
          <a:extLst>
            <a:ext uri="{FF2B5EF4-FFF2-40B4-BE49-F238E27FC236}">
              <a16:creationId xmlns:a16="http://schemas.microsoft.com/office/drawing/2014/main" id="{70F424EE-F86C-4811-A5B5-08BBCB5C48A8}"/>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19" name="PoljeZBesedilom 2">
          <a:extLst>
            <a:ext uri="{FF2B5EF4-FFF2-40B4-BE49-F238E27FC236}">
              <a16:creationId xmlns:a16="http://schemas.microsoft.com/office/drawing/2014/main" id="{B1701DE2-F7B2-4789-AE6E-83165578D17B}"/>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20" name="PoljeZBesedilom 2">
          <a:extLst>
            <a:ext uri="{FF2B5EF4-FFF2-40B4-BE49-F238E27FC236}">
              <a16:creationId xmlns:a16="http://schemas.microsoft.com/office/drawing/2014/main" id="{AA668F92-ECB8-4E42-816F-C4C75CA139B9}"/>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21" name="PoljeZBesedilom 2">
          <a:extLst>
            <a:ext uri="{FF2B5EF4-FFF2-40B4-BE49-F238E27FC236}">
              <a16:creationId xmlns:a16="http://schemas.microsoft.com/office/drawing/2014/main" id="{F2425312-782D-4D81-A13C-A1560F14D493}"/>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22" name="PoljeZBesedilom 2">
          <a:extLst>
            <a:ext uri="{FF2B5EF4-FFF2-40B4-BE49-F238E27FC236}">
              <a16:creationId xmlns:a16="http://schemas.microsoft.com/office/drawing/2014/main" id="{263E99A1-8017-4BC6-8FE9-981077B0286D}"/>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23" name="PoljeZBesedilom 2822">
          <a:extLst>
            <a:ext uri="{FF2B5EF4-FFF2-40B4-BE49-F238E27FC236}">
              <a16:creationId xmlns:a16="http://schemas.microsoft.com/office/drawing/2014/main" id="{6410107B-2DEC-4C24-9AA8-5F1578A02D2A}"/>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24" name="PoljeZBesedilom 2">
          <a:extLst>
            <a:ext uri="{FF2B5EF4-FFF2-40B4-BE49-F238E27FC236}">
              <a16:creationId xmlns:a16="http://schemas.microsoft.com/office/drawing/2014/main" id="{8780148F-0FD7-4097-800F-FA1DCA3A907A}"/>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25" name="PoljeZBesedilom 2">
          <a:extLst>
            <a:ext uri="{FF2B5EF4-FFF2-40B4-BE49-F238E27FC236}">
              <a16:creationId xmlns:a16="http://schemas.microsoft.com/office/drawing/2014/main" id="{378540F3-7476-44FF-A487-8FAEF5BBC329}"/>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26" name="PoljeZBesedilom 2">
          <a:extLst>
            <a:ext uri="{FF2B5EF4-FFF2-40B4-BE49-F238E27FC236}">
              <a16:creationId xmlns:a16="http://schemas.microsoft.com/office/drawing/2014/main" id="{4109870F-4F23-44A9-87B8-43EF69CC602B}"/>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27" name="PoljeZBesedilom 2">
          <a:extLst>
            <a:ext uri="{FF2B5EF4-FFF2-40B4-BE49-F238E27FC236}">
              <a16:creationId xmlns:a16="http://schemas.microsoft.com/office/drawing/2014/main" id="{59CDB810-9616-42CF-9A37-DB7B1AFDD8FD}"/>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4560"/>
    <xdr:sp macro="" textlink="">
      <xdr:nvSpPr>
        <xdr:cNvPr id="2828" name="PoljeZBesedilom 2">
          <a:extLst>
            <a:ext uri="{FF2B5EF4-FFF2-40B4-BE49-F238E27FC236}">
              <a16:creationId xmlns:a16="http://schemas.microsoft.com/office/drawing/2014/main" id="{A825CDC9-221D-4955-9222-FD40F4C7BC76}"/>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4560"/>
    <xdr:sp macro="" textlink="">
      <xdr:nvSpPr>
        <xdr:cNvPr id="2829" name="PoljeZBesedilom 2828">
          <a:extLst>
            <a:ext uri="{FF2B5EF4-FFF2-40B4-BE49-F238E27FC236}">
              <a16:creationId xmlns:a16="http://schemas.microsoft.com/office/drawing/2014/main" id="{CD4F1390-5C3C-42AA-A365-E9676F3939C6}"/>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4560"/>
    <xdr:sp macro="" textlink="">
      <xdr:nvSpPr>
        <xdr:cNvPr id="2830" name="PoljeZBesedilom 2">
          <a:extLst>
            <a:ext uri="{FF2B5EF4-FFF2-40B4-BE49-F238E27FC236}">
              <a16:creationId xmlns:a16="http://schemas.microsoft.com/office/drawing/2014/main" id="{622DADEF-75B9-409C-AB05-E5C60B820343}"/>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4560"/>
    <xdr:sp macro="" textlink="">
      <xdr:nvSpPr>
        <xdr:cNvPr id="2831" name="PoljeZBesedilom 2">
          <a:extLst>
            <a:ext uri="{FF2B5EF4-FFF2-40B4-BE49-F238E27FC236}">
              <a16:creationId xmlns:a16="http://schemas.microsoft.com/office/drawing/2014/main" id="{0C8C52D8-B8BE-47C7-A13E-8B3A3D774359}"/>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4560"/>
    <xdr:sp macro="" textlink="">
      <xdr:nvSpPr>
        <xdr:cNvPr id="2832" name="PoljeZBesedilom 2">
          <a:extLst>
            <a:ext uri="{FF2B5EF4-FFF2-40B4-BE49-F238E27FC236}">
              <a16:creationId xmlns:a16="http://schemas.microsoft.com/office/drawing/2014/main" id="{BAD48BA1-9E6D-4A25-A692-BD0F00435E9C}"/>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4560"/>
    <xdr:sp macro="" textlink="">
      <xdr:nvSpPr>
        <xdr:cNvPr id="2833" name="PoljeZBesedilom 2">
          <a:extLst>
            <a:ext uri="{FF2B5EF4-FFF2-40B4-BE49-F238E27FC236}">
              <a16:creationId xmlns:a16="http://schemas.microsoft.com/office/drawing/2014/main" id="{30A73F06-166D-4383-943E-C29E021EE96E}"/>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2950"/>
    <xdr:sp macro="" textlink="">
      <xdr:nvSpPr>
        <xdr:cNvPr id="2834" name="PoljeZBesedilom 2">
          <a:extLst>
            <a:ext uri="{FF2B5EF4-FFF2-40B4-BE49-F238E27FC236}">
              <a16:creationId xmlns:a16="http://schemas.microsoft.com/office/drawing/2014/main" id="{C7EAB7BD-B73B-4B36-8091-EBA57AEB5ED4}"/>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2950"/>
    <xdr:sp macro="" textlink="">
      <xdr:nvSpPr>
        <xdr:cNvPr id="2835" name="PoljeZBesedilom 2834">
          <a:extLst>
            <a:ext uri="{FF2B5EF4-FFF2-40B4-BE49-F238E27FC236}">
              <a16:creationId xmlns:a16="http://schemas.microsoft.com/office/drawing/2014/main" id="{3C929AF7-C861-4A21-B29B-9B76F8A8082B}"/>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2950"/>
    <xdr:sp macro="" textlink="">
      <xdr:nvSpPr>
        <xdr:cNvPr id="2836" name="PoljeZBesedilom 2">
          <a:extLst>
            <a:ext uri="{FF2B5EF4-FFF2-40B4-BE49-F238E27FC236}">
              <a16:creationId xmlns:a16="http://schemas.microsoft.com/office/drawing/2014/main" id="{988179EB-1DDF-4EA7-97EE-77EBD3F0A4CD}"/>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2950"/>
    <xdr:sp macro="" textlink="">
      <xdr:nvSpPr>
        <xdr:cNvPr id="2837" name="PoljeZBesedilom 2">
          <a:extLst>
            <a:ext uri="{FF2B5EF4-FFF2-40B4-BE49-F238E27FC236}">
              <a16:creationId xmlns:a16="http://schemas.microsoft.com/office/drawing/2014/main" id="{C5D44081-4FC2-41B5-A0D1-124F801518F4}"/>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2950"/>
    <xdr:sp macro="" textlink="">
      <xdr:nvSpPr>
        <xdr:cNvPr id="2838" name="PoljeZBesedilom 2">
          <a:extLst>
            <a:ext uri="{FF2B5EF4-FFF2-40B4-BE49-F238E27FC236}">
              <a16:creationId xmlns:a16="http://schemas.microsoft.com/office/drawing/2014/main" id="{535B2E13-CD7B-44A1-BD16-B55BBFF87551}"/>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2950"/>
    <xdr:sp macro="" textlink="">
      <xdr:nvSpPr>
        <xdr:cNvPr id="2839" name="PoljeZBesedilom 2">
          <a:extLst>
            <a:ext uri="{FF2B5EF4-FFF2-40B4-BE49-F238E27FC236}">
              <a16:creationId xmlns:a16="http://schemas.microsoft.com/office/drawing/2014/main" id="{D5CC4080-DFDB-46AA-A91A-2E6E5DD0056F}"/>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74009"/>
    <xdr:sp macro="" textlink="">
      <xdr:nvSpPr>
        <xdr:cNvPr id="2840" name="PoljeZBesedilom 2839">
          <a:extLst>
            <a:ext uri="{FF2B5EF4-FFF2-40B4-BE49-F238E27FC236}">
              <a16:creationId xmlns:a16="http://schemas.microsoft.com/office/drawing/2014/main" id="{71FA3BC0-290E-4E21-89A1-8C66A85361E2}"/>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74009"/>
    <xdr:sp macro="" textlink="">
      <xdr:nvSpPr>
        <xdr:cNvPr id="2841" name="PoljeZBesedilom 2">
          <a:extLst>
            <a:ext uri="{FF2B5EF4-FFF2-40B4-BE49-F238E27FC236}">
              <a16:creationId xmlns:a16="http://schemas.microsoft.com/office/drawing/2014/main" id="{6CA3C305-B16A-495A-ACD1-99D980C98726}"/>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74009"/>
    <xdr:sp macro="" textlink="">
      <xdr:nvSpPr>
        <xdr:cNvPr id="2842" name="PoljeZBesedilom 2">
          <a:extLst>
            <a:ext uri="{FF2B5EF4-FFF2-40B4-BE49-F238E27FC236}">
              <a16:creationId xmlns:a16="http://schemas.microsoft.com/office/drawing/2014/main" id="{C95DF086-2230-4889-A6B8-A07662D6DB85}"/>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74009"/>
    <xdr:sp macro="" textlink="">
      <xdr:nvSpPr>
        <xdr:cNvPr id="2843" name="PoljeZBesedilom 2">
          <a:extLst>
            <a:ext uri="{FF2B5EF4-FFF2-40B4-BE49-F238E27FC236}">
              <a16:creationId xmlns:a16="http://schemas.microsoft.com/office/drawing/2014/main" id="{8AE06CF5-9F44-4A2A-AD66-85F297509CC3}"/>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74009"/>
    <xdr:sp macro="" textlink="">
      <xdr:nvSpPr>
        <xdr:cNvPr id="2844" name="PoljeZBesedilom 2">
          <a:extLst>
            <a:ext uri="{FF2B5EF4-FFF2-40B4-BE49-F238E27FC236}">
              <a16:creationId xmlns:a16="http://schemas.microsoft.com/office/drawing/2014/main" id="{EB56FEA7-2EC8-4ABB-B240-3A45B68DB19E}"/>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845" name="PoljeZBesedilom 2">
          <a:extLst>
            <a:ext uri="{FF2B5EF4-FFF2-40B4-BE49-F238E27FC236}">
              <a16:creationId xmlns:a16="http://schemas.microsoft.com/office/drawing/2014/main" id="{05A93B0F-5DE0-48BB-B65E-4B72B491A110}"/>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846" name="PoljeZBesedilom 2845">
          <a:extLst>
            <a:ext uri="{FF2B5EF4-FFF2-40B4-BE49-F238E27FC236}">
              <a16:creationId xmlns:a16="http://schemas.microsoft.com/office/drawing/2014/main" id="{397E2250-387B-452B-9023-FAFB8585E801}"/>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847" name="PoljeZBesedilom 2">
          <a:extLst>
            <a:ext uri="{FF2B5EF4-FFF2-40B4-BE49-F238E27FC236}">
              <a16:creationId xmlns:a16="http://schemas.microsoft.com/office/drawing/2014/main" id="{8246E3F3-1F4E-4138-8047-B0BD631D8722}"/>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848" name="PoljeZBesedilom 2">
          <a:extLst>
            <a:ext uri="{FF2B5EF4-FFF2-40B4-BE49-F238E27FC236}">
              <a16:creationId xmlns:a16="http://schemas.microsoft.com/office/drawing/2014/main" id="{07C51C57-DB2D-4B0F-8B41-9C3C148090C4}"/>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849" name="PoljeZBesedilom 2">
          <a:extLst>
            <a:ext uri="{FF2B5EF4-FFF2-40B4-BE49-F238E27FC236}">
              <a16:creationId xmlns:a16="http://schemas.microsoft.com/office/drawing/2014/main" id="{53EEB14A-4577-45DF-B912-98D39CAE4552}"/>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850" name="PoljeZBesedilom 2">
          <a:extLst>
            <a:ext uri="{FF2B5EF4-FFF2-40B4-BE49-F238E27FC236}">
              <a16:creationId xmlns:a16="http://schemas.microsoft.com/office/drawing/2014/main" id="{4E0FDA7E-268C-4ECD-844E-5657F8A376F0}"/>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851" name="PoljeZBesedilom 2">
          <a:extLst>
            <a:ext uri="{FF2B5EF4-FFF2-40B4-BE49-F238E27FC236}">
              <a16:creationId xmlns:a16="http://schemas.microsoft.com/office/drawing/2014/main" id="{7E616612-300F-4DA8-A36A-8000458AADB0}"/>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852" name="PoljeZBesedilom 2851">
          <a:extLst>
            <a:ext uri="{FF2B5EF4-FFF2-40B4-BE49-F238E27FC236}">
              <a16:creationId xmlns:a16="http://schemas.microsoft.com/office/drawing/2014/main" id="{E2901442-FCF4-4A57-9787-DB0F6D20BDA1}"/>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853" name="PoljeZBesedilom 2">
          <a:extLst>
            <a:ext uri="{FF2B5EF4-FFF2-40B4-BE49-F238E27FC236}">
              <a16:creationId xmlns:a16="http://schemas.microsoft.com/office/drawing/2014/main" id="{7CA7B4AD-723A-47EF-B07A-61607340B94D}"/>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854" name="PoljeZBesedilom 2">
          <a:extLst>
            <a:ext uri="{FF2B5EF4-FFF2-40B4-BE49-F238E27FC236}">
              <a16:creationId xmlns:a16="http://schemas.microsoft.com/office/drawing/2014/main" id="{8B5C2C4A-0938-46FF-A2C1-EC04015AC866}"/>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855" name="PoljeZBesedilom 2">
          <a:extLst>
            <a:ext uri="{FF2B5EF4-FFF2-40B4-BE49-F238E27FC236}">
              <a16:creationId xmlns:a16="http://schemas.microsoft.com/office/drawing/2014/main" id="{E3E6177E-CA9C-4421-B5F8-B02BE666B42E}"/>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865</xdr:row>
      <xdr:rowOff>0</xdr:rowOff>
    </xdr:from>
    <xdr:ext cx="184731" cy="264560"/>
    <xdr:sp macro="" textlink="">
      <xdr:nvSpPr>
        <xdr:cNvPr id="2856" name="PoljeZBesedilom 2">
          <a:extLst>
            <a:ext uri="{FF2B5EF4-FFF2-40B4-BE49-F238E27FC236}">
              <a16:creationId xmlns:a16="http://schemas.microsoft.com/office/drawing/2014/main" id="{66A4F91A-E376-43BD-B45B-B280662E499C}"/>
            </a:ext>
          </a:extLst>
        </xdr:cNvPr>
        <xdr:cNvSpPr txBox="1"/>
      </xdr:nvSpPr>
      <xdr:spPr>
        <a:xfrm>
          <a:off x="7646695" y="148262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2857" name="PoljeZBesedilom 2">
          <a:extLst>
            <a:ext uri="{FF2B5EF4-FFF2-40B4-BE49-F238E27FC236}">
              <a16:creationId xmlns:a16="http://schemas.microsoft.com/office/drawing/2014/main" id="{95B848E8-4632-426D-82B8-479DE616BA44}"/>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2858" name="PoljeZBesedilom 2857">
          <a:extLst>
            <a:ext uri="{FF2B5EF4-FFF2-40B4-BE49-F238E27FC236}">
              <a16:creationId xmlns:a16="http://schemas.microsoft.com/office/drawing/2014/main" id="{452B97AB-66E2-48FA-A4DE-263A56804A86}"/>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2859" name="PoljeZBesedilom 2">
          <a:extLst>
            <a:ext uri="{FF2B5EF4-FFF2-40B4-BE49-F238E27FC236}">
              <a16:creationId xmlns:a16="http://schemas.microsoft.com/office/drawing/2014/main" id="{D5EAB7A4-8D8E-41C5-A986-82F0390842D3}"/>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2860" name="PoljeZBesedilom 2">
          <a:extLst>
            <a:ext uri="{FF2B5EF4-FFF2-40B4-BE49-F238E27FC236}">
              <a16:creationId xmlns:a16="http://schemas.microsoft.com/office/drawing/2014/main" id="{81C96618-18D1-407E-8BC4-E07C688CE277}"/>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2861" name="PoljeZBesedilom 2">
          <a:extLst>
            <a:ext uri="{FF2B5EF4-FFF2-40B4-BE49-F238E27FC236}">
              <a16:creationId xmlns:a16="http://schemas.microsoft.com/office/drawing/2014/main" id="{E8A2DA21-DF8D-4A17-9ED2-58D45012AB83}"/>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2862" name="PoljeZBesedilom 2">
          <a:extLst>
            <a:ext uri="{FF2B5EF4-FFF2-40B4-BE49-F238E27FC236}">
              <a16:creationId xmlns:a16="http://schemas.microsoft.com/office/drawing/2014/main" id="{0BE88251-ACFE-4AAA-B208-9DE17B60F381}"/>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2863" name="PoljeZBesedilom 2">
          <a:extLst>
            <a:ext uri="{FF2B5EF4-FFF2-40B4-BE49-F238E27FC236}">
              <a16:creationId xmlns:a16="http://schemas.microsoft.com/office/drawing/2014/main" id="{F92B9D9C-CA5D-4137-96C9-3CC70C8758BB}"/>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2864" name="PoljeZBesedilom 2863">
          <a:extLst>
            <a:ext uri="{FF2B5EF4-FFF2-40B4-BE49-F238E27FC236}">
              <a16:creationId xmlns:a16="http://schemas.microsoft.com/office/drawing/2014/main" id="{A6C56C6D-B3F2-402D-B9ED-AABDD85421E6}"/>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2865" name="PoljeZBesedilom 2">
          <a:extLst>
            <a:ext uri="{FF2B5EF4-FFF2-40B4-BE49-F238E27FC236}">
              <a16:creationId xmlns:a16="http://schemas.microsoft.com/office/drawing/2014/main" id="{E03DF47F-A3D2-4527-A5DC-380903A03455}"/>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2866" name="PoljeZBesedilom 2">
          <a:extLst>
            <a:ext uri="{FF2B5EF4-FFF2-40B4-BE49-F238E27FC236}">
              <a16:creationId xmlns:a16="http://schemas.microsoft.com/office/drawing/2014/main" id="{B01BF664-E6CA-4193-BB0F-0E57D001797D}"/>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2867" name="PoljeZBesedilom 2">
          <a:extLst>
            <a:ext uri="{FF2B5EF4-FFF2-40B4-BE49-F238E27FC236}">
              <a16:creationId xmlns:a16="http://schemas.microsoft.com/office/drawing/2014/main" id="{E0776108-DDF8-40A2-8439-5DD508FD99F0}"/>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2868" name="PoljeZBesedilom 2">
          <a:extLst>
            <a:ext uri="{FF2B5EF4-FFF2-40B4-BE49-F238E27FC236}">
              <a16:creationId xmlns:a16="http://schemas.microsoft.com/office/drawing/2014/main" id="{411E2EC5-5638-4DED-8635-42B1E24AF139}"/>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69" name="PoljeZBesedilom 2">
          <a:extLst>
            <a:ext uri="{FF2B5EF4-FFF2-40B4-BE49-F238E27FC236}">
              <a16:creationId xmlns:a16="http://schemas.microsoft.com/office/drawing/2014/main" id="{AD296186-6BD3-40B5-9116-A031D723B787}"/>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70" name="PoljeZBesedilom 2869">
          <a:extLst>
            <a:ext uri="{FF2B5EF4-FFF2-40B4-BE49-F238E27FC236}">
              <a16:creationId xmlns:a16="http://schemas.microsoft.com/office/drawing/2014/main" id="{99E84605-DF3E-4A75-955A-20A989513484}"/>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71" name="PoljeZBesedilom 2">
          <a:extLst>
            <a:ext uri="{FF2B5EF4-FFF2-40B4-BE49-F238E27FC236}">
              <a16:creationId xmlns:a16="http://schemas.microsoft.com/office/drawing/2014/main" id="{B022052B-4B75-4C7B-B96B-969CF2EDE697}"/>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72" name="PoljeZBesedilom 2">
          <a:extLst>
            <a:ext uri="{FF2B5EF4-FFF2-40B4-BE49-F238E27FC236}">
              <a16:creationId xmlns:a16="http://schemas.microsoft.com/office/drawing/2014/main" id="{13707160-C066-483D-963C-B3F4E61AA463}"/>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73" name="PoljeZBesedilom 2">
          <a:extLst>
            <a:ext uri="{FF2B5EF4-FFF2-40B4-BE49-F238E27FC236}">
              <a16:creationId xmlns:a16="http://schemas.microsoft.com/office/drawing/2014/main" id="{3E181294-BF70-4220-9935-EEA6A760461D}"/>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74" name="PoljeZBesedilom 2">
          <a:extLst>
            <a:ext uri="{FF2B5EF4-FFF2-40B4-BE49-F238E27FC236}">
              <a16:creationId xmlns:a16="http://schemas.microsoft.com/office/drawing/2014/main" id="{0B7FC70B-5D4B-4E40-BBA5-0AD635D91979}"/>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75" name="PoljeZBesedilom 2">
          <a:extLst>
            <a:ext uri="{FF2B5EF4-FFF2-40B4-BE49-F238E27FC236}">
              <a16:creationId xmlns:a16="http://schemas.microsoft.com/office/drawing/2014/main" id="{1F3F5264-AB5F-46F6-9AA7-15AB10B81DEB}"/>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76" name="PoljeZBesedilom 2875">
          <a:extLst>
            <a:ext uri="{FF2B5EF4-FFF2-40B4-BE49-F238E27FC236}">
              <a16:creationId xmlns:a16="http://schemas.microsoft.com/office/drawing/2014/main" id="{430681A2-A686-434B-B80F-8E4FA8D66852}"/>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77" name="PoljeZBesedilom 2">
          <a:extLst>
            <a:ext uri="{FF2B5EF4-FFF2-40B4-BE49-F238E27FC236}">
              <a16:creationId xmlns:a16="http://schemas.microsoft.com/office/drawing/2014/main" id="{D097F397-0913-444D-BD98-BB2B893D54D9}"/>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78" name="PoljeZBesedilom 2">
          <a:extLst>
            <a:ext uri="{FF2B5EF4-FFF2-40B4-BE49-F238E27FC236}">
              <a16:creationId xmlns:a16="http://schemas.microsoft.com/office/drawing/2014/main" id="{F41A8CBD-9BAF-4048-BA56-D6F0CB34233B}"/>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79" name="PoljeZBesedilom 2">
          <a:extLst>
            <a:ext uri="{FF2B5EF4-FFF2-40B4-BE49-F238E27FC236}">
              <a16:creationId xmlns:a16="http://schemas.microsoft.com/office/drawing/2014/main" id="{0FEC09E6-0350-4E02-9F73-F6E5CB1EB602}"/>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889</xdr:row>
      <xdr:rowOff>0</xdr:rowOff>
    </xdr:from>
    <xdr:ext cx="184731" cy="264560"/>
    <xdr:sp macro="" textlink="">
      <xdr:nvSpPr>
        <xdr:cNvPr id="2880" name="PoljeZBesedilom 2">
          <a:extLst>
            <a:ext uri="{FF2B5EF4-FFF2-40B4-BE49-F238E27FC236}">
              <a16:creationId xmlns:a16="http://schemas.microsoft.com/office/drawing/2014/main" id="{5968A763-D178-4685-AA96-03FE08CC77FC}"/>
            </a:ext>
          </a:extLst>
        </xdr:cNvPr>
        <xdr:cNvSpPr txBox="1"/>
      </xdr:nvSpPr>
      <xdr:spPr>
        <a:xfrm>
          <a:off x="765050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4560"/>
    <xdr:sp macro="" textlink="">
      <xdr:nvSpPr>
        <xdr:cNvPr id="2881" name="PoljeZBesedilom 2">
          <a:extLst>
            <a:ext uri="{FF2B5EF4-FFF2-40B4-BE49-F238E27FC236}">
              <a16:creationId xmlns:a16="http://schemas.microsoft.com/office/drawing/2014/main" id="{37912DA4-87B7-485F-B09F-9B0C3581DDC7}"/>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4560"/>
    <xdr:sp macro="" textlink="">
      <xdr:nvSpPr>
        <xdr:cNvPr id="2882" name="PoljeZBesedilom 2881">
          <a:extLst>
            <a:ext uri="{FF2B5EF4-FFF2-40B4-BE49-F238E27FC236}">
              <a16:creationId xmlns:a16="http://schemas.microsoft.com/office/drawing/2014/main" id="{B6F23963-3B58-4982-B6C6-FFE980C1C9AA}"/>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4560"/>
    <xdr:sp macro="" textlink="">
      <xdr:nvSpPr>
        <xdr:cNvPr id="2883" name="PoljeZBesedilom 2">
          <a:extLst>
            <a:ext uri="{FF2B5EF4-FFF2-40B4-BE49-F238E27FC236}">
              <a16:creationId xmlns:a16="http://schemas.microsoft.com/office/drawing/2014/main" id="{E08F1D59-ED3C-4E5B-82A6-29D5C0DC205A}"/>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4560"/>
    <xdr:sp macro="" textlink="">
      <xdr:nvSpPr>
        <xdr:cNvPr id="2884" name="PoljeZBesedilom 2">
          <a:extLst>
            <a:ext uri="{FF2B5EF4-FFF2-40B4-BE49-F238E27FC236}">
              <a16:creationId xmlns:a16="http://schemas.microsoft.com/office/drawing/2014/main" id="{B81DC8DA-266D-46EC-894D-36E0F67E9624}"/>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4560"/>
    <xdr:sp macro="" textlink="">
      <xdr:nvSpPr>
        <xdr:cNvPr id="2885" name="PoljeZBesedilom 2">
          <a:extLst>
            <a:ext uri="{FF2B5EF4-FFF2-40B4-BE49-F238E27FC236}">
              <a16:creationId xmlns:a16="http://schemas.microsoft.com/office/drawing/2014/main" id="{F50C075F-834B-44C2-9E02-B1B1E5C4981A}"/>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4560"/>
    <xdr:sp macro="" textlink="">
      <xdr:nvSpPr>
        <xdr:cNvPr id="2886" name="PoljeZBesedilom 2">
          <a:extLst>
            <a:ext uri="{FF2B5EF4-FFF2-40B4-BE49-F238E27FC236}">
              <a16:creationId xmlns:a16="http://schemas.microsoft.com/office/drawing/2014/main" id="{39072376-173F-4233-B107-2B82501D5ABD}"/>
            </a:ext>
          </a:extLst>
        </xdr:cNvPr>
        <xdr:cNvSpPr txBox="1"/>
      </xdr:nvSpPr>
      <xdr:spPr>
        <a:xfrm>
          <a:off x="7648600" y="1530030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2950"/>
    <xdr:sp macro="" textlink="">
      <xdr:nvSpPr>
        <xdr:cNvPr id="2887" name="PoljeZBesedilom 2">
          <a:extLst>
            <a:ext uri="{FF2B5EF4-FFF2-40B4-BE49-F238E27FC236}">
              <a16:creationId xmlns:a16="http://schemas.microsoft.com/office/drawing/2014/main" id="{C438B0EA-07F1-4E78-83B9-74C9277CF6D4}"/>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2950"/>
    <xdr:sp macro="" textlink="">
      <xdr:nvSpPr>
        <xdr:cNvPr id="2888" name="PoljeZBesedilom 2887">
          <a:extLst>
            <a:ext uri="{FF2B5EF4-FFF2-40B4-BE49-F238E27FC236}">
              <a16:creationId xmlns:a16="http://schemas.microsoft.com/office/drawing/2014/main" id="{88C3F810-B520-41E5-9BE8-F6B4683B7D29}"/>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2950"/>
    <xdr:sp macro="" textlink="">
      <xdr:nvSpPr>
        <xdr:cNvPr id="2889" name="PoljeZBesedilom 2">
          <a:extLst>
            <a:ext uri="{FF2B5EF4-FFF2-40B4-BE49-F238E27FC236}">
              <a16:creationId xmlns:a16="http://schemas.microsoft.com/office/drawing/2014/main" id="{CC04E00E-1FB7-45B4-89DE-41A406428349}"/>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2950"/>
    <xdr:sp macro="" textlink="">
      <xdr:nvSpPr>
        <xdr:cNvPr id="2890" name="PoljeZBesedilom 2">
          <a:extLst>
            <a:ext uri="{FF2B5EF4-FFF2-40B4-BE49-F238E27FC236}">
              <a16:creationId xmlns:a16="http://schemas.microsoft.com/office/drawing/2014/main" id="{3677848F-EA4C-400D-8DC6-BF4D48250CF1}"/>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2950"/>
    <xdr:sp macro="" textlink="">
      <xdr:nvSpPr>
        <xdr:cNvPr id="2891" name="PoljeZBesedilom 2">
          <a:extLst>
            <a:ext uri="{FF2B5EF4-FFF2-40B4-BE49-F238E27FC236}">
              <a16:creationId xmlns:a16="http://schemas.microsoft.com/office/drawing/2014/main" id="{E5C5D049-92F9-4985-9132-00B51336E00E}"/>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890</xdr:row>
      <xdr:rowOff>0</xdr:rowOff>
    </xdr:from>
    <xdr:ext cx="184731" cy="262950"/>
    <xdr:sp macro="" textlink="">
      <xdr:nvSpPr>
        <xdr:cNvPr id="2892" name="PoljeZBesedilom 2">
          <a:extLst>
            <a:ext uri="{FF2B5EF4-FFF2-40B4-BE49-F238E27FC236}">
              <a16:creationId xmlns:a16="http://schemas.microsoft.com/office/drawing/2014/main" id="{40C8E2E5-5389-4D33-A09A-56D399203A6C}"/>
            </a:ext>
          </a:extLst>
        </xdr:cNvPr>
        <xdr:cNvSpPr txBox="1"/>
      </xdr:nvSpPr>
      <xdr:spPr>
        <a:xfrm>
          <a:off x="7648600" y="15300306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74009"/>
    <xdr:sp macro="" textlink="">
      <xdr:nvSpPr>
        <xdr:cNvPr id="2893" name="PoljeZBesedilom 2892">
          <a:extLst>
            <a:ext uri="{FF2B5EF4-FFF2-40B4-BE49-F238E27FC236}">
              <a16:creationId xmlns:a16="http://schemas.microsoft.com/office/drawing/2014/main" id="{E3253FE6-CD0A-4378-B2DA-F3B6534939F4}"/>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74009"/>
    <xdr:sp macro="" textlink="">
      <xdr:nvSpPr>
        <xdr:cNvPr id="2894" name="PoljeZBesedilom 2">
          <a:extLst>
            <a:ext uri="{FF2B5EF4-FFF2-40B4-BE49-F238E27FC236}">
              <a16:creationId xmlns:a16="http://schemas.microsoft.com/office/drawing/2014/main" id="{5A7B3E3E-1E0C-40D7-B444-D81265207937}"/>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74009"/>
    <xdr:sp macro="" textlink="">
      <xdr:nvSpPr>
        <xdr:cNvPr id="2895" name="PoljeZBesedilom 2">
          <a:extLst>
            <a:ext uri="{FF2B5EF4-FFF2-40B4-BE49-F238E27FC236}">
              <a16:creationId xmlns:a16="http://schemas.microsoft.com/office/drawing/2014/main" id="{4D091CA3-CB69-444D-843A-C4287C1EA9A1}"/>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74009"/>
    <xdr:sp macro="" textlink="">
      <xdr:nvSpPr>
        <xdr:cNvPr id="2896" name="PoljeZBesedilom 2">
          <a:extLst>
            <a:ext uri="{FF2B5EF4-FFF2-40B4-BE49-F238E27FC236}">
              <a16:creationId xmlns:a16="http://schemas.microsoft.com/office/drawing/2014/main" id="{BD1A8107-D0C0-426E-B658-9C189C4AD290}"/>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891</xdr:row>
      <xdr:rowOff>0</xdr:rowOff>
    </xdr:from>
    <xdr:ext cx="184731" cy="274009"/>
    <xdr:sp macro="" textlink="">
      <xdr:nvSpPr>
        <xdr:cNvPr id="2897" name="PoljeZBesedilom 2">
          <a:extLst>
            <a:ext uri="{FF2B5EF4-FFF2-40B4-BE49-F238E27FC236}">
              <a16:creationId xmlns:a16="http://schemas.microsoft.com/office/drawing/2014/main" id="{33B298E1-65C5-4282-921D-20308857241E}"/>
            </a:ext>
          </a:extLst>
        </xdr:cNvPr>
        <xdr:cNvSpPr txBox="1"/>
      </xdr:nvSpPr>
      <xdr:spPr>
        <a:xfrm>
          <a:off x="7648600" y="15313043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898" name="PoljeZBesedilom 2">
          <a:extLst>
            <a:ext uri="{FF2B5EF4-FFF2-40B4-BE49-F238E27FC236}">
              <a16:creationId xmlns:a16="http://schemas.microsoft.com/office/drawing/2014/main" id="{75256299-F9BD-469E-B81B-FD82141110C5}"/>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899" name="PoljeZBesedilom 2898">
          <a:extLst>
            <a:ext uri="{FF2B5EF4-FFF2-40B4-BE49-F238E27FC236}">
              <a16:creationId xmlns:a16="http://schemas.microsoft.com/office/drawing/2014/main" id="{3581C251-3AC4-47A9-B304-BD13046A9BB3}"/>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00" name="PoljeZBesedilom 2">
          <a:extLst>
            <a:ext uri="{FF2B5EF4-FFF2-40B4-BE49-F238E27FC236}">
              <a16:creationId xmlns:a16="http://schemas.microsoft.com/office/drawing/2014/main" id="{F204CA46-4D83-485B-91AD-ACEF02A1D5E4}"/>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01" name="PoljeZBesedilom 2">
          <a:extLst>
            <a:ext uri="{FF2B5EF4-FFF2-40B4-BE49-F238E27FC236}">
              <a16:creationId xmlns:a16="http://schemas.microsoft.com/office/drawing/2014/main" id="{9508F05E-75CD-4395-95FF-0F934267EF43}"/>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02" name="PoljeZBesedilom 2">
          <a:extLst>
            <a:ext uri="{FF2B5EF4-FFF2-40B4-BE49-F238E27FC236}">
              <a16:creationId xmlns:a16="http://schemas.microsoft.com/office/drawing/2014/main" id="{C734B7EA-0CB6-4F37-AAE3-563D43BFD128}"/>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03" name="PoljeZBesedilom 2">
          <a:extLst>
            <a:ext uri="{FF2B5EF4-FFF2-40B4-BE49-F238E27FC236}">
              <a16:creationId xmlns:a16="http://schemas.microsoft.com/office/drawing/2014/main" id="{4F4FB5A4-410F-434A-92BC-2DC94B98D30A}"/>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2904" name="PoljeZBesedilom 2">
          <a:extLst>
            <a:ext uri="{FF2B5EF4-FFF2-40B4-BE49-F238E27FC236}">
              <a16:creationId xmlns:a16="http://schemas.microsoft.com/office/drawing/2014/main" id="{C309A69B-4137-451F-848B-CCF574A29AF1}"/>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2905" name="PoljeZBesedilom 2904">
          <a:extLst>
            <a:ext uri="{FF2B5EF4-FFF2-40B4-BE49-F238E27FC236}">
              <a16:creationId xmlns:a16="http://schemas.microsoft.com/office/drawing/2014/main" id="{4C23DA82-09F1-4591-903C-DCE15FDE7516}"/>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2906" name="PoljeZBesedilom 2">
          <a:extLst>
            <a:ext uri="{FF2B5EF4-FFF2-40B4-BE49-F238E27FC236}">
              <a16:creationId xmlns:a16="http://schemas.microsoft.com/office/drawing/2014/main" id="{21A80A95-4D3D-4C0B-9EC0-8BA09F0402D1}"/>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2907" name="PoljeZBesedilom 2">
          <a:extLst>
            <a:ext uri="{FF2B5EF4-FFF2-40B4-BE49-F238E27FC236}">
              <a16:creationId xmlns:a16="http://schemas.microsoft.com/office/drawing/2014/main" id="{5BA60FC7-2700-4CF0-81B2-04A5C14CCDCF}"/>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2908" name="PoljeZBesedilom 2">
          <a:extLst>
            <a:ext uri="{FF2B5EF4-FFF2-40B4-BE49-F238E27FC236}">
              <a16:creationId xmlns:a16="http://schemas.microsoft.com/office/drawing/2014/main" id="{5B1B1196-2F82-453E-986A-72D1DD646245}"/>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2909" name="PoljeZBesedilom 2">
          <a:extLst>
            <a:ext uri="{FF2B5EF4-FFF2-40B4-BE49-F238E27FC236}">
              <a16:creationId xmlns:a16="http://schemas.microsoft.com/office/drawing/2014/main" id="{B2BB2091-730A-4DF1-B2B0-FF75A2F452DE}"/>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10" name="PoljeZBesedilom 2">
          <a:extLst>
            <a:ext uri="{FF2B5EF4-FFF2-40B4-BE49-F238E27FC236}">
              <a16:creationId xmlns:a16="http://schemas.microsoft.com/office/drawing/2014/main" id="{323EEB74-D510-40D5-8392-FA0CC3B3F4E7}"/>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11" name="PoljeZBesedilom 2910">
          <a:extLst>
            <a:ext uri="{FF2B5EF4-FFF2-40B4-BE49-F238E27FC236}">
              <a16:creationId xmlns:a16="http://schemas.microsoft.com/office/drawing/2014/main" id="{856E793F-C3EC-43E1-AB85-928DE8233C6E}"/>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12" name="PoljeZBesedilom 2">
          <a:extLst>
            <a:ext uri="{FF2B5EF4-FFF2-40B4-BE49-F238E27FC236}">
              <a16:creationId xmlns:a16="http://schemas.microsoft.com/office/drawing/2014/main" id="{C24857EE-7AB6-45FA-80A4-827970D3782B}"/>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13" name="PoljeZBesedilom 2">
          <a:extLst>
            <a:ext uri="{FF2B5EF4-FFF2-40B4-BE49-F238E27FC236}">
              <a16:creationId xmlns:a16="http://schemas.microsoft.com/office/drawing/2014/main" id="{10F6F283-7268-4D3F-AEEF-300677C6FAC4}"/>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14" name="PoljeZBesedilom 2">
          <a:extLst>
            <a:ext uri="{FF2B5EF4-FFF2-40B4-BE49-F238E27FC236}">
              <a16:creationId xmlns:a16="http://schemas.microsoft.com/office/drawing/2014/main" id="{3CC5FDD5-CBCE-457F-A02B-0C92F045EF56}"/>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15" name="PoljeZBesedilom 2">
          <a:extLst>
            <a:ext uri="{FF2B5EF4-FFF2-40B4-BE49-F238E27FC236}">
              <a16:creationId xmlns:a16="http://schemas.microsoft.com/office/drawing/2014/main" id="{D859B092-DA90-4482-B61A-6B81054C3575}"/>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2916" name="PoljeZBesedilom 2">
          <a:extLst>
            <a:ext uri="{FF2B5EF4-FFF2-40B4-BE49-F238E27FC236}">
              <a16:creationId xmlns:a16="http://schemas.microsoft.com/office/drawing/2014/main" id="{CD24970D-CB93-41F9-864F-167561BF999C}"/>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2917" name="PoljeZBesedilom 2916">
          <a:extLst>
            <a:ext uri="{FF2B5EF4-FFF2-40B4-BE49-F238E27FC236}">
              <a16:creationId xmlns:a16="http://schemas.microsoft.com/office/drawing/2014/main" id="{A5B2525C-59A0-46FC-9A38-7B4B21C6C779}"/>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2918" name="PoljeZBesedilom 2">
          <a:extLst>
            <a:ext uri="{FF2B5EF4-FFF2-40B4-BE49-F238E27FC236}">
              <a16:creationId xmlns:a16="http://schemas.microsoft.com/office/drawing/2014/main" id="{225072C7-2F8F-4054-8FFC-9486C739C1A8}"/>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2919" name="PoljeZBesedilom 2">
          <a:extLst>
            <a:ext uri="{FF2B5EF4-FFF2-40B4-BE49-F238E27FC236}">
              <a16:creationId xmlns:a16="http://schemas.microsoft.com/office/drawing/2014/main" id="{31792B10-98E2-4BAE-A67E-6CF72AA0D3B2}"/>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2920" name="PoljeZBesedilom 2">
          <a:extLst>
            <a:ext uri="{FF2B5EF4-FFF2-40B4-BE49-F238E27FC236}">
              <a16:creationId xmlns:a16="http://schemas.microsoft.com/office/drawing/2014/main" id="{C260422D-267B-4B61-93F8-5DDD06BDDA57}"/>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887</xdr:row>
      <xdr:rowOff>0</xdr:rowOff>
    </xdr:from>
    <xdr:ext cx="184731" cy="264560"/>
    <xdr:sp macro="" textlink="">
      <xdr:nvSpPr>
        <xdr:cNvPr id="2921" name="PoljeZBesedilom 2">
          <a:extLst>
            <a:ext uri="{FF2B5EF4-FFF2-40B4-BE49-F238E27FC236}">
              <a16:creationId xmlns:a16="http://schemas.microsoft.com/office/drawing/2014/main" id="{CB5C40B5-DDE2-4D3A-96A1-0983D92E4EC7}"/>
            </a:ext>
          </a:extLst>
        </xdr:cNvPr>
        <xdr:cNvSpPr txBox="1"/>
      </xdr:nvSpPr>
      <xdr:spPr>
        <a:xfrm>
          <a:off x="7642885" y="1525284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22" name="PoljeZBesedilom 2">
          <a:extLst>
            <a:ext uri="{FF2B5EF4-FFF2-40B4-BE49-F238E27FC236}">
              <a16:creationId xmlns:a16="http://schemas.microsoft.com/office/drawing/2014/main" id="{3E7C4957-455A-47C1-8229-E864E1CA93B5}"/>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23" name="PoljeZBesedilom 2922">
          <a:extLst>
            <a:ext uri="{FF2B5EF4-FFF2-40B4-BE49-F238E27FC236}">
              <a16:creationId xmlns:a16="http://schemas.microsoft.com/office/drawing/2014/main" id="{6081AAA0-AAE7-4679-A845-A47A35AD9074}"/>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24" name="PoljeZBesedilom 2">
          <a:extLst>
            <a:ext uri="{FF2B5EF4-FFF2-40B4-BE49-F238E27FC236}">
              <a16:creationId xmlns:a16="http://schemas.microsoft.com/office/drawing/2014/main" id="{9FD8A6A1-1628-4C20-97D0-519B582B8C00}"/>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25" name="PoljeZBesedilom 2">
          <a:extLst>
            <a:ext uri="{FF2B5EF4-FFF2-40B4-BE49-F238E27FC236}">
              <a16:creationId xmlns:a16="http://schemas.microsoft.com/office/drawing/2014/main" id="{B0AF45BF-52DB-4637-BF35-FBA1CA6BEE1A}"/>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26" name="PoljeZBesedilom 2">
          <a:extLst>
            <a:ext uri="{FF2B5EF4-FFF2-40B4-BE49-F238E27FC236}">
              <a16:creationId xmlns:a16="http://schemas.microsoft.com/office/drawing/2014/main" id="{BF917A97-534B-4FD1-87BE-01C1475946BD}"/>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27" name="PoljeZBesedilom 2">
          <a:extLst>
            <a:ext uri="{FF2B5EF4-FFF2-40B4-BE49-F238E27FC236}">
              <a16:creationId xmlns:a16="http://schemas.microsoft.com/office/drawing/2014/main" id="{B026F7DE-EDB5-4E8C-980C-D0C803925018}"/>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28" name="PoljeZBesedilom 2">
          <a:extLst>
            <a:ext uri="{FF2B5EF4-FFF2-40B4-BE49-F238E27FC236}">
              <a16:creationId xmlns:a16="http://schemas.microsoft.com/office/drawing/2014/main" id="{EC96C8AF-DED8-4DC2-A5B9-C7855492004E}"/>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29" name="PoljeZBesedilom 2928">
          <a:extLst>
            <a:ext uri="{FF2B5EF4-FFF2-40B4-BE49-F238E27FC236}">
              <a16:creationId xmlns:a16="http://schemas.microsoft.com/office/drawing/2014/main" id="{4A99739E-BC71-480C-8AB3-5CB6327DD7D6}"/>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30" name="PoljeZBesedilom 2">
          <a:extLst>
            <a:ext uri="{FF2B5EF4-FFF2-40B4-BE49-F238E27FC236}">
              <a16:creationId xmlns:a16="http://schemas.microsoft.com/office/drawing/2014/main" id="{E0771E8F-0877-4A5E-957D-F143CF128834}"/>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31" name="PoljeZBesedilom 2">
          <a:extLst>
            <a:ext uri="{FF2B5EF4-FFF2-40B4-BE49-F238E27FC236}">
              <a16:creationId xmlns:a16="http://schemas.microsoft.com/office/drawing/2014/main" id="{9EE1A1E1-C800-4838-8AD5-CE18FB31DC2B}"/>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32" name="PoljeZBesedilom 2">
          <a:extLst>
            <a:ext uri="{FF2B5EF4-FFF2-40B4-BE49-F238E27FC236}">
              <a16:creationId xmlns:a16="http://schemas.microsoft.com/office/drawing/2014/main" id="{D1EB08F7-E32E-424C-A9C1-6892E247D63D}"/>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33" name="PoljeZBesedilom 2">
          <a:extLst>
            <a:ext uri="{FF2B5EF4-FFF2-40B4-BE49-F238E27FC236}">
              <a16:creationId xmlns:a16="http://schemas.microsoft.com/office/drawing/2014/main" id="{8FF6B7DA-F341-4619-A68B-EE720CBA6005}"/>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34" name="PoljeZBesedilom 2">
          <a:extLst>
            <a:ext uri="{FF2B5EF4-FFF2-40B4-BE49-F238E27FC236}">
              <a16:creationId xmlns:a16="http://schemas.microsoft.com/office/drawing/2014/main" id="{BFC79DAF-B94E-44D5-B9E5-7D5469100540}"/>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35" name="PoljeZBesedilom 2934">
          <a:extLst>
            <a:ext uri="{FF2B5EF4-FFF2-40B4-BE49-F238E27FC236}">
              <a16:creationId xmlns:a16="http://schemas.microsoft.com/office/drawing/2014/main" id="{76651144-FC01-4AE8-BD28-D403CC3D4C62}"/>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36" name="PoljeZBesedilom 2">
          <a:extLst>
            <a:ext uri="{FF2B5EF4-FFF2-40B4-BE49-F238E27FC236}">
              <a16:creationId xmlns:a16="http://schemas.microsoft.com/office/drawing/2014/main" id="{971A7B48-71B0-4DEE-BF7E-B0FFA0DD2EF3}"/>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37" name="PoljeZBesedilom 2">
          <a:extLst>
            <a:ext uri="{FF2B5EF4-FFF2-40B4-BE49-F238E27FC236}">
              <a16:creationId xmlns:a16="http://schemas.microsoft.com/office/drawing/2014/main" id="{E5836EAB-A505-4F6B-973B-4D070F8C9B0B}"/>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38" name="PoljeZBesedilom 2">
          <a:extLst>
            <a:ext uri="{FF2B5EF4-FFF2-40B4-BE49-F238E27FC236}">
              <a16:creationId xmlns:a16="http://schemas.microsoft.com/office/drawing/2014/main" id="{D294FF8C-5F7B-4A24-9CFE-3420FE1E664F}"/>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39" name="PoljeZBesedilom 2">
          <a:extLst>
            <a:ext uri="{FF2B5EF4-FFF2-40B4-BE49-F238E27FC236}">
              <a16:creationId xmlns:a16="http://schemas.microsoft.com/office/drawing/2014/main" id="{F78893EE-0147-4544-8695-CBEA9A20BF9A}"/>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2940" name="PoljeZBesedilom 2">
          <a:extLst>
            <a:ext uri="{FF2B5EF4-FFF2-40B4-BE49-F238E27FC236}">
              <a16:creationId xmlns:a16="http://schemas.microsoft.com/office/drawing/2014/main" id="{E6D9FB5B-DB4A-4D8F-A29B-1F25285E8661}"/>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2941" name="PoljeZBesedilom 2940">
          <a:extLst>
            <a:ext uri="{FF2B5EF4-FFF2-40B4-BE49-F238E27FC236}">
              <a16:creationId xmlns:a16="http://schemas.microsoft.com/office/drawing/2014/main" id="{DD115CA4-6B24-4A0C-9F46-7573A6639AA5}"/>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2942" name="PoljeZBesedilom 2">
          <a:extLst>
            <a:ext uri="{FF2B5EF4-FFF2-40B4-BE49-F238E27FC236}">
              <a16:creationId xmlns:a16="http://schemas.microsoft.com/office/drawing/2014/main" id="{7EDF1FB2-1E96-4D64-BC8F-F74FA976FE98}"/>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2943" name="PoljeZBesedilom 2">
          <a:extLst>
            <a:ext uri="{FF2B5EF4-FFF2-40B4-BE49-F238E27FC236}">
              <a16:creationId xmlns:a16="http://schemas.microsoft.com/office/drawing/2014/main" id="{90A35805-8F59-49A4-8072-21C1A2D099FE}"/>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2944" name="PoljeZBesedilom 2">
          <a:extLst>
            <a:ext uri="{FF2B5EF4-FFF2-40B4-BE49-F238E27FC236}">
              <a16:creationId xmlns:a16="http://schemas.microsoft.com/office/drawing/2014/main" id="{97725412-1C86-40A2-B27F-EA8280212E55}"/>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2945" name="PoljeZBesedilom 2">
          <a:extLst>
            <a:ext uri="{FF2B5EF4-FFF2-40B4-BE49-F238E27FC236}">
              <a16:creationId xmlns:a16="http://schemas.microsoft.com/office/drawing/2014/main" id="{FEF75453-6BE6-4567-A34B-F83E61A3F54C}"/>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2946" name="PoljeZBesedilom 2">
          <a:extLst>
            <a:ext uri="{FF2B5EF4-FFF2-40B4-BE49-F238E27FC236}">
              <a16:creationId xmlns:a16="http://schemas.microsoft.com/office/drawing/2014/main" id="{8D7F80CB-0D5A-4AB0-A73B-C6D88EA31A3D}"/>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2947" name="PoljeZBesedilom 2946">
          <a:extLst>
            <a:ext uri="{FF2B5EF4-FFF2-40B4-BE49-F238E27FC236}">
              <a16:creationId xmlns:a16="http://schemas.microsoft.com/office/drawing/2014/main" id="{0AF0F139-B9A0-4ADC-9866-92908A5BF5F5}"/>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2948" name="PoljeZBesedilom 2">
          <a:extLst>
            <a:ext uri="{FF2B5EF4-FFF2-40B4-BE49-F238E27FC236}">
              <a16:creationId xmlns:a16="http://schemas.microsoft.com/office/drawing/2014/main" id="{9C13F00C-6125-4478-BA9E-DCF6B41F5767}"/>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2949" name="PoljeZBesedilom 2">
          <a:extLst>
            <a:ext uri="{FF2B5EF4-FFF2-40B4-BE49-F238E27FC236}">
              <a16:creationId xmlns:a16="http://schemas.microsoft.com/office/drawing/2014/main" id="{D6D28180-81BF-40DE-8B84-3EA992B22E4A}"/>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2950" name="PoljeZBesedilom 2">
          <a:extLst>
            <a:ext uri="{FF2B5EF4-FFF2-40B4-BE49-F238E27FC236}">
              <a16:creationId xmlns:a16="http://schemas.microsoft.com/office/drawing/2014/main" id="{2D31AD9E-752D-4A10-AFA3-58C11C659758}"/>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2951" name="PoljeZBesedilom 2">
          <a:extLst>
            <a:ext uri="{FF2B5EF4-FFF2-40B4-BE49-F238E27FC236}">
              <a16:creationId xmlns:a16="http://schemas.microsoft.com/office/drawing/2014/main" id="{F8AD685A-4D6F-40C7-BC09-6361420FCC17}"/>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74009"/>
    <xdr:sp macro="" textlink="">
      <xdr:nvSpPr>
        <xdr:cNvPr id="2952" name="PoljeZBesedilom 2951">
          <a:extLst>
            <a:ext uri="{FF2B5EF4-FFF2-40B4-BE49-F238E27FC236}">
              <a16:creationId xmlns:a16="http://schemas.microsoft.com/office/drawing/2014/main" id="{66138F9E-CB6D-46AB-AC41-C2F79E127A6B}"/>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74009"/>
    <xdr:sp macro="" textlink="">
      <xdr:nvSpPr>
        <xdr:cNvPr id="2953" name="PoljeZBesedilom 2">
          <a:extLst>
            <a:ext uri="{FF2B5EF4-FFF2-40B4-BE49-F238E27FC236}">
              <a16:creationId xmlns:a16="http://schemas.microsoft.com/office/drawing/2014/main" id="{37178D79-5AFC-4FA8-BE3C-0743F4892AF4}"/>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74009"/>
    <xdr:sp macro="" textlink="">
      <xdr:nvSpPr>
        <xdr:cNvPr id="2954" name="PoljeZBesedilom 2">
          <a:extLst>
            <a:ext uri="{FF2B5EF4-FFF2-40B4-BE49-F238E27FC236}">
              <a16:creationId xmlns:a16="http://schemas.microsoft.com/office/drawing/2014/main" id="{AB3373A5-A84A-4AD6-BE1E-7C39F47A6E23}"/>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74009"/>
    <xdr:sp macro="" textlink="">
      <xdr:nvSpPr>
        <xdr:cNvPr id="2955" name="PoljeZBesedilom 2">
          <a:extLst>
            <a:ext uri="{FF2B5EF4-FFF2-40B4-BE49-F238E27FC236}">
              <a16:creationId xmlns:a16="http://schemas.microsoft.com/office/drawing/2014/main" id="{1D821FBA-8189-4AE4-9F75-6BB0317C3F6A}"/>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74009"/>
    <xdr:sp macro="" textlink="">
      <xdr:nvSpPr>
        <xdr:cNvPr id="2956" name="PoljeZBesedilom 2">
          <a:extLst>
            <a:ext uri="{FF2B5EF4-FFF2-40B4-BE49-F238E27FC236}">
              <a16:creationId xmlns:a16="http://schemas.microsoft.com/office/drawing/2014/main" id="{7769196B-132A-483B-BF3A-8E27BED046CE}"/>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57" name="PoljeZBesedilom 2">
          <a:extLst>
            <a:ext uri="{FF2B5EF4-FFF2-40B4-BE49-F238E27FC236}">
              <a16:creationId xmlns:a16="http://schemas.microsoft.com/office/drawing/2014/main" id="{1F8F890B-83BB-4782-A2D9-5AF9CBACEBAA}"/>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58" name="PoljeZBesedilom 2957">
          <a:extLst>
            <a:ext uri="{FF2B5EF4-FFF2-40B4-BE49-F238E27FC236}">
              <a16:creationId xmlns:a16="http://schemas.microsoft.com/office/drawing/2014/main" id="{72FC79E1-091C-4601-94E4-23187AF4C066}"/>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59" name="PoljeZBesedilom 2">
          <a:extLst>
            <a:ext uri="{FF2B5EF4-FFF2-40B4-BE49-F238E27FC236}">
              <a16:creationId xmlns:a16="http://schemas.microsoft.com/office/drawing/2014/main" id="{0E262D4F-92C3-411B-A138-4D1A83EB80C0}"/>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60" name="PoljeZBesedilom 2">
          <a:extLst>
            <a:ext uri="{FF2B5EF4-FFF2-40B4-BE49-F238E27FC236}">
              <a16:creationId xmlns:a16="http://schemas.microsoft.com/office/drawing/2014/main" id="{E41232F3-5029-4F11-8985-40FC77CF3849}"/>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61" name="PoljeZBesedilom 2">
          <a:extLst>
            <a:ext uri="{FF2B5EF4-FFF2-40B4-BE49-F238E27FC236}">
              <a16:creationId xmlns:a16="http://schemas.microsoft.com/office/drawing/2014/main" id="{4FF49021-3440-4909-A483-D4D4F6624C97}"/>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2962" name="PoljeZBesedilom 2">
          <a:extLst>
            <a:ext uri="{FF2B5EF4-FFF2-40B4-BE49-F238E27FC236}">
              <a16:creationId xmlns:a16="http://schemas.microsoft.com/office/drawing/2014/main" id="{C786E677-7057-468A-BE90-FD1A53213416}"/>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63" name="PoljeZBesedilom 2">
          <a:extLst>
            <a:ext uri="{FF2B5EF4-FFF2-40B4-BE49-F238E27FC236}">
              <a16:creationId xmlns:a16="http://schemas.microsoft.com/office/drawing/2014/main" id="{1BCA702A-93F9-41DC-9E13-31EF99590810}"/>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64" name="PoljeZBesedilom 2963">
          <a:extLst>
            <a:ext uri="{FF2B5EF4-FFF2-40B4-BE49-F238E27FC236}">
              <a16:creationId xmlns:a16="http://schemas.microsoft.com/office/drawing/2014/main" id="{61F3B606-1819-47D1-B5AA-FDBC97C79E34}"/>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65" name="PoljeZBesedilom 2">
          <a:extLst>
            <a:ext uri="{FF2B5EF4-FFF2-40B4-BE49-F238E27FC236}">
              <a16:creationId xmlns:a16="http://schemas.microsoft.com/office/drawing/2014/main" id="{2270F7BA-697B-401B-8D23-E9B98458B2F3}"/>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66" name="PoljeZBesedilom 2">
          <a:extLst>
            <a:ext uri="{FF2B5EF4-FFF2-40B4-BE49-F238E27FC236}">
              <a16:creationId xmlns:a16="http://schemas.microsoft.com/office/drawing/2014/main" id="{ECD8FBDB-1E90-4FB7-BD5D-72AFE8BEC2CC}"/>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67" name="PoljeZBesedilom 2">
          <a:extLst>
            <a:ext uri="{FF2B5EF4-FFF2-40B4-BE49-F238E27FC236}">
              <a16:creationId xmlns:a16="http://schemas.microsoft.com/office/drawing/2014/main" id="{6E8350A6-93F8-4C9E-A5CD-1A352E0C88BB}"/>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68" name="PoljeZBesedilom 2">
          <a:extLst>
            <a:ext uri="{FF2B5EF4-FFF2-40B4-BE49-F238E27FC236}">
              <a16:creationId xmlns:a16="http://schemas.microsoft.com/office/drawing/2014/main" id="{DF12268F-4704-4959-8A28-5F1DDAEA4CCB}"/>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69" name="PoljeZBesedilom 2">
          <a:extLst>
            <a:ext uri="{FF2B5EF4-FFF2-40B4-BE49-F238E27FC236}">
              <a16:creationId xmlns:a16="http://schemas.microsoft.com/office/drawing/2014/main" id="{A61065E1-34E6-4C55-BB28-8BB95B092FF1}"/>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70" name="PoljeZBesedilom 2969">
          <a:extLst>
            <a:ext uri="{FF2B5EF4-FFF2-40B4-BE49-F238E27FC236}">
              <a16:creationId xmlns:a16="http://schemas.microsoft.com/office/drawing/2014/main" id="{28B1448C-301B-4C40-9EC5-8CAFDA6CB928}"/>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71" name="PoljeZBesedilom 2">
          <a:extLst>
            <a:ext uri="{FF2B5EF4-FFF2-40B4-BE49-F238E27FC236}">
              <a16:creationId xmlns:a16="http://schemas.microsoft.com/office/drawing/2014/main" id="{E07D5FB4-9A50-400B-BE10-475A5BEADC18}"/>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72" name="PoljeZBesedilom 2">
          <a:extLst>
            <a:ext uri="{FF2B5EF4-FFF2-40B4-BE49-F238E27FC236}">
              <a16:creationId xmlns:a16="http://schemas.microsoft.com/office/drawing/2014/main" id="{F7E206DA-69BD-4C1B-9C16-5278C958BF8A}"/>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73" name="PoljeZBesedilom 2">
          <a:extLst>
            <a:ext uri="{FF2B5EF4-FFF2-40B4-BE49-F238E27FC236}">
              <a16:creationId xmlns:a16="http://schemas.microsoft.com/office/drawing/2014/main" id="{213712C1-003C-4B04-AB0F-97E7A7112C76}"/>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894</xdr:row>
      <xdr:rowOff>0</xdr:rowOff>
    </xdr:from>
    <xdr:ext cx="184731" cy="264560"/>
    <xdr:sp macro="" textlink="">
      <xdr:nvSpPr>
        <xdr:cNvPr id="2974" name="PoljeZBesedilom 2">
          <a:extLst>
            <a:ext uri="{FF2B5EF4-FFF2-40B4-BE49-F238E27FC236}">
              <a16:creationId xmlns:a16="http://schemas.microsoft.com/office/drawing/2014/main" id="{CBC70081-5ABA-4B06-B729-AA08F8185FE1}"/>
            </a:ext>
          </a:extLst>
        </xdr:cNvPr>
        <xdr:cNvSpPr txBox="1"/>
      </xdr:nvSpPr>
      <xdr:spPr>
        <a:xfrm>
          <a:off x="7646695"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2975" name="PoljeZBesedilom 2">
          <a:extLst>
            <a:ext uri="{FF2B5EF4-FFF2-40B4-BE49-F238E27FC236}">
              <a16:creationId xmlns:a16="http://schemas.microsoft.com/office/drawing/2014/main" id="{0EE48307-8F91-42D9-B3E0-81BEF487D0B1}"/>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2976" name="PoljeZBesedilom 2975">
          <a:extLst>
            <a:ext uri="{FF2B5EF4-FFF2-40B4-BE49-F238E27FC236}">
              <a16:creationId xmlns:a16="http://schemas.microsoft.com/office/drawing/2014/main" id="{1B01DE98-A9AB-43F6-BEED-CD38C79DAE4E}"/>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2977" name="PoljeZBesedilom 2">
          <a:extLst>
            <a:ext uri="{FF2B5EF4-FFF2-40B4-BE49-F238E27FC236}">
              <a16:creationId xmlns:a16="http://schemas.microsoft.com/office/drawing/2014/main" id="{7D196874-232F-473B-8649-90FE482D9523}"/>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2978" name="PoljeZBesedilom 2">
          <a:extLst>
            <a:ext uri="{FF2B5EF4-FFF2-40B4-BE49-F238E27FC236}">
              <a16:creationId xmlns:a16="http://schemas.microsoft.com/office/drawing/2014/main" id="{C8A7B581-CE0A-4F4D-BC3F-F43CF217FC44}"/>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2979" name="PoljeZBesedilom 2">
          <a:extLst>
            <a:ext uri="{FF2B5EF4-FFF2-40B4-BE49-F238E27FC236}">
              <a16:creationId xmlns:a16="http://schemas.microsoft.com/office/drawing/2014/main" id="{434FB292-6A58-495D-8C63-EBFF2745C755}"/>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894</xdr:row>
      <xdr:rowOff>0</xdr:rowOff>
    </xdr:from>
    <xdr:ext cx="184731" cy="264560"/>
    <xdr:sp macro="" textlink="">
      <xdr:nvSpPr>
        <xdr:cNvPr id="2980" name="PoljeZBesedilom 2">
          <a:extLst>
            <a:ext uri="{FF2B5EF4-FFF2-40B4-BE49-F238E27FC236}">
              <a16:creationId xmlns:a16="http://schemas.microsoft.com/office/drawing/2014/main" id="{2D8EE49E-A71A-44A3-A41D-29805216661F}"/>
            </a:ext>
          </a:extLst>
        </xdr:cNvPr>
        <xdr:cNvSpPr txBox="1"/>
      </xdr:nvSpPr>
      <xdr:spPr>
        <a:xfrm>
          <a:off x="7644790" y="153654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2981" name="PoljeZBesedilom 2">
          <a:extLst>
            <a:ext uri="{FF2B5EF4-FFF2-40B4-BE49-F238E27FC236}">
              <a16:creationId xmlns:a16="http://schemas.microsoft.com/office/drawing/2014/main" id="{5EDEDEBD-5298-4ED2-954E-AD4CDA296111}"/>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2982" name="PoljeZBesedilom 2981">
          <a:extLst>
            <a:ext uri="{FF2B5EF4-FFF2-40B4-BE49-F238E27FC236}">
              <a16:creationId xmlns:a16="http://schemas.microsoft.com/office/drawing/2014/main" id="{3E9ED9EF-910B-4D06-A951-14A5D836A66A}"/>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2983" name="PoljeZBesedilom 2">
          <a:extLst>
            <a:ext uri="{FF2B5EF4-FFF2-40B4-BE49-F238E27FC236}">
              <a16:creationId xmlns:a16="http://schemas.microsoft.com/office/drawing/2014/main" id="{9DB1D22A-594D-4465-93C8-358A8E2BBE7B}"/>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2984" name="PoljeZBesedilom 2">
          <a:extLst>
            <a:ext uri="{FF2B5EF4-FFF2-40B4-BE49-F238E27FC236}">
              <a16:creationId xmlns:a16="http://schemas.microsoft.com/office/drawing/2014/main" id="{9EE40EA1-C099-45F8-BF25-FAE7DC9A307F}"/>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2985" name="PoljeZBesedilom 2">
          <a:extLst>
            <a:ext uri="{FF2B5EF4-FFF2-40B4-BE49-F238E27FC236}">
              <a16:creationId xmlns:a16="http://schemas.microsoft.com/office/drawing/2014/main" id="{5E84CB95-D9AB-4E34-B8BF-DF52FE7D68CA}"/>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895</xdr:row>
      <xdr:rowOff>0</xdr:rowOff>
    </xdr:from>
    <xdr:ext cx="184731" cy="264560"/>
    <xdr:sp macro="" textlink="">
      <xdr:nvSpPr>
        <xdr:cNvPr id="2986" name="PoljeZBesedilom 2">
          <a:extLst>
            <a:ext uri="{FF2B5EF4-FFF2-40B4-BE49-F238E27FC236}">
              <a16:creationId xmlns:a16="http://schemas.microsoft.com/office/drawing/2014/main" id="{6CEAE784-5551-423E-ACB3-BB9FFF722D56}"/>
            </a:ext>
          </a:extLst>
        </xdr:cNvPr>
        <xdr:cNvSpPr txBox="1"/>
      </xdr:nvSpPr>
      <xdr:spPr>
        <a:xfrm>
          <a:off x="7644790" y="153813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74009"/>
    <xdr:sp macro="" textlink="">
      <xdr:nvSpPr>
        <xdr:cNvPr id="2987" name="PoljeZBesedilom 2986">
          <a:extLst>
            <a:ext uri="{FF2B5EF4-FFF2-40B4-BE49-F238E27FC236}">
              <a16:creationId xmlns:a16="http://schemas.microsoft.com/office/drawing/2014/main" id="{3D195ABB-3399-4C00-909E-2CADBB5D9918}"/>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74009"/>
    <xdr:sp macro="" textlink="">
      <xdr:nvSpPr>
        <xdr:cNvPr id="2988" name="PoljeZBesedilom 2">
          <a:extLst>
            <a:ext uri="{FF2B5EF4-FFF2-40B4-BE49-F238E27FC236}">
              <a16:creationId xmlns:a16="http://schemas.microsoft.com/office/drawing/2014/main" id="{1DFD864D-8454-4BCF-A947-995A36A8BBC1}"/>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74009"/>
    <xdr:sp macro="" textlink="">
      <xdr:nvSpPr>
        <xdr:cNvPr id="2989" name="PoljeZBesedilom 2">
          <a:extLst>
            <a:ext uri="{FF2B5EF4-FFF2-40B4-BE49-F238E27FC236}">
              <a16:creationId xmlns:a16="http://schemas.microsoft.com/office/drawing/2014/main" id="{22556657-CBD3-4A61-A54D-79E65BA7E711}"/>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74009"/>
    <xdr:sp macro="" textlink="">
      <xdr:nvSpPr>
        <xdr:cNvPr id="2990" name="PoljeZBesedilom 2">
          <a:extLst>
            <a:ext uri="{FF2B5EF4-FFF2-40B4-BE49-F238E27FC236}">
              <a16:creationId xmlns:a16="http://schemas.microsoft.com/office/drawing/2014/main" id="{45A3C7FC-22AA-47A4-935B-1B2789C13162}"/>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74009"/>
    <xdr:sp macro="" textlink="">
      <xdr:nvSpPr>
        <xdr:cNvPr id="2991" name="PoljeZBesedilom 2">
          <a:extLst>
            <a:ext uri="{FF2B5EF4-FFF2-40B4-BE49-F238E27FC236}">
              <a16:creationId xmlns:a16="http://schemas.microsoft.com/office/drawing/2014/main" id="{8D3B8F87-2563-4CAC-9F58-9746700A049E}"/>
            </a:ext>
          </a:extLst>
        </xdr:cNvPr>
        <xdr:cNvSpPr txBox="1"/>
      </xdr:nvSpPr>
      <xdr:spPr>
        <a:xfrm>
          <a:off x="7644790" y="15394087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2992" name="PoljeZBesedilom 2">
          <a:extLst>
            <a:ext uri="{FF2B5EF4-FFF2-40B4-BE49-F238E27FC236}">
              <a16:creationId xmlns:a16="http://schemas.microsoft.com/office/drawing/2014/main" id="{78E8D38D-1CD4-4A75-B7F6-746376839B2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2993" name="PoljeZBesedilom 2992">
          <a:extLst>
            <a:ext uri="{FF2B5EF4-FFF2-40B4-BE49-F238E27FC236}">
              <a16:creationId xmlns:a16="http://schemas.microsoft.com/office/drawing/2014/main" id="{89257FF6-0E30-4D4A-AAF5-0887A11A7CA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2994" name="PoljeZBesedilom 2">
          <a:extLst>
            <a:ext uri="{FF2B5EF4-FFF2-40B4-BE49-F238E27FC236}">
              <a16:creationId xmlns:a16="http://schemas.microsoft.com/office/drawing/2014/main" id="{BC57B219-9F51-41E0-9BA0-11C52F8656CB}"/>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2995" name="PoljeZBesedilom 2">
          <a:extLst>
            <a:ext uri="{FF2B5EF4-FFF2-40B4-BE49-F238E27FC236}">
              <a16:creationId xmlns:a16="http://schemas.microsoft.com/office/drawing/2014/main" id="{31052367-3829-441E-B7B7-774B3A4B909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2996" name="PoljeZBesedilom 2">
          <a:extLst>
            <a:ext uri="{FF2B5EF4-FFF2-40B4-BE49-F238E27FC236}">
              <a16:creationId xmlns:a16="http://schemas.microsoft.com/office/drawing/2014/main" id="{1288C0BE-7B67-432C-8452-6EA1CD6420E7}"/>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2997" name="PoljeZBesedilom 2">
          <a:extLst>
            <a:ext uri="{FF2B5EF4-FFF2-40B4-BE49-F238E27FC236}">
              <a16:creationId xmlns:a16="http://schemas.microsoft.com/office/drawing/2014/main" id="{BC0D9E66-062A-4B0E-B1B4-4CFD94CE3B3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2998" name="PoljeZBesedilom 2">
          <a:extLst>
            <a:ext uri="{FF2B5EF4-FFF2-40B4-BE49-F238E27FC236}">
              <a16:creationId xmlns:a16="http://schemas.microsoft.com/office/drawing/2014/main" id="{1A65C3F5-3F83-48F6-B6C3-5AD9F043B8A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2999" name="PoljeZBesedilom 2998">
          <a:extLst>
            <a:ext uri="{FF2B5EF4-FFF2-40B4-BE49-F238E27FC236}">
              <a16:creationId xmlns:a16="http://schemas.microsoft.com/office/drawing/2014/main" id="{EB71EBA0-BC91-4F41-B601-86D1AA984047}"/>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3000" name="PoljeZBesedilom 2">
          <a:extLst>
            <a:ext uri="{FF2B5EF4-FFF2-40B4-BE49-F238E27FC236}">
              <a16:creationId xmlns:a16="http://schemas.microsoft.com/office/drawing/2014/main" id="{E03F14C2-9DC1-4B2C-9E14-97CEDAB9D15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3001" name="PoljeZBesedilom 2">
          <a:extLst>
            <a:ext uri="{FF2B5EF4-FFF2-40B4-BE49-F238E27FC236}">
              <a16:creationId xmlns:a16="http://schemas.microsoft.com/office/drawing/2014/main" id="{C71147E2-D6A9-4485-8047-BF1184C50647}"/>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3002" name="PoljeZBesedilom 2">
          <a:extLst>
            <a:ext uri="{FF2B5EF4-FFF2-40B4-BE49-F238E27FC236}">
              <a16:creationId xmlns:a16="http://schemas.microsoft.com/office/drawing/2014/main" id="{4DC7CAE5-B3B3-423C-A27A-62F1F93BA983}"/>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3003" name="PoljeZBesedilom 2">
          <a:extLst>
            <a:ext uri="{FF2B5EF4-FFF2-40B4-BE49-F238E27FC236}">
              <a16:creationId xmlns:a16="http://schemas.microsoft.com/office/drawing/2014/main" id="{D18EC17C-43C5-4B40-BAEF-6CA387F4DABB}"/>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3004" name="PoljeZBesedilom 2">
          <a:extLst>
            <a:ext uri="{FF2B5EF4-FFF2-40B4-BE49-F238E27FC236}">
              <a16:creationId xmlns:a16="http://schemas.microsoft.com/office/drawing/2014/main" id="{04D402AD-5F2E-42AD-A991-A9C0FA4EAE6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3005" name="PoljeZBesedilom 3004">
          <a:extLst>
            <a:ext uri="{FF2B5EF4-FFF2-40B4-BE49-F238E27FC236}">
              <a16:creationId xmlns:a16="http://schemas.microsoft.com/office/drawing/2014/main" id="{3B6EE8B5-4650-4AD6-9F16-D49550AE5EA8}"/>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3006" name="PoljeZBesedilom 2">
          <a:extLst>
            <a:ext uri="{FF2B5EF4-FFF2-40B4-BE49-F238E27FC236}">
              <a16:creationId xmlns:a16="http://schemas.microsoft.com/office/drawing/2014/main" id="{E04269B2-81AF-43E1-9F71-705AD9DDDF8D}"/>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3007" name="PoljeZBesedilom 2">
          <a:extLst>
            <a:ext uri="{FF2B5EF4-FFF2-40B4-BE49-F238E27FC236}">
              <a16:creationId xmlns:a16="http://schemas.microsoft.com/office/drawing/2014/main" id="{8A309DB4-BDC6-4FA9-80DA-A6FF8169A750}"/>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3008" name="PoljeZBesedilom 2">
          <a:extLst>
            <a:ext uri="{FF2B5EF4-FFF2-40B4-BE49-F238E27FC236}">
              <a16:creationId xmlns:a16="http://schemas.microsoft.com/office/drawing/2014/main" id="{027165C4-C618-4538-B53A-01B25332D20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3009" name="PoljeZBesedilom 2">
          <a:extLst>
            <a:ext uri="{FF2B5EF4-FFF2-40B4-BE49-F238E27FC236}">
              <a16:creationId xmlns:a16="http://schemas.microsoft.com/office/drawing/2014/main" id="{20F7A890-29FE-404B-8429-983E7EA5803D}"/>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3010" name="PoljeZBesedilom 2">
          <a:extLst>
            <a:ext uri="{FF2B5EF4-FFF2-40B4-BE49-F238E27FC236}">
              <a16:creationId xmlns:a16="http://schemas.microsoft.com/office/drawing/2014/main" id="{CBC0BC89-ED8B-4B87-8959-A2F637F19210}"/>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3011" name="PoljeZBesedilom 3010">
          <a:extLst>
            <a:ext uri="{FF2B5EF4-FFF2-40B4-BE49-F238E27FC236}">
              <a16:creationId xmlns:a16="http://schemas.microsoft.com/office/drawing/2014/main" id="{CE4BDC87-7142-4BAB-8C17-814D2D04A21D}"/>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3012" name="PoljeZBesedilom 2">
          <a:extLst>
            <a:ext uri="{FF2B5EF4-FFF2-40B4-BE49-F238E27FC236}">
              <a16:creationId xmlns:a16="http://schemas.microsoft.com/office/drawing/2014/main" id="{CE9B9AC3-F258-4ACA-8534-91F574C2EAC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3013" name="PoljeZBesedilom 2">
          <a:extLst>
            <a:ext uri="{FF2B5EF4-FFF2-40B4-BE49-F238E27FC236}">
              <a16:creationId xmlns:a16="http://schemas.microsoft.com/office/drawing/2014/main" id="{CB7CE83E-FFC1-4630-ACE2-488AA41B34AA}"/>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3014" name="PoljeZBesedilom 2">
          <a:extLst>
            <a:ext uri="{FF2B5EF4-FFF2-40B4-BE49-F238E27FC236}">
              <a16:creationId xmlns:a16="http://schemas.microsoft.com/office/drawing/2014/main" id="{008D346D-EFA4-4364-A306-1F7853CD3EDE}"/>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3015" name="PoljeZBesedilom 2">
          <a:extLst>
            <a:ext uri="{FF2B5EF4-FFF2-40B4-BE49-F238E27FC236}">
              <a16:creationId xmlns:a16="http://schemas.microsoft.com/office/drawing/2014/main" id="{48C89422-3DBD-4F67-8449-19454CD33D6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16" name="PoljeZBesedilom 2">
          <a:extLst>
            <a:ext uri="{FF2B5EF4-FFF2-40B4-BE49-F238E27FC236}">
              <a16:creationId xmlns:a16="http://schemas.microsoft.com/office/drawing/2014/main" id="{257F8719-8B62-4562-AB43-679B82F5F736}"/>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17" name="PoljeZBesedilom 3016">
          <a:extLst>
            <a:ext uri="{FF2B5EF4-FFF2-40B4-BE49-F238E27FC236}">
              <a16:creationId xmlns:a16="http://schemas.microsoft.com/office/drawing/2014/main" id="{DD4F7779-0298-42A3-8342-207F5158D5AE}"/>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18" name="PoljeZBesedilom 2">
          <a:extLst>
            <a:ext uri="{FF2B5EF4-FFF2-40B4-BE49-F238E27FC236}">
              <a16:creationId xmlns:a16="http://schemas.microsoft.com/office/drawing/2014/main" id="{C64D6491-02D4-46EE-9195-164C7D18A446}"/>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19" name="PoljeZBesedilom 2">
          <a:extLst>
            <a:ext uri="{FF2B5EF4-FFF2-40B4-BE49-F238E27FC236}">
              <a16:creationId xmlns:a16="http://schemas.microsoft.com/office/drawing/2014/main" id="{46C6FAD7-7562-4174-96C5-437F65D8BDBA}"/>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20" name="PoljeZBesedilom 2">
          <a:extLst>
            <a:ext uri="{FF2B5EF4-FFF2-40B4-BE49-F238E27FC236}">
              <a16:creationId xmlns:a16="http://schemas.microsoft.com/office/drawing/2014/main" id="{E22C504F-A65D-4A0E-8B57-95D29E69CF14}"/>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21" name="PoljeZBesedilom 2">
          <a:extLst>
            <a:ext uri="{FF2B5EF4-FFF2-40B4-BE49-F238E27FC236}">
              <a16:creationId xmlns:a16="http://schemas.microsoft.com/office/drawing/2014/main" id="{477A11B9-CCFA-4EEB-B073-6E0E13D45BDB}"/>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22" name="PoljeZBesedilom 2">
          <a:extLst>
            <a:ext uri="{FF2B5EF4-FFF2-40B4-BE49-F238E27FC236}">
              <a16:creationId xmlns:a16="http://schemas.microsoft.com/office/drawing/2014/main" id="{89A127AB-4B32-4DE6-89CB-78944D0A59B2}"/>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23" name="PoljeZBesedilom 3022">
          <a:extLst>
            <a:ext uri="{FF2B5EF4-FFF2-40B4-BE49-F238E27FC236}">
              <a16:creationId xmlns:a16="http://schemas.microsoft.com/office/drawing/2014/main" id="{7CCC54B9-030F-48C5-84E4-BB39C8D6E6AC}"/>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24" name="PoljeZBesedilom 2">
          <a:extLst>
            <a:ext uri="{FF2B5EF4-FFF2-40B4-BE49-F238E27FC236}">
              <a16:creationId xmlns:a16="http://schemas.microsoft.com/office/drawing/2014/main" id="{CBA3694D-51E4-402A-9491-79DB273B03D5}"/>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25" name="PoljeZBesedilom 2">
          <a:extLst>
            <a:ext uri="{FF2B5EF4-FFF2-40B4-BE49-F238E27FC236}">
              <a16:creationId xmlns:a16="http://schemas.microsoft.com/office/drawing/2014/main" id="{C7875D75-9884-44B0-B409-857D2E5B17B5}"/>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26" name="PoljeZBesedilom 2">
          <a:extLst>
            <a:ext uri="{FF2B5EF4-FFF2-40B4-BE49-F238E27FC236}">
              <a16:creationId xmlns:a16="http://schemas.microsoft.com/office/drawing/2014/main" id="{4A7D7F3A-F74C-4CB9-A7A6-1311401AD20C}"/>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27" name="PoljeZBesedilom 2">
          <a:extLst>
            <a:ext uri="{FF2B5EF4-FFF2-40B4-BE49-F238E27FC236}">
              <a16:creationId xmlns:a16="http://schemas.microsoft.com/office/drawing/2014/main" id="{F89EC788-836A-4E83-9CD9-40CBE9A45CA2}"/>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901</xdr:row>
      <xdr:rowOff>0</xdr:rowOff>
    </xdr:from>
    <xdr:ext cx="184731" cy="264560"/>
    <xdr:sp macro="" textlink="">
      <xdr:nvSpPr>
        <xdr:cNvPr id="3028" name="PoljeZBesedilom 2">
          <a:extLst>
            <a:ext uri="{FF2B5EF4-FFF2-40B4-BE49-F238E27FC236}">
              <a16:creationId xmlns:a16="http://schemas.microsoft.com/office/drawing/2014/main" id="{D31905B0-17A5-40FC-9E7E-205A6B0044C5}"/>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901</xdr:row>
      <xdr:rowOff>0</xdr:rowOff>
    </xdr:from>
    <xdr:ext cx="184731" cy="264560"/>
    <xdr:sp macro="" textlink="">
      <xdr:nvSpPr>
        <xdr:cNvPr id="3029" name="PoljeZBesedilom 3028">
          <a:extLst>
            <a:ext uri="{FF2B5EF4-FFF2-40B4-BE49-F238E27FC236}">
              <a16:creationId xmlns:a16="http://schemas.microsoft.com/office/drawing/2014/main" id="{FA38A2CE-FE96-47C7-A0CB-54C91FBED6F5}"/>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901</xdr:row>
      <xdr:rowOff>0</xdr:rowOff>
    </xdr:from>
    <xdr:ext cx="184731" cy="264560"/>
    <xdr:sp macro="" textlink="">
      <xdr:nvSpPr>
        <xdr:cNvPr id="3030" name="PoljeZBesedilom 2">
          <a:extLst>
            <a:ext uri="{FF2B5EF4-FFF2-40B4-BE49-F238E27FC236}">
              <a16:creationId xmlns:a16="http://schemas.microsoft.com/office/drawing/2014/main" id="{ECAC3087-A098-4523-AAC3-F51E62897AF0}"/>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901</xdr:row>
      <xdr:rowOff>0</xdr:rowOff>
    </xdr:from>
    <xdr:ext cx="184731" cy="264560"/>
    <xdr:sp macro="" textlink="">
      <xdr:nvSpPr>
        <xdr:cNvPr id="3031" name="PoljeZBesedilom 2">
          <a:extLst>
            <a:ext uri="{FF2B5EF4-FFF2-40B4-BE49-F238E27FC236}">
              <a16:creationId xmlns:a16="http://schemas.microsoft.com/office/drawing/2014/main" id="{1D09AAA7-237D-41B2-B629-45F2B0CE8612}"/>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901</xdr:row>
      <xdr:rowOff>0</xdr:rowOff>
    </xdr:from>
    <xdr:ext cx="184731" cy="264560"/>
    <xdr:sp macro="" textlink="">
      <xdr:nvSpPr>
        <xdr:cNvPr id="3032" name="PoljeZBesedilom 2">
          <a:extLst>
            <a:ext uri="{FF2B5EF4-FFF2-40B4-BE49-F238E27FC236}">
              <a16:creationId xmlns:a16="http://schemas.microsoft.com/office/drawing/2014/main" id="{D95B3599-3DAF-44E4-9421-28946FAB1FC9}"/>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901</xdr:row>
      <xdr:rowOff>0</xdr:rowOff>
    </xdr:from>
    <xdr:ext cx="184731" cy="264560"/>
    <xdr:sp macro="" textlink="">
      <xdr:nvSpPr>
        <xdr:cNvPr id="3033" name="PoljeZBesedilom 2">
          <a:extLst>
            <a:ext uri="{FF2B5EF4-FFF2-40B4-BE49-F238E27FC236}">
              <a16:creationId xmlns:a16="http://schemas.microsoft.com/office/drawing/2014/main" id="{BFEEC116-E04E-485E-814F-0A35042FC637}"/>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34" name="PoljeZBesedilom 2">
          <a:extLst>
            <a:ext uri="{FF2B5EF4-FFF2-40B4-BE49-F238E27FC236}">
              <a16:creationId xmlns:a16="http://schemas.microsoft.com/office/drawing/2014/main" id="{D0B16159-1B92-420D-BC3A-0B9BB6D539E1}"/>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35" name="PoljeZBesedilom 3034">
          <a:extLst>
            <a:ext uri="{FF2B5EF4-FFF2-40B4-BE49-F238E27FC236}">
              <a16:creationId xmlns:a16="http://schemas.microsoft.com/office/drawing/2014/main" id="{0EC61E0E-5632-479F-93BF-DD5D2A6894E0}"/>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36" name="PoljeZBesedilom 2">
          <a:extLst>
            <a:ext uri="{FF2B5EF4-FFF2-40B4-BE49-F238E27FC236}">
              <a16:creationId xmlns:a16="http://schemas.microsoft.com/office/drawing/2014/main" id="{34D9509D-10F1-49AD-AF15-C3188C21FCC9}"/>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37" name="PoljeZBesedilom 2">
          <a:extLst>
            <a:ext uri="{FF2B5EF4-FFF2-40B4-BE49-F238E27FC236}">
              <a16:creationId xmlns:a16="http://schemas.microsoft.com/office/drawing/2014/main" id="{4B58F508-6F86-4BB2-B222-2CD329DFC404}"/>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38" name="PoljeZBesedilom 2">
          <a:extLst>
            <a:ext uri="{FF2B5EF4-FFF2-40B4-BE49-F238E27FC236}">
              <a16:creationId xmlns:a16="http://schemas.microsoft.com/office/drawing/2014/main" id="{B72446DD-F1BB-4052-A0FC-7F494DAE7122}"/>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39" name="PoljeZBesedilom 2">
          <a:extLst>
            <a:ext uri="{FF2B5EF4-FFF2-40B4-BE49-F238E27FC236}">
              <a16:creationId xmlns:a16="http://schemas.microsoft.com/office/drawing/2014/main" id="{5A607096-7B7B-4775-9BF5-4F00814B5E5C}"/>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40" name="PoljeZBesedilom 2">
          <a:extLst>
            <a:ext uri="{FF2B5EF4-FFF2-40B4-BE49-F238E27FC236}">
              <a16:creationId xmlns:a16="http://schemas.microsoft.com/office/drawing/2014/main" id="{F39E0DB9-EEF0-4CA1-9E29-BBA76ACBBB73}"/>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41" name="PoljeZBesedilom 3040">
          <a:extLst>
            <a:ext uri="{FF2B5EF4-FFF2-40B4-BE49-F238E27FC236}">
              <a16:creationId xmlns:a16="http://schemas.microsoft.com/office/drawing/2014/main" id="{AAB04E48-13CE-4CEF-BC37-764CADBE04B6}"/>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42" name="PoljeZBesedilom 2">
          <a:extLst>
            <a:ext uri="{FF2B5EF4-FFF2-40B4-BE49-F238E27FC236}">
              <a16:creationId xmlns:a16="http://schemas.microsoft.com/office/drawing/2014/main" id="{AA81B039-2355-4B49-910F-700B6F66651D}"/>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43" name="PoljeZBesedilom 2">
          <a:extLst>
            <a:ext uri="{FF2B5EF4-FFF2-40B4-BE49-F238E27FC236}">
              <a16:creationId xmlns:a16="http://schemas.microsoft.com/office/drawing/2014/main" id="{424C732D-F1DE-408A-9893-52883F6F7CD5}"/>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44" name="PoljeZBesedilom 2">
          <a:extLst>
            <a:ext uri="{FF2B5EF4-FFF2-40B4-BE49-F238E27FC236}">
              <a16:creationId xmlns:a16="http://schemas.microsoft.com/office/drawing/2014/main" id="{8716405E-B4E1-481A-B513-03F4CFDC2CE6}"/>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900</xdr:row>
      <xdr:rowOff>0</xdr:rowOff>
    </xdr:from>
    <xdr:ext cx="184731" cy="264560"/>
    <xdr:sp macro="" textlink="">
      <xdr:nvSpPr>
        <xdr:cNvPr id="3045" name="PoljeZBesedilom 2">
          <a:extLst>
            <a:ext uri="{FF2B5EF4-FFF2-40B4-BE49-F238E27FC236}">
              <a16:creationId xmlns:a16="http://schemas.microsoft.com/office/drawing/2014/main" id="{C7DB6486-9AF5-4B8F-B22B-8959F2A73E2D}"/>
            </a:ext>
          </a:extLst>
        </xdr:cNvPr>
        <xdr:cNvSpPr txBox="1"/>
      </xdr:nvSpPr>
      <xdr:spPr>
        <a:xfrm>
          <a:off x="7650505" y="154577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901</xdr:row>
      <xdr:rowOff>0</xdr:rowOff>
    </xdr:from>
    <xdr:ext cx="184731" cy="264560"/>
    <xdr:sp macro="" textlink="">
      <xdr:nvSpPr>
        <xdr:cNvPr id="3046" name="PoljeZBesedilom 2">
          <a:extLst>
            <a:ext uri="{FF2B5EF4-FFF2-40B4-BE49-F238E27FC236}">
              <a16:creationId xmlns:a16="http://schemas.microsoft.com/office/drawing/2014/main" id="{D0A31813-D4C3-4660-89EB-0DEC83E99254}"/>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901</xdr:row>
      <xdr:rowOff>0</xdr:rowOff>
    </xdr:from>
    <xdr:ext cx="184731" cy="264560"/>
    <xdr:sp macro="" textlink="">
      <xdr:nvSpPr>
        <xdr:cNvPr id="3047" name="PoljeZBesedilom 3046">
          <a:extLst>
            <a:ext uri="{FF2B5EF4-FFF2-40B4-BE49-F238E27FC236}">
              <a16:creationId xmlns:a16="http://schemas.microsoft.com/office/drawing/2014/main" id="{8D7C4A58-4C1E-4412-8708-CB66F6A2583F}"/>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901</xdr:row>
      <xdr:rowOff>0</xdr:rowOff>
    </xdr:from>
    <xdr:ext cx="184731" cy="264560"/>
    <xdr:sp macro="" textlink="">
      <xdr:nvSpPr>
        <xdr:cNvPr id="3048" name="PoljeZBesedilom 2">
          <a:extLst>
            <a:ext uri="{FF2B5EF4-FFF2-40B4-BE49-F238E27FC236}">
              <a16:creationId xmlns:a16="http://schemas.microsoft.com/office/drawing/2014/main" id="{28AF5757-43A0-4422-8F3C-C6ED9D5466C0}"/>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901</xdr:row>
      <xdr:rowOff>0</xdr:rowOff>
    </xdr:from>
    <xdr:ext cx="184731" cy="264560"/>
    <xdr:sp macro="" textlink="">
      <xdr:nvSpPr>
        <xdr:cNvPr id="3049" name="PoljeZBesedilom 2">
          <a:extLst>
            <a:ext uri="{FF2B5EF4-FFF2-40B4-BE49-F238E27FC236}">
              <a16:creationId xmlns:a16="http://schemas.microsoft.com/office/drawing/2014/main" id="{5F2ADF93-56A2-406C-BB5C-47180A551C06}"/>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901</xdr:row>
      <xdr:rowOff>0</xdr:rowOff>
    </xdr:from>
    <xdr:ext cx="184731" cy="264560"/>
    <xdr:sp macro="" textlink="">
      <xdr:nvSpPr>
        <xdr:cNvPr id="3050" name="PoljeZBesedilom 2">
          <a:extLst>
            <a:ext uri="{FF2B5EF4-FFF2-40B4-BE49-F238E27FC236}">
              <a16:creationId xmlns:a16="http://schemas.microsoft.com/office/drawing/2014/main" id="{3E89FE7F-103D-4319-B47F-8ABB4DA8ACB3}"/>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901</xdr:row>
      <xdr:rowOff>0</xdr:rowOff>
    </xdr:from>
    <xdr:ext cx="184731" cy="264560"/>
    <xdr:sp macro="" textlink="">
      <xdr:nvSpPr>
        <xdr:cNvPr id="3051" name="PoljeZBesedilom 2">
          <a:extLst>
            <a:ext uri="{FF2B5EF4-FFF2-40B4-BE49-F238E27FC236}">
              <a16:creationId xmlns:a16="http://schemas.microsoft.com/office/drawing/2014/main" id="{B464DCE5-1F97-4F1C-8A01-DD5D428C40F2}"/>
            </a:ext>
          </a:extLst>
        </xdr:cNvPr>
        <xdr:cNvSpPr txBox="1"/>
      </xdr:nvSpPr>
      <xdr:spPr>
        <a:xfrm>
          <a:off x="7648600" y="1547208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4560"/>
    <xdr:sp macro="" textlink="">
      <xdr:nvSpPr>
        <xdr:cNvPr id="3052" name="PoljeZBesedilom 2">
          <a:extLst>
            <a:ext uri="{FF2B5EF4-FFF2-40B4-BE49-F238E27FC236}">
              <a16:creationId xmlns:a16="http://schemas.microsoft.com/office/drawing/2014/main" id="{D9A3476E-5FA4-40F5-9877-201D59B0094F}"/>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4560"/>
    <xdr:sp macro="" textlink="">
      <xdr:nvSpPr>
        <xdr:cNvPr id="3053" name="PoljeZBesedilom 3052">
          <a:extLst>
            <a:ext uri="{FF2B5EF4-FFF2-40B4-BE49-F238E27FC236}">
              <a16:creationId xmlns:a16="http://schemas.microsoft.com/office/drawing/2014/main" id="{A0D10F5D-6534-4CD9-A98F-265583E3274E}"/>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4560"/>
    <xdr:sp macro="" textlink="">
      <xdr:nvSpPr>
        <xdr:cNvPr id="3054" name="PoljeZBesedilom 2">
          <a:extLst>
            <a:ext uri="{FF2B5EF4-FFF2-40B4-BE49-F238E27FC236}">
              <a16:creationId xmlns:a16="http://schemas.microsoft.com/office/drawing/2014/main" id="{C0252882-10C3-4327-85A8-D1FFB053DA3B}"/>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4560"/>
    <xdr:sp macro="" textlink="">
      <xdr:nvSpPr>
        <xdr:cNvPr id="3055" name="PoljeZBesedilom 2">
          <a:extLst>
            <a:ext uri="{FF2B5EF4-FFF2-40B4-BE49-F238E27FC236}">
              <a16:creationId xmlns:a16="http://schemas.microsoft.com/office/drawing/2014/main" id="{87EA36B2-3B32-46C1-8154-E740D2941DA3}"/>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4560"/>
    <xdr:sp macro="" textlink="">
      <xdr:nvSpPr>
        <xdr:cNvPr id="3056" name="PoljeZBesedilom 2">
          <a:extLst>
            <a:ext uri="{FF2B5EF4-FFF2-40B4-BE49-F238E27FC236}">
              <a16:creationId xmlns:a16="http://schemas.microsoft.com/office/drawing/2014/main" id="{3A6DDC12-8210-44FD-BEB2-D1C5339CFE63}"/>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4560"/>
    <xdr:sp macro="" textlink="">
      <xdr:nvSpPr>
        <xdr:cNvPr id="3057" name="PoljeZBesedilom 2">
          <a:extLst>
            <a:ext uri="{FF2B5EF4-FFF2-40B4-BE49-F238E27FC236}">
              <a16:creationId xmlns:a16="http://schemas.microsoft.com/office/drawing/2014/main" id="{6F840D88-18D7-48ED-BE91-70AF7AA04053}"/>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905</xdr:row>
      <xdr:rowOff>0</xdr:rowOff>
    </xdr:from>
    <xdr:ext cx="184731" cy="274009"/>
    <xdr:sp macro="" textlink="">
      <xdr:nvSpPr>
        <xdr:cNvPr id="3058" name="PoljeZBesedilom 3057">
          <a:extLst>
            <a:ext uri="{FF2B5EF4-FFF2-40B4-BE49-F238E27FC236}">
              <a16:creationId xmlns:a16="http://schemas.microsoft.com/office/drawing/2014/main" id="{2BBD4627-5DFF-429F-A260-A4E0B24C5ED5}"/>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905</xdr:row>
      <xdr:rowOff>0</xdr:rowOff>
    </xdr:from>
    <xdr:ext cx="184731" cy="274009"/>
    <xdr:sp macro="" textlink="">
      <xdr:nvSpPr>
        <xdr:cNvPr id="3059" name="PoljeZBesedilom 2">
          <a:extLst>
            <a:ext uri="{FF2B5EF4-FFF2-40B4-BE49-F238E27FC236}">
              <a16:creationId xmlns:a16="http://schemas.microsoft.com/office/drawing/2014/main" id="{CFD14EE8-9A88-4049-A282-7011A5A2B8F7}"/>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905</xdr:row>
      <xdr:rowOff>0</xdr:rowOff>
    </xdr:from>
    <xdr:ext cx="184731" cy="274009"/>
    <xdr:sp macro="" textlink="">
      <xdr:nvSpPr>
        <xdr:cNvPr id="3060" name="PoljeZBesedilom 2">
          <a:extLst>
            <a:ext uri="{FF2B5EF4-FFF2-40B4-BE49-F238E27FC236}">
              <a16:creationId xmlns:a16="http://schemas.microsoft.com/office/drawing/2014/main" id="{613C062F-8C2D-4556-A26A-ED96375F6BA5}"/>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905</xdr:row>
      <xdr:rowOff>0</xdr:rowOff>
    </xdr:from>
    <xdr:ext cx="184731" cy="274009"/>
    <xdr:sp macro="" textlink="">
      <xdr:nvSpPr>
        <xdr:cNvPr id="3061" name="PoljeZBesedilom 2">
          <a:extLst>
            <a:ext uri="{FF2B5EF4-FFF2-40B4-BE49-F238E27FC236}">
              <a16:creationId xmlns:a16="http://schemas.microsoft.com/office/drawing/2014/main" id="{F5BF180F-476D-420A-93B7-9CACF36B1FB3}"/>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905</xdr:row>
      <xdr:rowOff>0</xdr:rowOff>
    </xdr:from>
    <xdr:ext cx="184731" cy="274009"/>
    <xdr:sp macro="" textlink="">
      <xdr:nvSpPr>
        <xdr:cNvPr id="3062" name="PoljeZBesedilom 2">
          <a:extLst>
            <a:ext uri="{FF2B5EF4-FFF2-40B4-BE49-F238E27FC236}">
              <a16:creationId xmlns:a16="http://schemas.microsoft.com/office/drawing/2014/main" id="{45BF8C50-B5B2-4CD7-B51E-1E48ED689314}"/>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4560"/>
    <xdr:sp macro="" textlink="">
      <xdr:nvSpPr>
        <xdr:cNvPr id="3063" name="PoljeZBesedilom 2">
          <a:extLst>
            <a:ext uri="{FF2B5EF4-FFF2-40B4-BE49-F238E27FC236}">
              <a16:creationId xmlns:a16="http://schemas.microsoft.com/office/drawing/2014/main" id="{8A2C4E5D-E10D-4411-9E39-D6FE88B9BEBA}"/>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4560"/>
    <xdr:sp macro="" textlink="">
      <xdr:nvSpPr>
        <xdr:cNvPr id="3064" name="PoljeZBesedilom 3063">
          <a:extLst>
            <a:ext uri="{FF2B5EF4-FFF2-40B4-BE49-F238E27FC236}">
              <a16:creationId xmlns:a16="http://schemas.microsoft.com/office/drawing/2014/main" id="{4DF9B0A9-EC5C-44B9-BA21-F7AB675D15F1}"/>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4560"/>
    <xdr:sp macro="" textlink="">
      <xdr:nvSpPr>
        <xdr:cNvPr id="3065" name="PoljeZBesedilom 2">
          <a:extLst>
            <a:ext uri="{FF2B5EF4-FFF2-40B4-BE49-F238E27FC236}">
              <a16:creationId xmlns:a16="http://schemas.microsoft.com/office/drawing/2014/main" id="{52C08472-49FC-4A17-9C6C-4A4C91C9C8D7}"/>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4560"/>
    <xdr:sp macro="" textlink="">
      <xdr:nvSpPr>
        <xdr:cNvPr id="3066" name="PoljeZBesedilom 2">
          <a:extLst>
            <a:ext uri="{FF2B5EF4-FFF2-40B4-BE49-F238E27FC236}">
              <a16:creationId xmlns:a16="http://schemas.microsoft.com/office/drawing/2014/main" id="{5157B466-B368-4D90-BF79-9B4F1B4C0FD3}"/>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4560"/>
    <xdr:sp macro="" textlink="">
      <xdr:nvSpPr>
        <xdr:cNvPr id="3067" name="PoljeZBesedilom 2">
          <a:extLst>
            <a:ext uri="{FF2B5EF4-FFF2-40B4-BE49-F238E27FC236}">
              <a16:creationId xmlns:a16="http://schemas.microsoft.com/office/drawing/2014/main" id="{57A3D7CA-66A9-4DF5-A7AB-F3AB959A86A5}"/>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904</xdr:row>
      <xdr:rowOff>0</xdr:rowOff>
    </xdr:from>
    <xdr:ext cx="184731" cy="264560"/>
    <xdr:sp macro="" textlink="">
      <xdr:nvSpPr>
        <xdr:cNvPr id="3068" name="PoljeZBesedilom 2">
          <a:extLst>
            <a:ext uri="{FF2B5EF4-FFF2-40B4-BE49-F238E27FC236}">
              <a16:creationId xmlns:a16="http://schemas.microsoft.com/office/drawing/2014/main" id="{B95D00AB-E636-4E61-BB35-83152DE0CA13}"/>
            </a:ext>
          </a:extLst>
        </xdr:cNvPr>
        <xdr:cNvSpPr txBox="1"/>
      </xdr:nvSpPr>
      <xdr:spPr>
        <a:xfrm>
          <a:off x="7644790"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905</xdr:row>
      <xdr:rowOff>0</xdr:rowOff>
    </xdr:from>
    <xdr:ext cx="184731" cy="274009"/>
    <xdr:sp macro="" textlink="">
      <xdr:nvSpPr>
        <xdr:cNvPr id="3069" name="PoljeZBesedilom 3068">
          <a:extLst>
            <a:ext uri="{FF2B5EF4-FFF2-40B4-BE49-F238E27FC236}">
              <a16:creationId xmlns:a16="http://schemas.microsoft.com/office/drawing/2014/main" id="{8E11DF89-9A5D-4A56-BCDD-1F114E658AAE}"/>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905</xdr:row>
      <xdr:rowOff>0</xdr:rowOff>
    </xdr:from>
    <xdr:ext cx="184731" cy="274009"/>
    <xdr:sp macro="" textlink="">
      <xdr:nvSpPr>
        <xdr:cNvPr id="3070" name="PoljeZBesedilom 2">
          <a:extLst>
            <a:ext uri="{FF2B5EF4-FFF2-40B4-BE49-F238E27FC236}">
              <a16:creationId xmlns:a16="http://schemas.microsoft.com/office/drawing/2014/main" id="{998C480C-1A0E-47E0-9942-96994F5B2D74}"/>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905</xdr:row>
      <xdr:rowOff>0</xdr:rowOff>
    </xdr:from>
    <xdr:ext cx="184731" cy="274009"/>
    <xdr:sp macro="" textlink="">
      <xdr:nvSpPr>
        <xdr:cNvPr id="3071" name="PoljeZBesedilom 2">
          <a:extLst>
            <a:ext uri="{FF2B5EF4-FFF2-40B4-BE49-F238E27FC236}">
              <a16:creationId xmlns:a16="http://schemas.microsoft.com/office/drawing/2014/main" id="{E2F14598-30A3-4214-8774-BE0F4937472A}"/>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905</xdr:row>
      <xdr:rowOff>0</xdr:rowOff>
    </xdr:from>
    <xdr:ext cx="184731" cy="274009"/>
    <xdr:sp macro="" textlink="">
      <xdr:nvSpPr>
        <xdr:cNvPr id="3072" name="PoljeZBesedilom 2">
          <a:extLst>
            <a:ext uri="{FF2B5EF4-FFF2-40B4-BE49-F238E27FC236}">
              <a16:creationId xmlns:a16="http://schemas.microsoft.com/office/drawing/2014/main" id="{F84AFB11-34F7-4821-962E-E1D17BAEC703}"/>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905</xdr:row>
      <xdr:rowOff>0</xdr:rowOff>
    </xdr:from>
    <xdr:ext cx="184731" cy="274009"/>
    <xdr:sp macro="" textlink="">
      <xdr:nvSpPr>
        <xdr:cNvPr id="3073" name="PoljeZBesedilom 2">
          <a:extLst>
            <a:ext uri="{FF2B5EF4-FFF2-40B4-BE49-F238E27FC236}">
              <a16:creationId xmlns:a16="http://schemas.microsoft.com/office/drawing/2014/main" id="{61D3DFC6-E43B-4CBA-8277-489B1C4B79FC}"/>
            </a:ext>
          </a:extLst>
        </xdr:cNvPr>
        <xdr:cNvSpPr txBox="1"/>
      </xdr:nvSpPr>
      <xdr:spPr>
        <a:xfrm>
          <a:off x="7644790" y="1556248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074" name="PoljeZBesedilom 2">
          <a:extLst>
            <a:ext uri="{FF2B5EF4-FFF2-40B4-BE49-F238E27FC236}">
              <a16:creationId xmlns:a16="http://schemas.microsoft.com/office/drawing/2014/main" id="{54339E7C-2BDE-4B57-AF5A-312B67492F45}"/>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075" name="PoljeZBesedilom 3074">
          <a:extLst>
            <a:ext uri="{FF2B5EF4-FFF2-40B4-BE49-F238E27FC236}">
              <a16:creationId xmlns:a16="http://schemas.microsoft.com/office/drawing/2014/main" id="{98CDB87B-6E82-415E-B798-3F9E7DE5A1B8}"/>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076" name="PoljeZBesedilom 2">
          <a:extLst>
            <a:ext uri="{FF2B5EF4-FFF2-40B4-BE49-F238E27FC236}">
              <a16:creationId xmlns:a16="http://schemas.microsoft.com/office/drawing/2014/main" id="{1E508C2E-E752-46D0-BC92-4895ACF9404C}"/>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077" name="PoljeZBesedilom 2">
          <a:extLst>
            <a:ext uri="{FF2B5EF4-FFF2-40B4-BE49-F238E27FC236}">
              <a16:creationId xmlns:a16="http://schemas.microsoft.com/office/drawing/2014/main" id="{C0304765-BBA3-41A5-A7C9-E5688AC41EB8}"/>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078" name="PoljeZBesedilom 2">
          <a:extLst>
            <a:ext uri="{FF2B5EF4-FFF2-40B4-BE49-F238E27FC236}">
              <a16:creationId xmlns:a16="http://schemas.microsoft.com/office/drawing/2014/main" id="{FA4A99E5-1FC4-4C79-B5C7-327FCCCF6795}"/>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079" name="PoljeZBesedilom 2">
          <a:extLst>
            <a:ext uri="{FF2B5EF4-FFF2-40B4-BE49-F238E27FC236}">
              <a16:creationId xmlns:a16="http://schemas.microsoft.com/office/drawing/2014/main" id="{2AAC99A6-F272-4BCA-A270-2F26B30CCFA5}"/>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080" name="PoljeZBesedilom 2">
          <a:extLst>
            <a:ext uri="{FF2B5EF4-FFF2-40B4-BE49-F238E27FC236}">
              <a16:creationId xmlns:a16="http://schemas.microsoft.com/office/drawing/2014/main" id="{B9BF612A-BF7E-48DC-BF22-43E0941E50DD}"/>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081" name="PoljeZBesedilom 3080">
          <a:extLst>
            <a:ext uri="{FF2B5EF4-FFF2-40B4-BE49-F238E27FC236}">
              <a16:creationId xmlns:a16="http://schemas.microsoft.com/office/drawing/2014/main" id="{46671A30-05CA-43D3-B357-9D66CA07AAC6}"/>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082" name="PoljeZBesedilom 2">
          <a:extLst>
            <a:ext uri="{FF2B5EF4-FFF2-40B4-BE49-F238E27FC236}">
              <a16:creationId xmlns:a16="http://schemas.microsoft.com/office/drawing/2014/main" id="{3D6EEC8D-953E-48B7-AE0E-9696AE651EC4}"/>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083" name="PoljeZBesedilom 2">
          <a:extLst>
            <a:ext uri="{FF2B5EF4-FFF2-40B4-BE49-F238E27FC236}">
              <a16:creationId xmlns:a16="http://schemas.microsoft.com/office/drawing/2014/main" id="{BEE2C4D8-7E19-4513-92F5-D442ECAD51E3}"/>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084" name="PoljeZBesedilom 2">
          <a:extLst>
            <a:ext uri="{FF2B5EF4-FFF2-40B4-BE49-F238E27FC236}">
              <a16:creationId xmlns:a16="http://schemas.microsoft.com/office/drawing/2014/main" id="{B1A47942-E4FA-4607-AF63-D426FDAECF5E}"/>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085" name="PoljeZBesedilom 2">
          <a:extLst>
            <a:ext uri="{FF2B5EF4-FFF2-40B4-BE49-F238E27FC236}">
              <a16:creationId xmlns:a16="http://schemas.microsoft.com/office/drawing/2014/main" id="{89F10EB9-CDB5-464F-B638-D71E67EE376C}"/>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086" name="PoljeZBesedilom 2">
          <a:extLst>
            <a:ext uri="{FF2B5EF4-FFF2-40B4-BE49-F238E27FC236}">
              <a16:creationId xmlns:a16="http://schemas.microsoft.com/office/drawing/2014/main" id="{805E0C56-9DED-4B03-97DA-76818E1ADF6A}"/>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087" name="PoljeZBesedilom 3086">
          <a:extLst>
            <a:ext uri="{FF2B5EF4-FFF2-40B4-BE49-F238E27FC236}">
              <a16:creationId xmlns:a16="http://schemas.microsoft.com/office/drawing/2014/main" id="{DD989644-8DD5-4B71-BEE1-485B67B08D7A}"/>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088" name="PoljeZBesedilom 2">
          <a:extLst>
            <a:ext uri="{FF2B5EF4-FFF2-40B4-BE49-F238E27FC236}">
              <a16:creationId xmlns:a16="http://schemas.microsoft.com/office/drawing/2014/main" id="{D146C0F5-0A2B-4E48-872A-5BE885B04582}"/>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089" name="PoljeZBesedilom 2">
          <a:extLst>
            <a:ext uri="{FF2B5EF4-FFF2-40B4-BE49-F238E27FC236}">
              <a16:creationId xmlns:a16="http://schemas.microsoft.com/office/drawing/2014/main" id="{F98FA370-A2C5-45A6-AD12-CD464B973631}"/>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090" name="PoljeZBesedilom 2">
          <a:extLst>
            <a:ext uri="{FF2B5EF4-FFF2-40B4-BE49-F238E27FC236}">
              <a16:creationId xmlns:a16="http://schemas.microsoft.com/office/drawing/2014/main" id="{8106DCD0-164C-4929-B81A-AC292D6F15FC}"/>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091" name="PoljeZBesedilom 2">
          <a:extLst>
            <a:ext uri="{FF2B5EF4-FFF2-40B4-BE49-F238E27FC236}">
              <a16:creationId xmlns:a16="http://schemas.microsoft.com/office/drawing/2014/main" id="{E74368BD-CAAB-4492-8324-7E0C6EF2ADB4}"/>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092" name="PoljeZBesedilom 2">
          <a:extLst>
            <a:ext uri="{FF2B5EF4-FFF2-40B4-BE49-F238E27FC236}">
              <a16:creationId xmlns:a16="http://schemas.microsoft.com/office/drawing/2014/main" id="{DE21BDCD-8061-4FFF-8AE8-85AECA04A9ED}"/>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093" name="PoljeZBesedilom 3092">
          <a:extLst>
            <a:ext uri="{FF2B5EF4-FFF2-40B4-BE49-F238E27FC236}">
              <a16:creationId xmlns:a16="http://schemas.microsoft.com/office/drawing/2014/main" id="{AA1AF845-8DAD-430D-B752-872624549F96}"/>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094" name="PoljeZBesedilom 2">
          <a:extLst>
            <a:ext uri="{FF2B5EF4-FFF2-40B4-BE49-F238E27FC236}">
              <a16:creationId xmlns:a16="http://schemas.microsoft.com/office/drawing/2014/main" id="{D6B616CA-CC7D-4700-B466-2104C1073BEB}"/>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095" name="PoljeZBesedilom 2">
          <a:extLst>
            <a:ext uri="{FF2B5EF4-FFF2-40B4-BE49-F238E27FC236}">
              <a16:creationId xmlns:a16="http://schemas.microsoft.com/office/drawing/2014/main" id="{616C4259-B15E-4480-B104-26D6DF0866AC}"/>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096" name="PoljeZBesedilom 2">
          <a:extLst>
            <a:ext uri="{FF2B5EF4-FFF2-40B4-BE49-F238E27FC236}">
              <a16:creationId xmlns:a16="http://schemas.microsoft.com/office/drawing/2014/main" id="{0D4A26EA-A2E2-44A0-AA63-77BDE7F6CED0}"/>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097" name="PoljeZBesedilom 2">
          <a:extLst>
            <a:ext uri="{FF2B5EF4-FFF2-40B4-BE49-F238E27FC236}">
              <a16:creationId xmlns:a16="http://schemas.microsoft.com/office/drawing/2014/main" id="{6B9C9930-9ABB-42E2-A60A-0B0EAF809914}"/>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098" name="PoljeZBesedilom 2">
          <a:extLst>
            <a:ext uri="{FF2B5EF4-FFF2-40B4-BE49-F238E27FC236}">
              <a16:creationId xmlns:a16="http://schemas.microsoft.com/office/drawing/2014/main" id="{D1A64A0D-FD20-4F6A-9FC7-1867D03B4120}"/>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099" name="PoljeZBesedilom 3098">
          <a:extLst>
            <a:ext uri="{FF2B5EF4-FFF2-40B4-BE49-F238E27FC236}">
              <a16:creationId xmlns:a16="http://schemas.microsoft.com/office/drawing/2014/main" id="{D8B2AEDF-B05E-4200-9326-C95BD95061E4}"/>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100" name="PoljeZBesedilom 2">
          <a:extLst>
            <a:ext uri="{FF2B5EF4-FFF2-40B4-BE49-F238E27FC236}">
              <a16:creationId xmlns:a16="http://schemas.microsoft.com/office/drawing/2014/main" id="{EC16D169-C572-4961-998A-D857878EA615}"/>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101" name="PoljeZBesedilom 2">
          <a:extLst>
            <a:ext uri="{FF2B5EF4-FFF2-40B4-BE49-F238E27FC236}">
              <a16:creationId xmlns:a16="http://schemas.microsoft.com/office/drawing/2014/main" id="{B8C8ECFB-F676-40EF-BA3E-F330632B7DCA}"/>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102" name="PoljeZBesedilom 2">
          <a:extLst>
            <a:ext uri="{FF2B5EF4-FFF2-40B4-BE49-F238E27FC236}">
              <a16:creationId xmlns:a16="http://schemas.microsoft.com/office/drawing/2014/main" id="{D997AEA9-344C-4AD9-A78E-CB80E4BF3057}"/>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103" name="PoljeZBesedilom 2">
          <a:extLst>
            <a:ext uri="{FF2B5EF4-FFF2-40B4-BE49-F238E27FC236}">
              <a16:creationId xmlns:a16="http://schemas.microsoft.com/office/drawing/2014/main" id="{5760F7B4-20DC-4828-B9CB-FA7970E20FC8}"/>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428"/>
    <xdr:sp macro="" textlink="">
      <xdr:nvSpPr>
        <xdr:cNvPr id="3104" name="PoljeZBesedilom 2">
          <a:extLst>
            <a:ext uri="{FF2B5EF4-FFF2-40B4-BE49-F238E27FC236}">
              <a16:creationId xmlns:a16="http://schemas.microsoft.com/office/drawing/2014/main" id="{6E3EEDEE-38A8-4D5C-9459-7446DD3C4C96}"/>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428"/>
    <xdr:sp macro="" textlink="">
      <xdr:nvSpPr>
        <xdr:cNvPr id="3105" name="PoljeZBesedilom 3104">
          <a:extLst>
            <a:ext uri="{FF2B5EF4-FFF2-40B4-BE49-F238E27FC236}">
              <a16:creationId xmlns:a16="http://schemas.microsoft.com/office/drawing/2014/main" id="{C7B792A2-2079-41AD-BDA7-FC9A0DE7349E}"/>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428"/>
    <xdr:sp macro="" textlink="">
      <xdr:nvSpPr>
        <xdr:cNvPr id="3106" name="PoljeZBesedilom 2">
          <a:extLst>
            <a:ext uri="{FF2B5EF4-FFF2-40B4-BE49-F238E27FC236}">
              <a16:creationId xmlns:a16="http://schemas.microsoft.com/office/drawing/2014/main" id="{65D82090-FE25-4BE9-8823-8C584DF9319A}"/>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428"/>
    <xdr:sp macro="" textlink="">
      <xdr:nvSpPr>
        <xdr:cNvPr id="3107" name="PoljeZBesedilom 2">
          <a:extLst>
            <a:ext uri="{FF2B5EF4-FFF2-40B4-BE49-F238E27FC236}">
              <a16:creationId xmlns:a16="http://schemas.microsoft.com/office/drawing/2014/main" id="{105F8895-F4B2-4A7D-84D2-B04DA7F1D963}"/>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428"/>
    <xdr:sp macro="" textlink="">
      <xdr:nvSpPr>
        <xdr:cNvPr id="3108" name="PoljeZBesedilom 2">
          <a:extLst>
            <a:ext uri="{FF2B5EF4-FFF2-40B4-BE49-F238E27FC236}">
              <a16:creationId xmlns:a16="http://schemas.microsoft.com/office/drawing/2014/main" id="{A15E5C2F-F35F-4F1F-862B-2775A4BD6E5E}"/>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428"/>
    <xdr:sp macro="" textlink="">
      <xdr:nvSpPr>
        <xdr:cNvPr id="3109" name="PoljeZBesedilom 2">
          <a:extLst>
            <a:ext uri="{FF2B5EF4-FFF2-40B4-BE49-F238E27FC236}">
              <a16:creationId xmlns:a16="http://schemas.microsoft.com/office/drawing/2014/main" id="{F2B44076-CA8D-4570-AD4B-83CFF5A94833}"/>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3110" name="PoljeZBesedilom 3109">
          <a:extLst>
            <a:ext uri="{FF2B5EF4-FFF2-40B4-BE49-F238E27FC236}">
              <a16:creationId xmlns:a16="http://schemas.microsoft.com/office/drawing/2014/main" id="{8646786E-270D-4577-BD7E-3C8757BA8DDE}"/>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3111" name="PoljeZBesedilom 2">
          <a:extLst>
            <a:ext uri="{FF2B5EF4-FFF2-40B4-BE49-F238E27FC236}">
              <a16:creationId xmlns:a16="http://schemas.microsoft.com/office/drawing/2014/main" id="{8EF7782F-5DF0-4A21-B853-68F168BA2C3B}"/>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3112" name="PoljeZBesedilom 2">
          <a:extLst>
            <a:ext uri="{FF2B5EF4-FFF2-40B4-BE49-F238E27FC236}">
              <a16:creationId xmlns:a16="http://schemas.microsoft.com/office/drawing/2014/main" id="{EC6E0A83-6816-422D-9F11-FE474646C318}"/>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3113" name="PoljeZBesedilom 2">
          <a:extLst>
            <a:ext uri="{FF2B5EF4-FFF2-40B4-BE49-F238E27FC236}">
              <a16:creationId xmlns:a16="http://schemas.microsoft.com/office/drawing/2014/main" id="{F60441A4-A134-44E0-84B1-DA5C2057427E}"/>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3114" name="PoljeZBesedilom 2">
          <a:extLst>
            <a:ext uri="{FF2B5EF4-FFF2-40B4-BE49-F238E27FC236}">
              <a16:creationId xmlns:a16="http://schemas.microsoft.com/office/drawing/2014/main" id="{61E58F2E-2505-4559-9D4B-DB2BB790DA52}"/>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15" name="PoljeZBesedilom 2">
          <a:extLst>
            <a:ext uri="{FF2B5EF4-FFF2-40B4-BE49-F238E27FC236}">
              <a16:creationId xmlns:a16="http://schemas.microsoft.com/office/drawing/2014/main" id="{694C6B65-C652-45F5-BF65-D35AC0FA7CBF}"/>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16" name="PoljeZBesedilom 3115">
          <a:extLst>
            <a:ext uri="{FF2B5EF4-FFF2-40B4-BE49-F238E27FC236}">
              <a16:creationId xmlns:a16="http://schemas.microsoft.com/office/drawing/2014/main" id="{A18CBDA8-EE71-4818-981F-CD90A9706239}"/>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17" name="PoljeZBesedilom 2">
          <a:extLst>
            <a:ext uri="{FF2B5EF4-FFF2-40B4-BE49-F238E27FC236}">
              <a16:creationId xmlns:a16="http://schemas.microsoft.com/office/drawing/2014/main" id="{0FA23B92-FA00-4E1B-A5B6-D19B4A8E4513}"/>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18" name="PoljeZBesedilom 2">
          <a:extLst>
            <a:ext uri="{FF2B5EF4-FFF2-40B4-BE49-F238E27FC236}">
              <a16:creationId xmlns:a16="http://schemas.microsoft.com/office/drawing/2014/main" id="{F39DD001-889A-4AA9-BC46-5AC063FB88B8}"/>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19" name="PoljeZBesedilom 2">
          <a:extLst>
            <a:ext uri="{FF2B5EF4-FFF2-40B4-BE49-F238E27FC236}">
              <a16:creationId xmlns:a16="http://schemas.microsoft.com/office/drawing/2014/main" id="{9A77650B-525D-4F88-BC2A-C1231483536B}"/>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20" name="PoljeZBesedilom 2">
          <a:extLst>
            <a:ext uri="{FF2B5EF4-FFF2-40B4-BE49-F238E27FC236}">
              <a16:creationId xmlns:a16="http://schemas.microsoft.com/office/drawing/2014/main" id="{5A0B8516-9AE7-4A92-8AA8-663FAC677450}"/>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21" name="PoljeZBesedilom 2">
          <a:extLst>
            <a:ext uri="{FF2B5EF4-FFF2-40B4-BE49-F238E27FC236}">
              <a16:creationId xmlns:a16="http://schemas.microsoft.com/office/drawing/2014/main" id="{11A12D55-C324-4793-AF23-83D5D7AC305E}"/>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22" name="PoljeZBesedilom 3121">
          <a:extLst>
            <a:ext uri="{FF2B5EF4-FFF2-40B4-BE49-F238E27FC236}">
              <a16:creationId xmlns:a16="http://schemas.microsoft.com/office/drawing/2014/main" id="{3B15A811-EBAA-4AB6-BECF-25280038A0CB}"/>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23" name="PoljeZBesedilom 2">
          <a:extLst>
            <a:ext uri="{FF2B5EF4-FFF2-40B4-BE49-F238E27FC236}">
              <a16:creationId xmlns:a16="http://schemas.microsoft.com/office/drawing/2014/main" id="{73ABCDA5-48D2-453E-9743-9DB4A82FFA63}"/>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24" name="PoljeZBesedilom 2">
          <a:extLst>
            <a:ext uri="{FF2B5EF4-FFF2-40B4-BE49-F238E27FC236}">
              <a16:creationId xmlns:a16="http://schemas.microsoft.com/office/drawing/2014/main" id="{FC6B115E-A859-45A9-89C6-B0311C04849F}"/>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25" name="PoljeZBesedilom 2">
          <a:extLst>
            <a:ext uri="{FF2B5EF4-FFF2-40B4-BE49-F238E27FC236}">
              <a16:creationId xmlns:a16="http://schemas.microsoft.com/office/drawing/2014/main" id="{857235E5-EE2A-4954-A6A8-3D71ECF4DC06}"/>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26" name="PoljeZBesedilom 2">
          <a:extLst>
            <a:ext uri="{FF2B5EF4-FFF2-40B4-BE49-F238E27FC236}">
              <a16:creationId xmlns:a16="http://schemas.microsoft.com/office/drawing/2014/main" id="{7DE82384-B2DF-4E59-9490-AD7CFA25473B}"/>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127" name="PoljeZBesedilom 2">
          <a:extLst>
            <a:ext uri="{FF2B5EF4-FFF2-40B4-BE49-F238E27FC236}">
              <a16:creationId xmlns:a16="http://schemas.microsoft.com/office/drawing/2014/main" id="{8C377990-4BCA-413A-9236-82552A05B7A3}"/>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128" name="PoljeZBesedilom 3127">
          <a:extLst>
            <a:ext uri="{FF2B5EF4-FFF2-40B4-BE49-F238E27FC236}">
              <a16:creationId xmlns:a16="http://schemas.microsoft.com/office/drawing/2014/main" id="{FE3BDE75-3442-4D9F-B022-4A221D5F47E0}"/>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129" name="PoljeZBesedilom 2">
          <a:extLst>
            <a:ext uri="{FF2B5EF4-FFF2-40B4-BE49-F238E27FC236}">
              <a16:creationId xmlns:a16="http://schemas.microsoft.com/office/drawing/2014/main" id="{5D54DADF-C859-4FC9-ACDB-E50D4DF54662}"/>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130" name="PoljeZBesedilom 2">
          <a:extLst>
            <a:ext uri="{FF2B5EF4-FFF2-40B4-BE49-F238E27FC236}">
              <a16:creationId xmlns:a16="http://schemas.microsoft.com/office/drawing/2014/main" id="{C528C83C-9F22-4E78-B0CC-8664E81FEAB6}"/>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131" name="PoljeZBesedilom 2">
          <a:extLst>
            <a:ext uri="{FF2B5EF4-FFF2-40B4-BE49-F238E27FC236}">
              <a16:creationId xmlns:a16="http://schemas.microsoft.com/office/drawing/2014/main" id="{A9A4AD30-60C2-4CF3-844C-A934369A61F2}"/>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132" name="PoljeZBesedilom 2">
          <a:extLst>
            <a:ext uri="{FF2B5EF4-FFF2-40B4-BE49-F238E27FC236}">
              <a16:creationId xmlns:a16="http://schemas.microsoft.com/office/drawing/2014/main" id="{33083CA8-A4D3-4983-90A7-5A0B0A7621EA}"/>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133" name="PoljeZBesedilom 2">
          <a:extLst>
            <a:ext uri="{FF2B5EF4-FFF2-40B4-BE49-F238E27FC236}">
              <a16:creationId xmlns:a16="http://schemas.microsoft.com/office/drawing/2014/main" id="{4C39FCE5-68F2-4D16-9EF0-79DE5DE4164D}"/>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134" name="PoljeZBesedilom 3133">
          <a:extLst>
            <a:ext uri="{FF2B5EF4-FFF2-40B4-BE49-F238E27FC236}">
              <a16:creationId xmlns:a16="http://schemas.microsoft.com/office/drawing/2014/main" id="{4D557171-344D-463B-A471-0436CB56B4DE}"/>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135" name="PoljeZBesedilom 2">
          <a:extLst>
            <a:ext uri="{FF2B5EF4-FFF2-40B4-BE49-F238E27FC236}">
              <a16:creationId xmlns:a16="http://schemas.microsoft.com/office/drawing/2014/main" id="{0B4A5284-1722-46A4-9BFB-2CC2B64DA012}"/>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136" name="PoljeZBesedilom 2">
          <a:extLst>
            <a:ext uri="{FF2B5EF4-FFF2-40B4-BE49-F238E27FC236}">
              <a16:creationId xmlns:a16="http://schemas.microsoft.com/office/drawing/2014/main" id="{DF98D55C-4CDA-45FD-8187-02242A7AC498}"/>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137" name="PoljeZBesedilom 2">
          <a:extLst>
            <a:ext uri="{FF2B5EF4-FFF2-40B4-BE49-F238E27FC236}">
              <a16:creationId xmlns:a16="http://schemas.microsoft.com/office/drawing/2014/main" id="{9EAA72F7-C381-4DD9-9124-B5F0FF104CAF}"/>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138" name="PoljeZBesedilom 2">
          <a:extLst>
            <a:ext uri="{FF2B5EF4-FFF2-40B4-BE49-F238E27FC236}">
              <a16:creationId xmlns:a16="http://schemas.microsoft.com/office/drawing/2014/main" id="{F7C99195-02CC-40A4-BE65-C1F093EDBAD1}"/>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139" name="PoljeZBesedilom 2">
          <a:extLst>
            <a:ext uri="{FF2B5EF4-FFF2-40B4-BE49-F238E27FC236}">
              <a16:creationId xmlns:a16="http://schemas.microsoft.com/office/drawing/2014/main" id="{28F2D13C-0030-4F6B-80EC-2B93B9B875D3}"/>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140" name="PoljeZBesedilom 3139">
          <a:extLst>
            <a:ext uri="{FF2B5EF4-FFF2-40B4-BE49-F238E27FC236}">
              <a16:creationId xmlns:a16="http://schemas.microsoft.com/office/drawing/2014/main" id="{4D251A6E-9EA1-484C-852A-C2158FF2C494}"/>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141" name="PoljeZBesedilom 2">
          <a:extLst>
            <a:ext uri="{FF2B5EF4-FFF2-40B4-BE49-F238E27FC236}">
              <a16:creationId xmlns:a16="http://schemas.microsoft.com/office/drawing/2014/main" id="{3686FAF9-8BF1-49F1-99B6-0E3ABD1E22B8}"/>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142" name="PoljeZBesedilom 2">
          <a:extLst>
            <a:ext uri="{FF2B5EF4-FFF2-40B4-BE49-F238E27FC236}">
              <a16:creationId xmlns:a16="http://schemas.microsoft.com/office/drawing/2014/main" id="{117FD42C-948F-4215-B01E-521D0568CED5}"/>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143" name="PoljeZBesedilom 2">
          <a:extLst>
            <a:ext uri="{FF2B5EF4-FFF2-40B4-BE49-F238E27FC236}">
              <a16:creationId xmlns:a16="http://schemas.microsoft.com/office/drawing/2014/main" id="{B7EFDF85-1185-4D06-82D6-9852E88617E9}"/>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144" name="PoljeZBesedilom 2">
          <a:extLst>
            <a:ext uri="{FF2B5EF4-FFF2-40B4-BE49-F238E27FC236}">
              <a16:creationId xmlns:a16="http://schemas.microsoft.com/office/drawing/2014/main" id="{F45374C9-F577-498C-98AB-A760AECC6D1C}"/>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428"/>
    <xdr:sp macro="" textlink="">
      <xdr:nvSpPr>
        <xdr:cNvPr id="3145" name="PoljeZBesedilom 2">
          <a:extLst>
            <a:ext uri="{FF2B5EF4-FFF2-40B4-BE49-F238E27FC236}">
              <a16:creationId xmlns:a16="http://schemas.microsoft.com/office/drawing/2014/main" id="{79B720E9-6A64-491C-890F-AE401272C8BC}"/>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428"/>
    <xdr:sp macro="" textlink="">
      <xdr:nvSpPr>
        <xdr:cNvPr id="3146" name="PoljeZBesedilom 3145">
          <a:extLst>
            <a:ext uri="{FF2B5EF4-FFF2-40B4-BE49-F238E27FC236}">
              <a16:creationId xmlns:a16="http://schemas.microsoft.com/office/drawing/2014/main" id="{72078833-4624-4F59-B203-02C12AF16423}"/>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428"/>
    <xdr:sp macro="" textlink="">
      <xdr:nvSpPr>
        <xdr:cNvPr id="3147" name="PoljeZBesedilom 2">
          <a:extLst>
            <a:ext uri="{FF2B5EF4-FFF2-40B4-BE49-F238E27FC236}">
              <a16:creationId xmlns:a16="http://schemas.microsoft.com/office/drawing/2014/main" id="{27F148E1-8876-49AE-A931-E8CBBBE7445A}"/>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428"/>
    <xdr:sp macro="" textlink="">
      <xdr:nvSpPr>
        <xdr:cNvPr id="3148" name="PoljeZBesedilom 2">
          <a:extLst>
            <a:ext uri="{FF2B5EF4-FFF2-40B4-BE49-F238E27FC236}">
              <a16:creationId xmlns:a16="http://schemas.microsoft.com/office/drawing/2014/main" id="{E95675B0-E027-42BE-91E4-669502D50C7A}"/>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428"/>
    <xdr:sp macro="" textlink="">
      <xdr:nvSpPr>
        <xdr:cNvPr id="3149" name="PoljeZBesedilom 2">
          <a:extLst>
            <a:ext uri="{FF2B5EF4-FFF2-40B4-BE49-F238E27FC236}">
              <a16:creationId xmlns:a16="http://schemas.microsoft.com/office/drawing/2014/main" id="{CAE0AA98-ABB8-4FC4-AE1C-20A0C94A5E25}"/>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428"/>
    <xdr:sp macro="" textlink="">
      <xdr:nvSpPr>
        <xdr:cNvPr id="3150" name="PoljeZBesedilom 2">
          <a:extLst>
            <a:ext uri="{FF2B5EF4-FFF2-40B4-BE49-F238E27FC236}">
              <a16:creationId xmlns:a16="http://schemas.microsoft.com/office/drawing/2014/main" id="{B5BAF97F-2E18-4318-BF97-437BDCEE24C1}"/>
            </a:ext>
          </a:extLst>
        </xdr:cNvPr>
        <xdr:cNvSpPr txBox="1"/>
      </xdr:nvSpPr>
      <xdr:spPr>
        <a:xfrm>
          <a:off x="7648600" y="1494303771"/>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3151" name="PoljeZBesedilom 3150">
          <a:extLst>
            <a:ext uri="{FF2B5EF4-FFF2-40B4-BE49-F238E27FC236}">
              <a16:creationId xmlns:a16="http://schemas.microsoft.com/office/drawing/2014/main" id="{E5FD9B1F-FC90-4019-A628-0BE4F5CCCFC2}"/>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3152" name="PoljeZBesedilom 2">
          <a:extLst>
            <a:ext uri="{FF2B5EF4-FFF2-40B4-BE49-F238E27FC236}">
              <a16:creationId xmlns:a16="http://schemas.microsoft.com/office/drawing/2014/main" id="{32D79637-7082-4DA0-9CA8-467B0BC67296}"/>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3153" name="PoljeZBesedilom 2">
          <a:extLst>
            <a:ext uri="{FF2B5EF4-FFF2-40B4-BE49-F238E27FC236}">
              <a16:creationId xmlns:a16="http://schemas.microsoft.com/office/drawing/2014/main" id="{31B15588-FC96-4527-9D8D-7AC71294247C}"/>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3154" name="PoljeZBesedilom 2">
          <a:extLst>
            <a:ext uri="{FF2B5EF4-FFF2-40B4-BE49-F238E27FC236}">
              <a16:creationId xmlns:a16="http://schemas.microsoft.com/office/drawing/2014/main" id="{DD119BC4-E6B3-4422-BBED-7F062E2A35E5}"/>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3155" name="PoljeZBesedilom 2">
          <a:extLst>
            <a:ext uri="{FF2B5EF4-FFF2-40B4-BE49-F238E27FC236}">
              <a16:creationId xmlns:a16="http://schemas.microsoft.com/office/drawing/2014/main" id="{5DCB34CC-0056-41EF-99B7-B78548E66FA2}"/>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56" name="PoljeZBesedilom 2">
          <a:extLst>
            <a:ext uri="{FF2B5EF4-FFF2-40B4-BE49-F238E27FC236}">
              <a16:creationId xmlns:a16="http://schemas.microsoft.com/office/drawing/2014/main" id="{1270657A-3F38-40C2-8ABE-FB26CAE0B2A6}"/>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57" name="PoljeZBesedilom 3156">
          <a:extLst>
            <a:ext uri="{FF2B5EF4-FFF2-40B4-BE49-F238E27FC236}">
              <a16:creationId xmlns:a16="http://schemas.microsoft.com/office/drawing/2014/main" id="{8D405674-6533-482C-B7A2-1FD5F40C31C5}"/>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58" name="PoljeZBesedilom 2">
          <a:extLst>
            <a:ext uri="{FF2B5EF4-FFF2-40B4-BE49-F238E27FC236}">
              <a16:creationId xmlns:a16="http://schemas.microsoft.com/office/drawing/2014/main" id="{93E1A258-DF6A-4568-B38F-60324D2F1B43}"/>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59" name="PoljeZBesedilom 2">
          <a:extLst>
            <a:ext uri="{FF2B5EF4-FFF2-40B4-BE49-F238E27FC236}">
              <a16:creationId xmlns:a16="http://schemas.microsoft.com/office/drawing/2014/main" id="{F70C206A-010E-4707-B8C6-C8D6748C2B0F}"/>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60" name="PoljeZBesedilom 2">
          <a:extLst>
            <a:ext uri="{FF2B5EF4-FFF2-40B4-BE49-F238E27FC236}">
              <a16:creationId xmlns:a16="http://schemas.microsoft.com/office/drawing/2014/main" id="{CF69632C-4259-4FCE-9678-938499615B10}"/>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61" name="PoljeZBesedilom 2">
          <a:extLst>
            <a:ext uri="{FF2B5EF4-FFF2-40B4-BE49-F238E27FC236}">
              <a16:creationId xmlns:a16="http://schemas.microsoft.com/office/drawing/2014/main" id="{CC38ED12-D86E-4F97-B46B-A928163D9AC1}"/>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62" name="PoljeZBesedilom 2">
          <a:extLst>
            <a:ext uri="{FF2B5EF4-FFF2-40B4-BE49-F238E27FC236}">
              <a16:creationId xmlns:a16="http://schemas.microsoft.com/office/drawing/2014/main" id="{BF129842-4549-41B1-92FF-2A04D3EC6519}"/>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63" name="PoljeZBesedilom 3162">
          <a:extLst>
            <a:ext uri="{FF2B5EF4-FFF2-40B4-BE49-F238E27FC236}">
              <a16:creationId xmlns:a16="http://schemas.microsoft.com/office/drawing/2014/main" id="{D46412DE-8E27-4682-A581-19E432C5731B}"/>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64" name="PoljeZBesedilom 2">
          <a:extLst>
            <a:ext uri="{FF2B5EF4-FFF2-40B4-BE49-F238E27FC236}">
              <a16:creationId xmlns:a16="http://schemas.microsoft.com/office/drawing/2014/main" id="{CC9CD271-8A44-4090-864D-276D763AD44D}"/>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65" name="PoljeZBesedilom 2">
          <a:extLst>
            <a:ext uri="{FF2B5EF4-FFF2-40B4-BE49-F238E27FC236}">
              <a16:creationId xmlns:a16="http://schemas.microsoft.com/office/drawing/2014/main" id="{A67CA6E9-9016-4BCD-811A-C6B10ADDA4A3}"/>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66" name="PoljeZBesedilom 2">
          <a:extLst>
            <a:ext uri="{FF2B5EF4-FFF2-40B4-BE49-F238E27FC236}">
              <a16:creationId xmlns:a16="http://schemas.microsoft.com/office/drawing/2014/main" id="{B25580AD-1C81-4681-B601-211ADA314A8A}"/>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67" name="PoljeZBesedilom 2">
          <a:extLst>
            <a:ext uri="{FF2B5EF4-FFF2-40B4-BE49-F238E27FC236}">
              <a16:creationId xmlns:a16="http://schemas.microsoft.com/office/drawing/2014/main" id="{F5BABEE6-F677-4C76-8D96-0EC45B6362F5}"/>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68" name="PoljeZBesedilom 2">
          <a:extLst>
            <a:ext uri="{FF2B5EF4-FFF2-40B4-BE49-F238E27FC236}">
              <a16:creationId xmlns:a16="http://schemas.microsoft.com/office/drawing/2014/main" id="{CC60C40F-9680-4287-BB8C-8DD077B3A69E}"/>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69" name="PoljeZBesedilom 3168">
          <a:extLst>
            <a:ext uri="{FF2B5EF4-FFF2-40B4-BE49-F238E27FC236}">
              <a16:creationId xmlns:a16="http://schemas.microsoft.com/office/drawing/2014/main" id="{1B98D26E-583A-452A-8CA6-6306FCFD695C}"/>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70" name="PoljeZBesedilom 2">
          <a:extLst>
            <a:ext uri="{FF2B5EF4-FFF2-40B4-BE49-F238E27FC236}">
              <a16:creationId xmlns:a16="http://schemas.microsoft.com/office/drawing/2014/main" id="{0943391C-37CC-432B-AD1B-6DA583CCB38F}"/>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71" name="PoljeZBesedilom 2">
          <a:extLst>
            <a:ext uri="{FF2B5EF4-FFF2-40B4-BE49-F238E27FC236}">
              <a16:creationId xmlns:a16="http://schemas.microsoft.com/office/drawing/2014/main" id="{494EBBCF-8B50-4165-ADEB-C4DC6E30B663}"/>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72" name="PoljeZBesedilom 2">
          <a:extLst>
            <a:ext uri="{FF2B5EF4-FFF2-40B4-BE49-F238E27FC236}">
              <a16:creationId xmlns:a16="http://schemas.microsoft.com/office/drawing/2014/main" id="{26816519-D7EE-4300-8643-1AB119737F87}"/>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73" name="PoljeZBesedilom 2">
          <a:extLst>
            <a:ext uri="{FF2B5EF4-FFF2-40B4-BE49-F238E27FC236}">
              <a16:creationId xmlns:a16="http://schemas.microsoft.com/office/drawing/2014/main" id="{1E584D16-853D-4E3A-8F4D-7B207519AF6C}"/>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74" name="PoljeZBesedilom 2">
          <a:extLst>
            <a:ext uri="{FF2B5EF4-FFF2-40B4-BE49-F238E27FC236}">
              <a16:creationId xmlns:a16="http://schemas.microsoft.com/office/drawing/2014/main" id="{40112302-083A-4578-BA5F-A725BEB3DAF2}"/>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75" name="PoljeZBesedilom 3174">
          <a:extLst>
            <a:ext uri="{FF2B5EF4-FFF2-40B4-BE49-F238E27FC236}">
              <a16:creationId xmlns:a16="http://schemas.microsoft.com/office/drawing/2014/main" id="{1E861F43-C883-4358-A880-9F9F38197707}"/>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76" name="PoljeZBesedilom 2">
          <a:extLst>
            <a:ext uri="{FF2B5EF4-FFF2-40B4-BE49-F238E27FC236}">
              <a16:creationId xmlns:a16="http://schemas.microsoft.com/office/drawing/2014/main" id="{E9CC918D-26AE-4937-8C17-6AE70856F290}"/>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77" name="PoljeZBesedilom 2">
          <a:extLst>
            <a:ext uri="{FF2B5EF4-FFF2-40B4-BE49-F238E27FC236}">
              <a16:creationId xmlns:a16="http://schemas.microsoft.com/office/drawing/2014/main" id="{B1ACF1D8-FFDF-4C8A-BC2B-5E10635EF032}"/>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78" name="PoljeZBesedilom 2">
          <a:extLst>
            <a:ext uri="{FF2B5EF4-FFF2-40B4-BE49-F238E27FC236}">
              <a16:creationId xmlns:a16="http://schemas.microsoft.com/office/drawing/2014/main" id="{27D634D4-FE84-450D-BD89-F67EC24E5794}"/>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79" name="PoljeZBesedilom 2">
          <a:extLst>
            <a:ext uri="{FF2B5EF4-FFF2-40B4-BE49-F238E27FC236}">
              <a16:creationId xmlns:a16="http://schemas.microsoft.com/office/drawing/2014/main" id="{B72AF607-CC47-47E3-84BA-F6878515CB7D}"/>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80" name="PoljeZBesedilom 2">
          <a:extLst>
            <a:ext uri="{FF2B5EF4-FFF2-40B4-BE49-F238E27FC236}">
              <a16:creationId xmlns:a16="http://schemas.microsoft.com/office/drawing/2014/main" id="{79A8895F-463D-4435-A69F-29182F90E987}"/>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81" name="PoljeZBesedilom 3180">
          <a:extLst>
            <a:ext uri="{FF2B5EF4-FFF2-40B4-BE49-F238E27FC236}">
              <a16:creationId xmlns:a16="http://schemas.microsoft.com/office/drawing/2014/main" id="{7B54AFBC-C05E-4188-8C7C-E49029663E15}"/>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82" name="PoljeZBesedilom 2">
          <a:extLst>
            <a:ext uri="{FF2B5EF4-FFF2-40B4-BE49-F238E27FC236}">
              <a16:creationId xmlns:a16="http://schemas.microsoft.com/office/drawing/2014/main" id="{8E96ABF4-AB7F-4682-B7D8-55769C257056}"/>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83" name="PoljeZBesedilom 2">
          <a:extLst>
            <a:ext uri="{FF2B5EF4-FFF2-40B4-BE49-F238E27FC236}">
              <a16:creationId xmlns:a16="http://schemas.microsoft.com/office/drawing/2014/main" id="{A0A56E87-8916-4BCB-8E1C-EAE728E3BCCF}"/>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84" name="PoljeZBesedilom 2">
          <a:extLst>
            <a:ext uri="{FF2B5EF4-FFF2-40B4-BE49-F238E27FC236}">
              <a16:creationId xmlns:a16="http://schemas.microsoft.com/office/drawing/2014/main" id="{67BE007B-A019-4F33-8462-81316E906A49}"/>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185" name="PoljeZBesedilom 2">
          <a:extLst>
            <a:ext uri="{FF2B5EF4-FFF2-40B4-BE49-F238E27FC236}">
              <a16:creationId xmlns:a16="http://schemas.microsoft.com/office/drawing/2014/main" id="{EA003652-9BD7-4090-8769-0DF98C270C73}"/>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86" name="PoljeZBesedilom 2">
          <a:extLst>
            <a:ext uri="{FF2B5EF4-FFF2-40B4-BE49-F238E27FC236}">
              <a16:creationId xmlns:a16="http://schemas.microsoft.com/office/drawing/2014/main" id="{95D7AD55-90BB-47DC-B4A2-4DED7FB261C8}"/>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87" name="PoljeZBesedilom 3186">
          <a:extLst>
            <a:ext uri="{FF2B5EF4-FFF2-40B4-BE49-F238E27FC236}">
              <a16:creationId xmlns:a16="http://schemas.microsoft.com/office/drawing/2014/main" id="{771BAAE8-592A-4639-8C13-9C403C2D750D}"/>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88" name="PoljeZBesedilom 2">
          <a:extLst>
            <a:ext uri="{FF2B5EF4-FFF2-40B4-BE49-F238E27FC236}">
              <a16:creationId xmlns:a16="http://schemas.microsoft.com/office/drawing/2014/main" id="{9B617EE2-937A-4398-9DB2-B6C7C3E765A7}"/>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89" name="PoljeZBesedilom 2">
          <a:extLst>
            <a:ext uri="{FF2B5EF4-FFF2-40B4-BE49-F238E27FC236}">
              <a16:creationId xmlns:a16="http://schemas.microsoft.com/office/drawing/2014/main" id="{6973E2A9-DAE1-44C9-8B28-DE79B567773F}"/>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90" name="PoljeZBesedilom 2">
          <a:extLst>
            <a:ext uri="{FF2B5EF4-FFF2-40B4-BE49-F238E27FC236}">
              <a16:creationId xmlns:a16="http://schemas.microsoft.com/office/drawing/2014/main" id="{A42FDA84-63FB-4E43-9A84-15EF68AF175E}"/>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91" name="PoljeZBesedilom 2">
          <a:extLst>
            <a:ext uri="{FF2B5EF4-FFF2-40B4-BE49-F238E27FC236}">
              <a16:creationId xmlns:a16="http://schemas.microsoft.com/office/drawing/2014/main" id="{E4F88FD8-0EAB-48FA-B659-5AB6E3AD769D}"/>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92" name="PoljeZBesedilom 2">
          <a:extLst>
            <a:ext uri="{FF2B5EF4-FFF2-40B4-BE49-F238E27FC236}">
              <a16:creationId xmlns:a16="http://schemas.microsoft.com/office/drawing/2014/main" id="{54E7FCCE-9B53-4EB7-97B1-AD3967F853E0}"/>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93" name="PoljeZBesedilom 3192">
          <a:extLst>
            <a:ext uri="{FF2B5EF4-FFF2-40B4-BE49-F238E27FC236}">
              <a16:creationId xmlns:a16="http://schemas.microsoft.com/office/drawing/2014/main" id="{02CF02AC-685F-40AF-B172-CD14000BD18A}"/>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94" name="PoljeZBesedilom 2">
          <a:extLst>
            <a:ext uri="{FF2B5EF4-FFF2-40B4-BE49-F238E27FC236}">
              <a16:creationId xmlns:a16="http://schemas.microsoft.com/office/drawing/2014/main" id="{48EFF026-48DA-4AFA-AE99-25ACD3B217B6}"/>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95" name="PoljeZBesedilom 2">
          <a:extLst>
            <a:ext uri="{FF2B5EF4-FFF2-40B4-BE49-F238E27FC236}">
              <a16:creationId xmlns:a16="http://schemas.microsoft.com/office/drawing/2014/main" id="{E8FB9090-E83B-40E9-97D9-554D17CBF61C}"/>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96" name="PoljeZBesedilom 2">
          <a:extLst>
            <a:ext uri="{FF2B5EF4-FFF2-40B4-BE49-F238E27FC236}">
              <a16:creationId xmlns:a16="http://schemas.microsoft.com/office/drawing/2014/main" id="{0D936F8C-FB80-4BA5-9A05-CECA4FEA480A}"/>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197" name="PoljeZBesedilom 2">
          <a:extLst>
            <a:ext uri="{FF2B5EF4-FFF2-40B4-BE49-F238E27FC236}">
              <a16:creationId xmlns:a16="http://schemas.microsoft.com/office/drawing/2014/main" id="{4ED7CD94-9772-4C33-81D0-F5C21F3E48A6}"/>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198" name="PoljeZBesedilom 2">
          <a:extLst>
            <a:ext uri="{FF2B5EF4-FFF2-40B4-BE49-F238E27FC236}">
              <a16:creationId xmlns:a16="http://schemas.microsoft.com/office/drawing/2014/main" id="{CC00ACA9-6E55-4032-9114-7FC1CF079E04}"/>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199" name="PoljeZBesedilom 3198">
          <a:extLst>
            <a:ext uri="{FF2B5EF4-FFF2-40B4-BE49-F238E27FC236}">
              <a16:creationId xmlns:a16="http://schemas.microsoft.com/office/drawing/2014/main" id="{95CFE7CC-E8B5-466C-978E-461C810AC766}"/>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00" name="PoljeZBesedilom 2">
          <a:extLst>
            <a:ext uri="{FF2B5EF4-FFF2-40B4-BE49-F238E27FC236}">
              <a16:creationId xmlns:a16="http://schemas.microsoft.com/office/drawing/2014/main" id="{97396256-7D07-465F-BD82-48EAF5437586}"/>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01" name="PoljeZBesedilom 2">
          <a:extLst>
            <a:ext uri="{FF2B5EF4-FFF2-40B4-BE49-F238E27FC236}">
              <a16:creationId xmlns:a16="http://schemas.microsoft.com/office/drawing/2014/main" id="{7448FB31-85D9-4A80-AC11-94BBFF3DEBAE}"/>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02" name="PoljeZBesedilom 2">
          <a:extLst>
            <a:ext uri="{FF2B5EF4-FFF2-40B4-BE49-F238E27FC236}">
              <a16:creationId xmlns:a16="http://schemas.microsoft.com/office/drawing/2014/main" id="{FCB47366-BE8A-45AF-A7A9-9ABAD76910F9}"/>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03" name="PoljeZBesedilom 2">
          <a:extLst>
            <a:ext uri="{FF2B5EF4-FFF2-40B4-BE49-F238E27FC236}">
              <a16:creationId xmlns:a16="http://schemas.microsoft.com/office/drawing/2014/main" id="{C002BDA5-9EE0-4963-8172-3C07349A2A0A}"/>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04" name="PoljeZBesedilom 2">
          <a:extLst>
            <a:ext uri="{FF2B5EF4-FFF2-40B4-BE49-F238E27FC236}">
              <a16:creationId xmlns:a16="http://schemas.microsoft.com/office/drawing/2014/main" id="{321E7055-8C9B-412C-9FDD-268139429391}"/>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05" name="PoljeZBesedilom 3204">
          <a:extLst>
            <a:ext uri="{FF2B5EF4-FFF2-40B4-BE49-F238E27FC236}">
              <a16:creationId xmlns:a16="http://schemas.microsoft.com/office/drawing/2014/main" id="{BA526625-6A37-4796-B916-EC61C76ED686}"/>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06" name="PoljeZBesedilom 2">
          <a:extLst>
            <a:ext uri="{FF2B5EF4-FFF2-40B4-BE49-F238E27FC236}">
              <a16:creationId xmlns:a16="http://schemas.microsoft.com/office/drawing/2014/main" id="{B0737B0F-8E74-4E42-A3B0-4EBA07E7C5C8}"/>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07" name="PoljeZBesedilom 2">
          <a:extLst>
            <a:ext uri="{FF2B5EF4-FFF2-40B4-BE49-F238E27FC236}">
              <a16:creationId xmlns:a16="http://schemas.microsoft.com/office/drawing/2014/main" id="{70CAFF13-D19E-4622-A973-913C97B07730}"/>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08" name="PoljeZBesedilom 2">
          <a:extLst>
            <a:ext uri="{FF2B5EF4-FFF2-40B4-BE49-F238E27FC236}">
              <a16:creationId xmlns:a16="http://schemas.microsoft.com/office/drawing/2014/main" id="{5F35B52F-F21F-4C80-A5D1-30B79BC34DAB}"/>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09" name="PoljeZBesedilom 2">
          <a:extLst>
            <a:ext uri="{FF2B5EF4-FFF2-40B4-BE49-F238E27FC236}">
              <a16:creationId xmlns:a16="http://schemas.microsoft.com/office/drawing/2014/main" id="{F7045C1B-CA28-424C-A4E7-6FE8A975E553}"/>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210" name="PoljeZBesedilom 3209">
          <a:extLst>
            <a:ext uri="{FF2B5EF4-FFF2-40B4-BE49-F238E27FC236}">
              <a16:creationId xmlns:a16="http://schemas.microsoft.com/office/drawing/2014/main" id="{BFE0A8D8-4A72-4CA1-BC22-8BFB3959B6A6}"/>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211" name="PoljeZBesedilom 2">
          <a:extLst>
            <a:ext uri="{FF2B5EF4-FFF2-40B4-BE49-F238E27FC236}">
              <a16:creationId xmlns:a16="http://schemas.microsoft.com/office/drawing/2014/main" id="{976C6980-7FDB-4DB6-8F0F-5E6CD5DA80EC}"/>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212" name="PoljeZBesedilom 2">
          <a:extLst>
            <a:ext uri="{FF2B5EF4-FFF2-40B4-BE49-F238E27FC236}">
              <a16:creationId xmlns:a16="http://schemas.microsoft.com/office/drawing/2014/main" id="{5C6B5852-1D0E-43AE-8A11-4A7DBBC08352}"/>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213" name="PoljeZBesedilom 2">
          <a:extLst>
            <a:ext uri="{FF2B5EF4-FFF2-40B4-BE49-F238E27FC236}">
              <a16:creationId xmlns:a16="http://schemas.microsoft.com/office/drawing/2014/main" id="{065E372F-42AA-4E0A-9692-165D68296C9C}"/>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214" name="PoljeZBesedilom 2">
          <a:extLst>
            <a:ext uri="{FF2B5EF4-FFF2-40B4-BE49-F238E27FC236}">
              <a16:creationId xmlns:a16="http://schemas.microsoft.com/office/drawing/2014/main" id="{2CE18113-D975-4B46-A929-48D751D5788A}"/>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215" name="PoljeZBesedilom 2">
          <a:extLst>
            <a:ext uri="{FF2B5EF4-FFF2-40B4-BE49-F238E27FC236}">
              <a16:creationId xmlns:a16="http://schemas.microsoft.com/office/drawing/2014/main" id="{3A7DB01D-33F6-42ED-995B-86738447700C}"/>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216" name="PoljeZBesedilom 3215">
          <a:extLst>
            <a:ext uri="{FF2B5EF4-FFF2-40B4-BE49-F238E27FC236}">
              <a16:creationId xmlns:a16="http://schemas.microsoft.com/office/drawing/2014/main" id="{0AAE3370-EF33-4962-BE82-65C6F68C3F29}"/>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217" name="PoljeZBesedilom 2">
          <a:extLst>
            <a:ext uri="{FF2B5EF4-FFF2-40B4-BE49-F238E27FC236}">
              <a16:creationId xmlns:a16="http://schemas.microsoft.com/office/drawing/2014/main" id="{4A61AEA4-F7DF-42BE-88DD-BECFD5AFE9C5}"/>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218" name="PoljeZBesedilom 2">
          <a:extLst>
            <a:ext uri="{FF2B5EF4-FFF2-40B4-BE49-F238E27FC236}">
              <a16:creationId xmlns:a16="http://schemas.microsoft.com/office/drawing/2014/main" id="{3E091154-D23B-4581-B028-6ADB85285420}"/>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219" name="PoljeZBesedilom 2">
          <a:extLst>
            <a:ext uri="{FF2B5EF4-FFF2-40B4-BE49-F238E27FC236}">
              <a16:creationId xmlns:a16="http://schemas.microsoft.com/office/drawing/2014/main" id="{6A137AF8-D0DD-45F8-8206-41035C9713FD}"/>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874</xdr:row>
      <xdr:rowOff>0</xdr:rowOff>
    </xdr:from>
    <xdr:ext cx="184731" cy="264560"/>
    <xdr:sp macro="" textlink="">
      <xdr:nvSpPr>
        <xdr:cNvPr id="3220" name="PoljeZBesedilom 2">
          <a:extLst>
            <a:ext uri="{FF2B5EF4-FFF2-40B4-BE49-F238E27FC236}">
              <a16:creationId xmlns:a16="http://schemas.microsoft.com/office/drawing/2014/main" id="{4B8193D1-1469-42BF-B70F-297BE242047C}"/>
            </a:ext>
          </a:extLst>
        </xdr:cNvPr>
        <xdr:cNvSpPr txBox="1"/>
      </xdr:nvSpPr>
      <xdr:spPr>
        <a:xfrm>
          <a:off x="764288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221" name="PoljeZBesedilom 2">
          <a:extLst>
            <a:ext uri="{FF2B5EF4-FFF2-40B4-BE49-F238E27FC236}">
              <a16:creationId xmlns:a16="http://schemas.microsoft.com/office/drawing/2014/main" id="{A1FCF10B-FF9F-4504-B465-1DC4C9C2E470}"/>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222" name="PoljeZBesedilom 3221">
          <a:extLst>
            <a:ext uri="{FF2B5EF4-FFF2-40B4-BE49-F238E27FC236}">
              <a16:creationId xmlns:a16="http://schemas.microsoft.com/office/drawing/2014/main" id="{23D6ADCD-3A17-4373-9904-C14D5EC687BD}"/>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223" name="PoljeZBesedilom 2">
          <a:extLst>
            <a:ext uri="{FF2B5EF4-FFF2-40B4-BE49-F238E27FC236}">
              <a16:creationId xmlns:a16="http://schemas.microsoft.com/office/drawing/2014/main" id="{380E8DE7-F911-407A-BC6C-332547A35930}"/>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224" name="PoljeZBesedilom 2">
          <a:extLst>
            <a:ext uri="{FF2B5EF4-FFF2-40B4-BE49-F238E27FC236}">
              <a16:creationId xmlns:a16="http://schemas.microsoft.com/office/drawing/2014/main" id="{63AFED5A-278A-4509-B860-8EF93BFD9C8F}"/>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225" name="PoljeZBesedilom 2">
          <a:extLst>
            <a:ext uri="{FF2B5EF4-FFF2-40B4-BE49-F238E27FC236}">
              <a16:creationId xmlns:a16="http://schemas.microsoft.com/office/drawing/2014/main" id="{9D51A80B-53B3-4CD9-B93F-65EB60267887}"/>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226" name="PoljeZBesedilom 2">
          <a:extLst>
            <a:ext uri="{FF2B5EF4-FFF2-40B4-BE49-F238E27FC236}">
              <a16:creationId xmlns:a16="http://schemas.microsoft.com/office/drawing/2014/main" id="{4B5C0290-041E-471A-AC3E-A87120221036}"/>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227" name="PoljeZBesedilom 2">
          <a:extLst>
            <a:ext uri="{FF2B5EF4-FFF2-40B4-BE49-F238E27FC236}">
              <a16:creationId xmlns:a16="http://schemas.microsoft.com/office/drawing/2014/main" id="{6C40DB65-1C64-44EC-84C8-4BE355C54491}"/>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228" name="PoljeZBesedilom 3227">
          <a:extLst>
            <a:ext uri="{FF2B5EF4-FFF2-40B4-BE49-F238E27FC236}">
              <a16:creationId xmlns:a16="http://schemas.microsoft.com/office/drawing/2014/main" id="{567D15DE-C2C8-4EE4-928D-7CFF53695DEE}"/>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229" name="PoljeZBesedilom 2">
          <a:extLst>
            <a:ext uri="{FF2B5EF4-FFF2-40B4-BE49-F238E27FC236}">
              <a16:creationId xmlns:a16="http://schemas.microsoft.com/office/drawing/2014/main" id="{34A47530-B71F-4A40-ADD0-BB391BCDF394}"/>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230" name="PoljeZBesedilom 2">
          <a:extLst>
            <a:ext uri="{FF2B5EF4-FFF2-40B4-BE49-F238E27FC236}">
              <a16:creationId xmlns:a16="http://schemas.microsoft.com/office/drawing/2014/main" id="{3944B448-5BE2-480E-8E62-2B27B623BEC7}"/>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231" name="PoljeZBesedilom 2">
          <a:extLst>
            <a:ext uri="{FF2B5EF4-FFF2-40B4-BE49-F238E27FC236}">
              <a16:creationId xmlns:a16="http://schemas.microsoft.com/office/drawing/2014/main" id="{FCCA0043-631B-4D38-8A9F-47EDFC8343E9}"/>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874</xdr:row>
      <xdr:rowOff>0</xdr:rowOff>
    </xdr:from>
    <xdr:ext cx="184731" cy="264560"/>
    <xdr:sp macro="" textlink="">
      <xdr:nvSpPr>
        <xdr:cNvPr id="3232" name="PoljeZBesedilom 2">
          <a:extLst>
            <a:ext uri="{FF2B5EF4-FFF2-40B4-BE49-F238E27FC236}">
              <a16:creationId xmlns:a16="http://schemas.microsoft.com/office/drawing/2014/main" id="{0A7C2ED8-0EA1-4F1C-993D-9B18E9EAB1DF}"/>
            </a:ext>
          </a:extLst>
        </xdr:cNvPr>
        <xdr:cNvSpPr txBox="1"/>
      </xdr:nvSpPr>
      <xdr:spPr>
        <a:xfrm>
          <a:off x="764669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33" name="PoljeZBesedilom 2">
          <a:extLst>
            <a:ext uri="{FF2B5EF4-FFF2-40B4-BE49-F238E27FC236}">
              <a16:creationId xmlns:a16="http://schemas.microsoft.com/office/drawing/2014/main" id="{D0BFC2B0-68E3-4AEC-BECD-E7730C32BDC1}"/>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34" name="PoljeZBesedilom 3233">
          <a:extLst>
            <a:ext uri="{FF2B5EF4-FFF2-40B4-BE49-F238E27FC236}">
              <a16:creationId xmlns:a16="http://schemas.microsoft.com/office/drawing/2014/main" id="{F2D2800C-AB8D-4C54-B2AE-8CAFA96B9DE6}"/>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35" name="PoljeZBesedilom 2">
          <a:extLst>
            <a:ext uri="{FF2B5EF4-FFF2-40B4-BE49-F238E27FC236}">
              <a16:creationId xmlns:a16="http://schemas.microsoft.com/office/drawing/2014/main" id="{080D1AE7-645D-4411-8B02-0D38775D2983}"/>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36" name="PoljeZBesedilom 2">
          <a:extLst>
            <a:ext uri="{FF2B5EF4-FFF2-40B4-BE49-F238E27FC236}">
              <a16:creationId xmlns:a16="http://schemas.microsoft.com/office/drawing/2014/main" id="{96948588-F5B7-42D4-A113-C3281748D1F9}"/>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37" name="PoljeZBesedilom 2">
          <a:extLst>
            <a:ext uri="{FF2B5EF4-FFF2-40B4-BE49-F238E27FC236}">
              <a16:creationId xmlns:a16="http://schemas.microsoft.com/office/drawing/2014/main" id="{74DF318F-D6FD-4D84-BE15-D5CC96A16584}"/>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38" name="PoljeZBesedilom 2">
          <a:extLst>
            <a:ext uri="{FF2B5EF4-FFF2-40B4-BE49-F238E27FC236}">
              <a16:creationId xmlns:a16="http://schemas.microsoft.com/office/drawing/2014/main" id="{A2F5FCF1-F4C3-44AF-8EA6-D8F43BE36C35}"/>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39" name="PoljeZBesedilom 2">
          <a:extLst>
            <a:ext uri="{FF2B5EF4-FFF2-40B4-BE49-F238E27FC236}">
              <a16:creationId xmlns:a16="http://schemas.microsoft.com/office/drawing/2014/main" id="{76A782CB-1CC1-43F8-91B0-89F9ACD5F46D}"/>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40" name="PoljeZBesedilom 3239">
          <a:extLst>
            <a:ext uri="{FF2B5EF4-FFF2-40B4-BE49-F238E27FC236}">
              <a16:creationId xmlns:a16="http://schemas.microsoft.com/office/drawing/2014/main" id="{A2ED8251-B2C4-4094-B647-A343C2C2DC5F}"/>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41" name="PoljeZBesedilom 2">
          <a:extLst>
            <a:ext uri="{FF2B5EF4-FFF2-40B4-BE49-F238E27FC236}">
              <a16:creationId xmlns:a16="http://schemas.microsoft.com/office/drawing/2014/main" id="{0BFF7AF9-4041-496D-AFA2-79FA1A8C147C}"/>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42" name="PoljeZBesedilom 2">
          <a:extLst>
            <a:ext uri="{FF2B5EF4-FFF2-40B4-BE49-F238E27FC236}">
              <a16:creationId xmlns:a16="http://schemas.microsoft.com/office/drawing/2014/main" id="{4FF707BB-1D44-4458-98FB-E96228239C9D}"/>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43" name="PoljeZBesedilom 2">
          <a:extLst>
            <a:ext uri="{FF2B5EF4-FFF2-40B4-BE49-F238E27FC236}">
              <a16:creationId xmlns:a16="http://schemas.microsoft.com/office/drawing/2014/main" id="{E7D89825-F3F4-4432-AF71-D5D1092DAAA8}"/>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244" name="PoljeZBesedilom 2">
          <a:extLst>
            <a:ext uri="{FF2B5EF4-FFF2-40B4-BE49-F238E27FC236}">
              <a16:creationId xmlns:a16="http://schemas.microsoft.com/office/drawing/2014/main" id="{A17F8578-9D41-4DCA-8E9A-083A643EA80B}"/>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245" name="PoljeZBesedilom 3244">
          <a:extLst>
            <a:ext uri="{FF2B5EF4-FFF2-40B4-BE49-F238E27FC236}">
              <a16:creationId xmlns:a16="http://schemas.microsoft.com/office/drawing/2014/main" id="{B31A74EC-8678-41D3-B213-DF2BB6687078}"/>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246" name="PoljeZBesedilom 2">
          <a:extLst>
            <a:ext uri="{FF2B5EF4-FFF2-40B4-BE49-F238E27FC236}">
              <a16:creationId xmlns:a16="http://schemas.microsoft.com/office/drawing/2014/main" id="{455F2584-D37A-49F6-9B7F-ACB9DF7C6863}"/>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247" name="PoljeZBesedilom 2">
          <a:extLst>
            <a:ext uri="{FF2B5EF4-FFF2-40B4-BE49-F238E27FC236}">
              <a16:creationId xmlns:a16="http://schemas.microsoft.com/office/drawing/2014/main" id="{CCA3140A-683C-4A1D-B3E1-5702DC4CB446}"/>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248" name="PoljeZBesedilom 2">
          <a:extLst>
            <a:ext uri="{FF2B5EF4-FFF2-40B4-BE49-F238E27FC236}">
              <a16:creationId xmlns:a16="http://schemas.microsoft.com/office/drawing/2014/main" id="{C6E33146-052E-407F-81FC-EDE47B3DFC18}"/>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249" name="PoljeZBesedilom 2">
          <a:extLst>
            <a:ext uri="{FF2B5EF4-FFF2-40B4-BE49-F238E27FC236}">
              <a16:creationId xmlns:a16="http://schemas.microsoft.com/office/drawing/2014/main" id="{BF78773F-BC56-4989-893C-F121EAED4C2D}"/>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50" name="PoljeZBesedilom 2">
          <a:extLst>
            <a:ext uri="{FF2B5EF4-FFF2-40B4-BE49-F238E27FC236}">
              <a16:creationId xmlns:a16="http://schemas.microsoft.com/office/drawing/2014/main" id="{4C37BE09-97F6-4EC3-BD8D-74B5EEFF82EF}"/>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51" name="PoljeZBesedilom 3250">
          <a:extLst>
            <a:ext uri="{FF2B5EF4-FFF2-40B4-BE49-F238E27FC236}">
              <a16:creationId xmlns:a16="http://schemas.microsoft.com/office/drawing/2014/main" id="{0576569A-E0EA-4418-B25C-E0F9BF514884}"/>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52" name="PoljeZBesedilom 2">
          <a:extLst>
            <a:ext uri="{FF2B5EF4-FFF2-40B4-BE49-F238E27FC236}">
              <a16:creationId xmlns:a16="http://schemas.microsoft.com/office/drawing/2014/main" id="{F7B9D398-3F7C-4888-B0FE-F8CB9E2E9EFC}"/>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53" name="PoljeZBesedilom 2">
          <a:extLst>
            <a:ext uri="{FF2B5EF4-FFF2-40B4-BE49-F238E27FC236}">
              <a16:creationId xmlns:a16="http://schemas.microsoft.com/office/drawing/2014/main" id="{239B7441-C6C8-43D7-BDA3-15255EAE8145}"/>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54" name="PoljeZBesedilom 2">
          <a:extLst>
            <a:ext uri="{FF2B5EF4-FFF2-40B4-BE49-F238E27FC236}">
              <a16:creationId xmlns:a16="http://schemas.microsoft.com/office/drawing/2014/main" id="{9A2DD184-F632-42FB-8DB4-F02466B15FCF}"/>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55" name="PoljeZBesedilom 2">
          <a:extLst>
            <a:ext uri="{FF2B5EF4-FFF2-40B4-BE49-F238E27FC236}">
              <a16:creationId xmlns:a16="http://schemas.microsoft.com/office/drawing/2014/main" id="{4F4DEAC1-9DC3-4B87-B935-B2C405CF4CA0}"/>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56" name="PoljeZBesedilom 2">
          <a:extLst>
            <a:ext uri="{FF2B5EF4-FFF2-40B4-BE49-F238E27FC236}">
              <a16:creationId xmlns:a16="http://schemas.microsoft.com/office/drawing/2014/main" id="{668D071C-B9BE-4BA4-8E6A-21A56E9DC338}"/>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57" name="PoljeZBesedilom 3256">
          <a:extLst>
            <a:ext uri="{FF2B5EF4-FFF2-40B4-BE49-F238E27FC236}">
              <a16:creationId xmlns:a16="http://schemas.microsoft.com/office/drawing/2014/main" id="{542E01AD-0F89-4F87-B295-C48FB320CA6D}"/>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58" name="PoljeZBesedilom 2">
          <a:extLst>
            <a:ext uri="{FF2B5EF4-FFF2-40B4-BE49-F238E27FC236}">
              <a16:creationId xmlns:a16="http://schemas.microsoft.com/office/drawing/2014/main" id="{14FC981C-019C-49CA-8B76-9A26B363E921}"/>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59" name="PoljeZBesedilom 2">
          <a:extLst>
            <a:ext uri="{FF2B5EF4-FFF2-40B4-BE49-F238E27FC236}">
              <a16:creationId xmlns:a16="http://schemas.microsoft.com/office/drawing/2014/main" id="{42E5C404-AEDE-4BB8-8AF2-05F7F414D686}"/>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60" name="PoljeZBesedilom 2">
          <a:extLst>
            <a:ext uri="{FF2B5EF4-FFF2-40B4-BE49-F238E27FC236}">
              <a16:creationId xmlns:a16="http://schemas.microsoft.com/office/drawing/2014/main" id="{B0BEFE34-3199-4A19-AC6B-7B6249CAB0B8}"/>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61" name="PoljeZBesedilom 2">
          <a:extLst>
            <a:ext uri="{FF2B5EF4-FFF2-40B4-BE49-F238E27FC236}">
              <a16:creationId xmlns:a16="http://schemas.microsoft.com/office/drawing/2014/main" id="{2A4175CB-9F48-4C31-808D-65151B103620}"/>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62" name="PoljeZBesedilom 2">
          <a:extLst>
            <a:ext uri="{FF2B5EF4-FFF2-40B4-BE49-F238E27FC236}">
              <a16:creationId xmlns:a16="http://schemas.microsoft.com/office/drawing/2014/main" id="{713104F9-603F-42E2-A52F-D463E2D59946}"/>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63" name="PoljeZBesedilom 3262">
          <a:extLst>
            <a:ext uri="{FF2B5EF4-FFF2-40B4-BE49-F238E27FC236}">
              <a16:creationId xmlns:a16="http://schemas.microsoft.com/office/drawing/2014/main" id="{B3E7285A-03DB-45B6-9D68-A0B2817F02FE}"/>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64" name="PoljeZBesedilom 2">
          <a:extLst>
            <a:ext uri="{FF2B5EF4-FFF2-40B4-BE49-F238E27FC236}">
              <a16:creationId xmlns:a16="http://schemas.microsoft.com/office/drawing/2014/main" id="{FFA23234-B364-4ECD-8A90-FE460D4C4724}"/>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65" name="PoljeZBesedilom 2">
          <a:extLst>
            <a:ext uri="{FF2B5EF4-FFF2-40B4-BE49-F238E27FC236}">
              <a16:creationId xmlns:a16="http://schemas.microsoft.com/office/drawing/2014/main" id="{1067BD04-C624-4232-B441-44091FF63BB7}"/>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66" name="PoljeZBesedilom 2">
          <a:extLst>
            <a:ext uri="{FF2B5EF4-FFF2-40B4-BE49-F238E27FC236}">
              <a16:creationId xmlns:a16="http://schemas.microsoft.com/office/drawing/2014/main" id="{21E055D5-060A-49E7-88A1-0562D0D987EF}"/>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67" name="PoljeZBesedilom 2">
          <a:extLst>
            <a:ext uri="{FF2B5EF4-FFF2-40B4-BE49-F238E27FC236}">
              <a16:creationId xmlns:a16="http://schemas.microsoft.com/office/drawing/2014/main" id="{690E69DA-9B1F-4C3F-80DA-21200D467D35}"/>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68" name="PoljeZBesedilom 2">
          <a:extLst>
            <a:ext uri="{FF2B5EF4-FFF2-40B4-BE49-F238E27FC236}">
              <a16:creationId xmlns:a16="http://schemas.microsoft.com/office/drawing/2014/main" id="{C686BE4B-E886-4C93-AFC7-7557FF0D6EC0}"/>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69" name="PoljeZBesedilom 3268">
          <a:extLst>
            <a:ext uri="{FF2B5EF4-FFF2-40B4-BE49-F238E27FC236}">
              <a16:creationId xmlns:a16="http://schemas.microsoft.com/office/drawing/2014/main" id="{A6992DA7-C660-4562-8AAF-2B7285F96C7B}"/>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70" name="PoljeZBesedilom 2">
          <a:extLst>
            <a:ext uri="{FF2B5EF4-FFF2-40B4-BE49-F238E27FC236}">
              <a16:creationId xmlns:a16="http://schemas.microsoft.com/office/drawing/2014/main" id="{06F1CF23-1809-4EF6-95E7-142533A3E7D1}"/>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71" name="PoljeZBesedilom 2">
          <a:extLst>
            <a:ext uri="{FF2B5EF4-FFF2-40B4-BE49-F238E27FC236}">
              <a16:creationId xmlns:a16="http://schemas.microsoft.com/office/drawing/2014/main" id="{3244547E-9BA8-4DC8-B86F-133468CCDC53}"/>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72" name="PoljeZBesedilom 2">
          <a:extLst>
            <a:ext uri="{FF2B5EF4-FFF2-40B4-BE49-F238E27FC236}">
              <a16:creationId xmlns:a16="http://schemas.microsoft.com/office/drawing/2014/main" id="{7DB6DE29-EE08-4194-AAA7-E2E07CECCDC8}"/>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73" name="PoljeZBesedilom 2">
          <a:extLst>
            <a:ext uri="{FF2B5EF4-FFF2-40B4-BE49-F238E27FC236}">
              <a16:creationId xmlns:a16="http://schemas.microsoft.com/office/drawing/2014/main" id="{5310618F-36EA-4601-A41D-F1496F4A8D21}"/>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74" name="PoljeZBesedilom 2">
          <a:extLst>
            <a:ext uri="{FF2B5EF4-FFF2-40B4-BE49-F238E27FC236}">
              <a16:creationId xmlns:a16="http://schemas.microsoft.com/office/drawing/2014/main" id="{7E928F19-1D14-461C-A108-20814BD62598}"/>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75" name="PoljeZBesedilom 3274">
          <a:extLst>
            <a:ext uri="{FF2B5EF4-FFF2-40B4-BE49-F238E27FC236}">
              <a16:creationId xmlns:a16="http://schemas.microsoft.com/office/drawing/2014/main" id="{80F53E8B-15E4-4C39-8F39-C2EC4287A756}"/>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76" name="PoljeZBesedilom 2">
          <a:extLst>
            <a:ext uri="{FF2B5EF4-FFF2-40B4-BE49-F238E27FC236}">
              <a16:creationId xmlns:a16="http://schemas.microsoft.com/office/drawing/2014/main" id="{C42E9DE9-ABF4-4403-BC8E-2EB5D2CD423A}"/>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77" name="PoljeZBesedilom 2">
          <a:extLst>
            <a:ext uri="{FF2B5EF4-FFF2-40B4-BE49-F238E27FC236}">
              <a16:creationId xmlns:a16="http://schemas.microsoft.com/office/drawing/2014/main" id="{30994EFE-7D8F-4F37-8B24-8E6FC2DF948E}"/>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78" name="PoljeZBesedilom 2">
          <a:extLst>
            <a:ext uri="{FF2B5EF4-FFF2-40B4-BE49-F238E27FC236}">
              <a16:creationId xmlns:a16="http://schemas.microsoft.com/office/drawing/2014/main" id="{97D28E3D-7CA0-422A-AB1F-E15B32EB39C1}"/>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79" name="PoljeZBesedilom 2">
          <a:extLst>
            <a:ext uri="{FF2B5EF4-FFF2-40B4-BE49-F238E27FC236}">
              <a16:creationId xmlns:a16="http://schemas.microsoft.com/office/drawing/2014/main" id="{1A4A1B2B-E4D2-4C67-8374-AC1AD79E70E8}"/>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80" name="PoljeZBesedilom 2">
          <a:extLst>
            <a:ext uri="{FF2B5EF4-FFF2-40B4-BE49-F238E27FC236}">
              <a16:creationId xmlns:a16="http://schemas.microsoft.com/office/drawing/2014/main" id="{937991EA-AFE0-47DC-82E5-A37B6ABCF992}"/>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81" name="PoljeZBesedilom 3280">
          <a:extLst>
            <a:ext uri="{FF2B5EF4-FFF2-40B4-BE49-F238E27FC236}">
              <a16:creationId xmlns:a16="http://schemas.microsoft.com/office/drawing/2014/main" id="{65F8B157-41DF-4416-95C9-B4D658F6C8D2}"/>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82" name="PoljeZBesedilom 2">
          <a:extLst>
            <a:ext uri="{FF2B5EF4-FFF2-40B4-BE49-F238E27FC236}">
              <a16:creationId xmlns:a16="http://schemas.microsoft.com/office/drawing/2014/main" id="{62E3B17B-6178-42E4-AFA8-984954A522A0}"/>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83" name="PoljeZBesedilom 2">
          <a:extLst>
            <a:ext uri="{FF2B5EF4-FFF2-40B4-BE49-F238E27FC236}">
              <a16:creationId xmlns:a16="http://schemas.microsoft.com/office/drawing/2014/main" id="{D6DB77F9-03D6-4C5C-9BB1-CC45AA7BB64F}"/>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84" name="PoljeZBesedilom 2">
          <a:extLst>
            <a:ext uri="{FF2B5EF4-FFF2-40B4-BE49-F238E27FC236}">
              <a16:creationId xmlns:a16="http://schemas.microsoft.com/office/drawing/2014/main" id="{9720E7EE-C703-4B89-8098-3AA70EFF9356}"/>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85" name="PoljeZBesedilom 2">
          <a:extLst>
            <a:ext uri="{FF2B5EF4-FFF2-40B4-BE49-F238E27FC236}">
              <a16:creationId xmlns:a16="http://schemas.microsoft.com/office/drawing/2014/main" id="{94E59057-7E8B-466E-9016-1A06696642A7}"/>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286" name="PoljeZBesedilom 2">
          <a:extLst>
            <a:ext uri="{FF2B5EF4-FFF2-40B4-BE49-F238E27FC236}">
              <a16:creationId xmlns:a16="http://schemas.microsoft.com/office/drawing/2014/main" id="{359A7E3B-7374-41ED-9E88-2ADC2DB6013D}"/>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287" name="PoljeZBesedilom 3286">
          <a:extLst>
            <a:ext uri="{FF2B5EF4-FFF2-40B4-BE49-F238E27FC236}">
              <a16:creationId xmlns:a16="http://schemas.microsoft.com/office/drawing/2014/main" id="{68A6C00F-FBA4-4FEA-B970-551CD49CB57D}"/>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288" name="PoljeZBesedilom 2">
          <a:extLst>
            <a:ext uri="{FF2B5EF4-FFF2-40B4-BE49-F238E27FC236}">
              <a16:creationId xmlns:a16="http://schemas.microsoft.com/office/drawing/2014/main" id="{415BB904-CE6A-42A6-B24F-A959C13D36BB}"/>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289" name="PoljeZBesedilom 2">
          <a:extLst>
            <a:ext uri="{FF2B5EF4-FFF2-40B4-BE49-F238E27FC236}">
              <a16:creationId xmlns:a16="http://schemas.microsoft.com/office/drawing/2014/main" id="{0B78BC24-6E97-4D7B-BA8C-B68F5EF1A3E5}"/>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290" name="PoljeZBesedilom 2">
          <a:extLst>
            <a:ext uri="{FF2B5EF4-FFF2-40B4-BE49-F238E27FC236}">
              <a16:creationId xmlns:a16="http://schemas.microsoft.com/office/drawing/2014/main" id="{A2B4FC49-53F1-45FF-9FCE-E8D896A3756A}"/>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291" name="PoljeZBesedilom 2">
          <a:extLst>
            <a:ext uri="{FF2B5EF4-FFF2-40B4-BE49-F238E27FC236}">
              <a16:creationId xmlns:a16="http://schemas.microsoft.com/office/drawing/2014/main" id="{B00FC335-1901-4137-8625-1C79B34DE752}"/>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92" name="PoljeZBesedilom 2">
          <a:extLst>
            <a:ext uri="{FF2B5EF4-FFF2-40B4-BE49-F238E27FC236}">
              <a16:creationId xmlns:a16="http://schemas.microsoft.com/office/drawing/2014/main" id="{EDC1350E-F285-4C24-9D8A-BD9DA65CF0C5}"/>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93" name="PoljeZBesedilom 3292">
          <a:extLst>
            <a:ext uri="{FF2B5EF4-FFF2-40B4-BE49-F238E27FC236}">
              <a16:creationId xmlns:a16="http://schemas.microsoft.com/office/drawing/2014/main" id="{7F2D0E62-E747-4EC1-86C4-A72923CC686A}"/>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94" name="PoljeZBesedilom 2">
          <a:extLst>
            <a:ext uri="{FF2B5EF4-FFF2-40B4-BE49-F238E27FC236}">
              <a16:creationId xmlns:a16="http://schemas.microsoft.com/office/drawing/2014/main" id="{9FBBA465-43C9-4100-8CF3-F80D8A5436DC}"/>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95" name="PoljeZBesedilom 2">
          <a:extLst>
            <a:ext uri="{FF2B5EF4-FFF2-40B4-BE49-F238E27FC236}">
              <a16:creationId xmlns:a16="http://schemas.microsoft.com/office/drawing/2014/main" id="{00AC5B07-048F-4EAE-802D-6298D8AE10EA}"/>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96" name="PoljeZBesedilom 2">
          <a:extLst>
            <a:ext uri="{FF2B5EF4-FFF2-40B4-BE49-F238E27FC236}">
              <a16:creationId xmlns:a16="http://schemas.microsoft.com/office/drawing/2014/main" id="{5C025F95-4869-4D7A-B875-0D165048AB27}"/>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97" name="PoljeZBesedilom 2">
          <a:extLst>
            <a:ext uri="{FF2B5EF4-FFF2-40B4-BE49-F238E27FC236}">
              <a16:creationId xmlns:a16="http://schemas.microsoft.com/office/drawing/2014/main" id="{CC40F0B4-3796-43FB-A1BE-D4B0A3A5C80D}"/>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98" name="PoljeZBesedilom 2">
          <a:extLst>
            <a:ext uri="{FF2B5EF4-FFF2-40B4-BE49-F238E27FC236}">
              <a16:creationId xmlns:a16="http://schemas.microsoft.com/office/drawing/2014/main" id="{9424B5A0-9A18-4BC3-80E6-AC68F5779783}"/>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299" name="PoljeZBesedilom 3298">
          <a:extLst>
            <a:ext uri="{FF2B5EF4-FFF2-40B4-BE49-F238E27FC236}">
              <a16:creationId xmlns:a16="http://schemas.microsoft.com/office/drawing/2014/main" id="{2B2AED7C-06D3-45C7-9BA0-31D29B0B7B0C}"/>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300" name="PoljeZBesedilom 2">
          <a:extLst>
            <a:ext uri="{FF2B5EF4-FFF2-40B4-BE49-F238E27FC236}">
              <a16:creationId xmlns:a16="http://schemas.microsoft.com/office/drawing/2014/main" id="{DFF963EC-FC9E-4319-97F6-1736202D4766}"/>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301" name="PoljeZBesedilom 2">
          <a:extLst>
            <a:ext uri="{FF2B5EF4-FFF2-40B4-BE49-F238E27FC236}">
              <a16:creationId xmlns:a16="http://schemas.microsoft.com/office/drawing/2014/main" id="{21DA594A-AFDD-4E94-93D1-11B8F03F0AA5}"/>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302" name="PoljeZBesedilom 2">
          <a:extLst>
            <a:ext uri="{FF2B5EF4-FFF2-40B4-BE49-F238E27FC236}">
              <a16:creationId xmlns:a16="http://schemas.microsoft.com/office/drawing/2014/main" id="{60FA01AF-C9FA-43BA-8397-D7FB49DE6F82}"/>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874</xdr:row>
      <xdr:rowOff>0</xdr:rowOff>
    </xdr:from>
    <xdr:ext cx="184731" cy="264560"/>
    <xdr:sp macro="" textlink="">
      <xdr:nvSpPr>
        <xdr:cNvPr id="3303" name="PoljeZBesedilom 2">
          <a:extLst>
            <a:ext uri="{FF2B5EF4-FFF2-40B4-BE49-F238E27FC236}">
              <a16:creationId xmlns:a16="http://schemas.microsoft.com/office/drawing/2014/main" id="{C218231F-8B74-43F9-B3B6-7F45F3D725C4}"/>
            </a:ext>
          </a:extLst>
        </xdr:cNvPr>
        <xdr:cNvSpPr txBox="1"/>
      </xdr:nvSpPr>
      <xdr:spPr>
        <a:xfrm>
          <a:off x="7650505"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304" name="PoljeZBesedilom 2">
          <a:extLst>
            <a:ext uri="{FF2B5EF4-FFF2-40B4-BE49-F238E27FC236}">
              <a16:creationId xmlns:a16="http://schemas.microsoft.com/office/drawing/2014/main" id="{ABED046D-7E08-49D7-81AD-9FC0F01309AE}"/>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305" name="PoljeZBesedilom 3304">
          <a:extLst>
            <a:ext uri="{FF2B5EF4-FFF2-40B4-BE49-F238E27FC236}">
              <a16:creationId xmlns:a16="http://schemas.microsoft.com/office/drawing/2014/main" id="{E81C6BA4-7C4A-4D4A-85F6-95F2E6752252}"/>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306" name="PoljeZBesedilom 2">
          <a:extLst>
            <a:ext uri="{FF2B5EF4-FFF2-40B4-BE49-F238E27FC236}">
              <a16:creationId xmlns:a16="http://schemas.microsoft.com/office/drawing/2014/main" id="{76CF5E47-C098-4C99-B86A-3C02B1DB1D77}"/>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307" name="PoljeZBesedilom 2">
          <a:extLst>
            <a:ext uri="{FF2B5EF4-FFF2-40B4-BE49-F238E27FC236}">
              <a16:creationId xmlns:a16="http://schemas.microsoft.com/office/drawing/2014/main" id="{E5B4596A-E085-4195-A56C-B4A6A007EC90}"/>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308" name="PoljeZBesedilom 2">
          <a:extLst>
            <a:ext uri="{FF2B5EF4-FFF2-40B4-BE49-F238E27FC236}">
              <a16:creationId xmlns:a16="http://schemas.microsoft.com/office/drawing/2014/main" id="{6AAA72CB-A20C-40CF-BC32-4BB525CB9597}"/>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4560"/>
    <xdr:sp macro="" textlink="">
      <xdr:nvSpPr>
        <xdr:cNvPr id="3309" name="PoljeZBesedilom 2">
          <a:extLst>
            <a:ext uri="{FF2B5EF4-FFF2-40B4-BE49-F238E27FC236}">
              <a16:creationId xmlns:a16="http://schemas.microsoft.com/office/drawing/2014/main" id="{9E497540-55CC-4AAD-9501-A133B1DC2F68}"/>
            </a:ext>
          </a:extLst>
        </xdr:cNvPr>
        <xdr:cNvSpPr txBox="1"/>
      </xdr:nvSpPr>
      <xdr:spPr>
        <a:xfrm>
          <a:off x="764860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310" name="PoljeZBesedilom 2">
          <a:extLst>
            <a:ext uri="{FF2B5EF4-FFF2-40B4-BE49-F238E27FC236}">
              <a16:creationId xmlns:a16="http://schemas.microsoft.com/office/drawing/2014/main" id="{874CFA8E-B54B-462E-B378-DC37F234964B}"/>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311" name="PoljeZBesedilom 3310">
          <a:extLst>
            <a:ext uri="{FF2B5EF4-FFF2-40B4-BE49-F238E27FC236}">
              <a16:creationId xmlns:a16="http://schemas.microsoft.com/office/drawing/2014/main" id="{E44ABFF2-2D5D-4070-AB34-CCE6F6BD5C46}"/>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312" name="PoljeZBesedilom 2">
          <a:extLst>
            <a:ext uri="{FF2B5EF4-FFF2-40B4-BE49-F238E27FC236}">
              <a16:creationId xmlns:a16="http://schemas.microsoft.com/office/drawing/2014/main" id="{5F474051-0440-44D8-9C6E-F6907F1DBB3D}"/>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313" name="PoljeZBesedilom 2">
          <a:extLst>
            <a:ext uri="{FF2B5EF4-FFF2-40B4-BE49-F238E27FC236}">
              <a16:creationId xmlns:a16="http://schemas.microsoft.com/office/drawing/2014/main" id="{A6798C7F-BB65-4C01-8580-14970F81B2DE}"/>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314" name="PoljeZBesedilom 2">
          <a:extLst>
            <a:ext uri="{FF2B5EF4-FFF2-40B4-BE49-F238E27FC236}">
              <a16:creationId xmlns:a16="http://schemas.microsoft.com/office/drawing/2014/main" id="{63226E90-9CE4-4F73-A40F-7C3BFCF8B7F5}"/>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315" name="PoljeZBesedilom 2">
          <a:extLst>
            <a:ext uri="{FF2B5EF4-FFF2-40B4-BE49-F238E27FC236}">
              <a16:creationId xmlns:a16="http://schemas.microsoft.com/office/drawing/2014/main" id="{63315CF8-4684-441B-83BE-B2110BB6F397}"/>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316" name="PoljeZBesedilom 3315">
          <a:extLst>
            <a:ext uri="{FF2B5EF4-FFF2-40B4-BE49-F238E27FC236}">
              <a16:creationId xmlns:a16="http://schemas.microsoft.com/office/drawing/2014/main" id="{7907A809-D967-43E9-A987-2E43FE8E85B7}"/>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317" name="PoljeZBesedilom 2">
          <a:extLst>
            <a:ext uri="{FF2B5EF4-FFF2-40B4-BE49-F238E27FC236}">
              <a16:creationId xmlns:a16="http://schemas.microsoft.com/office/drawing/2014/main" id="{6830B5FC-D71D-4AB0-A255-110FE710C52A}"/>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318" name="PoljeZBesedilom 2">
          <a:extLst>
            <a:ext uri="{FF2B5EF4-FFF2-40B4-BE49-F238E27FC236}">
              <a16:creationId xmlns:a16="http://schemas.microsoft.com/office/drawing/2014/main" id="{EA085CA1-AF74-4F62-8B81-6FC9250AB226}"/>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319" name="PoljeZBesedilom 2">
          <a:extLst>
            <a:ext uri="{FF2B5EF4-FFF2-40B4-BE49-F238E27FC236}">
              <a16:creationId xmlns:a16="http://schemas.microsoft.com/office/drawing/2014/main" id="{18281756-30CA-411E-9D0F-2324F6BBC0CC}"/>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320" name="PoljeZBesedilom 2">
          <a:extLst>
            <a:ext uri="{FF2B5EF4-FFF2-40B4-BE49-F238E27FC236}">
              <a16:creationId xmlns:a16="http://schemas.microsoft.com/office/drawing/2014/main" id="{7DF20138-E6E1-4DB5-946F-F400C84484D0}"/>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321" name="PoljeZBesedilom 2">
          <a:extLst>
            <a:ext uri="{FF2B5EF4-FFF2-40B4-BE49-F238E27FC236}">
              <a16:creationId xmlns:a16="http://schemas.microsoft.com/office/drawing/2014/main" id="{E377EF25-161E-458D-BC24-0AEC9223722F}"/>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322" name="PoljeZBesedilom 3321">
          <a:extLst>
            <a:ext uri="{FF2B5EF4-FFF2-40B4-BE49-F238E27FC236}">
              <a16:creationId xmlns:a16="http://schemas.microsoft.com/office/drawing/2014/main" id="{DCCB8924-60DC-4D80-AA3E-0A3E10182D0E}"/>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323" name="PoljeZBesedilom 2">
          <a:extLst>
            <a:ext uri="{FF2B5EF4-FFF2-40B4-BE49-F238E27FC236}">
              <a16:creationId xmlns:a16="http://schemas.microsoft.com/office/drawing/2014/main" id="{FAB814BC-7E38-4B0C-8FDA-73F3A5A93656}"/>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324" name="PoljeZBesedilom 2">
          <a:extLst>
            <a:ext uri="{FF2B5EF4-FFF2-40B4-BE49-F238E27FC236}">
              <a16:creationId xmlns:a16="http://schemas.microsoft.com/office/drawing/2014/main" id="{5BA390BD-C05D-4CF9-B497-E5351F6233B6}"/>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325" name="PoljeZBesedilom 2">
          <a:extLst>
            <a:ext uri="{FF2B5EF4-FFF2-40B4-BE49-F238E27FC236}">
              <a16:creationId xmlns:a16="http://schemas.microsoft.com/office/drawing/2014/main" id="{1D4A0205-2D55-4954-9CC1-49960D19975B}"/>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4560"/>
    <xdr:sp macro="" textlink="">
      <xdr:nvSpPr>
        <xdr:cNvPr id="3326" name="PoljeZBesedilom 2">
          <a:extLst>
            <a:ext uri="{FF2B5EF4-FFF2-40B4-BE49-F238E27FC236}">
              <a16:creationId xmlns:a16="http://schemas.microsoft.com/office/drawing/2014/main" id="{8E01D12A-F48F-4C07-8F0B-94C13020D02C}"/>
            </a:ext>
          </a:extLst>
        </xdr:cNvPr>
        <xdr:cNvSpPr txBox="1"/>
      </xdr:nvSpPr>
      <xdr:spPr>
        <a:xfrm>
          <a:off x="7644790" y="1494303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327" name="PoljeZBesedilom 3326">
          <a:extLst>
            <a:ext uri="{FF2B5EF4-FFF2-40B4-BE49-F238E27FC236}">
              <a16:creationId xmlns:a16="http://schemas.microsoft.com/office/drawing/2014/main" id="{E151EDEF-6448-4556-B4C6-67E5CD8A7B64}"/>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328" name="PoljeZBesedilom 2">
          <a:extLst>
            <a:ext uri="{FF2B5EF4-FFF2-40B4-BE49-F238E27FC236}">
              <a16:creationId xmlns:a16="http://schemas.microsoft.com/office/drawing/2014/main" id="{0F403ECC-30C1-4683-8AF8-D532350B18A5}"/>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329" name="PoljeZBesedilom 2">
          <a:extLst>
            <a:ext uri="{FF2B5EF4-FFF2-40B4-BE49-F238E27FC236}">
              <a16:creationId xmlns:a16="http://schemas.microsoft.com/office/drawing/2014/main" id="{9C4A31B2-E23D-4373-BA2D-3D2F4534C47D}"/>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330" name="PoljeZBesedilom 2">
          <a:extLst>
            <a:ext uri="{FF2B5EF4-FFF2-40B4-BE49-F238E27FC236}">
              <a16:creationId xmlns:a16="http://schemas.microsoft.com/office/drawing/2014/main" id="{C2BA681F-3274-46BB-825B-8B7954A37405}"/>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874</xdr:row>
      <xdr:rowOff>0</xdr:rowOff>
    </xdr:from>
    <xdr:ext cx="184731" cy="268529"/>
    <xdr:sp macro="" textlink="">
      <xdr:nvSpPr>
        <xdr:cNvPr id="3331" name="PoljeZBesedilom 2">
          <a:extLst>
            <a:ext uri="{FF2B5EF4-FFF2-40B4-BE49-F238E27FC236}">
              <a16:creationId xmlns:a16="http://schemas.microsoft.com/office/drawing/2014/main" id="{4834B764-8C31-4EDD-8FB3-45F0E11D8583}"/>
            </a:ext>
          </a:extLst>
        </xdr:cNvPr>
        <xdr:cNvSpPr txBox="1"/>
      </xdr:nvSpPr>
      <xdr:spPr>
        <a:xfrm>
          <a:off x="764479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32" name="PoljeZBesedilom 2">
          <a:extLst>
            <a:ext uri="{FF2B5EF4-FFF2-40B4-BE49-F238E27FC236}">
              <a16:creationId xmlns:a16="http://schemas.microsoft.com/office/drawing/2014/main" id="{E5F991A2-140C-4764-B1B4-48CE0EC645C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33" name="PoljeZBesedilom 3332">
          <a:extLst>
            <a:ext uri="{FF2B5EF4-FFF2-40B4-BE49-F238E27FC236}">
              <a16:creationId xmlns:a16="http://schemas.microsoft.com/office/drawing/2014/main" id="{631DD34C-2D94-4531-862C-55A82225FB3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34" name="PoljeZBesedilom 2">
          <a:extLst>
            <a:ext uri="{FF2B5EF4-FFF2-40B4-BE49-F238E27FC236}">
              <a16:creationId xmlns:a16="http://schemas.microsoft.com/office/drawing/2014/main" id="{6C12D28E-7856-41F3-98A0-22D423C06BCC}"/>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35" name="PoljeZBesedilom 2">
          <a:extLst>
            <a:ext uri="{FF2B5EF4-FFF2-40B4-BE49-F238E27FC236}">
              <a16:creationId xmlns:a16="http://schemas.microsoft.com/office/drawing/2014/main" id="{92689584-937B-4837-9E89-DF04521FD649}"/>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36" name="PoljeZBesedilom 2">
          <a:extLst>
            <a:ext uri="{FF2B5EF4-FFF2-40B4-BE49-F238E27FC236}">
              <a16:creationId xmlns:a16="http://schemas.microsoft.com/office/drawing/2014/main" id="{C3C35256-1DA8-46FC-99A0-74E95013832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37" name="PoljeZBesedilom 2">
          <a:extLst>
            <a:ext uri="{FF2B5EF4-FFF2-40B4-BE49-F238E27FC236}">
              <a16:creationId xmlns:a16="http://schemas.microsoft.com/office/drawing/2014/main" id="{2B412BAE-B8FE-48AE-9DBB-0D57CC0B05B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38" name="PoljeZBesedilom 2">
          <a:extLst>
            <a:ext uri="{FF2B5EF4-FFF2-40B4-BE49-F238E27FC236}">
              <a16:creationId xmlns:a16="http://schemas.microsoft.com/office/drawing/2014/main" id="{A90CE91B-9569-46E4-94B0-0B1419C500BC}"/>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39" name="PoljeZBesedilom 3338">
          <a:extLst>
            <a:ext uri="{FF2B5EF4-FFF2-40B4-BE49-F238E27FC236}">
              <a16:creationId xmlns:a16="http://schemas.microsoft.com/office/drawing/2014/main" id="{BA0C1543-4A0E-44E8-B388-FF4F4471C3C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40" name="PoljeZBesedilom 2">
          <a:extLst>
            <a:ext uri="{FF2B5EF4-FFF2-40B4-BE49-F238E27FC236}">
              <a16:creationId xmlns:a16="http://schemas.microsoft.com/office/drawing/2014/main" id="{0C8A5155-FFB3-45FF-A00B-96D551A53AA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41" name="PoljeZBesedilom 2">
          <a:extLst>
            <a:ext uri="{FF2B5EF4-FFF2-40B4-BE49-F238E27FC236}">
              <a16:creationId xmlns:a16="http://schemas.microsoft.com/office/drawing/2014/main" id="{F5A32990-B504-4587-9949-46525D025FE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42" name="PoljeZBesedilom 2">
          <a:extLst>
            <a:ext uri="{FF2B5EF4-FFF2-40B4-BE49-F238E27FC236}">
              <a16:creationId xmlns:a16="http://schemas.microsoft.com/office/drawing/2014/main" id="{7A3CF75E-358B-46BE-A552-99E9F7CF45B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43" name="PoljeZBesedilom 2">
          <a:extLst>
            <a:ext uri="{FF2B5EF4-FFF2-40B4-BE49-F238E27FC236}">
              <a16:creationId xmlns:a16="http://schemas.microsoft.com/office/drawing/2014/main" id="{437061EA-7388-4277-9152-3976E64D337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44" name="PoljeZBesedilom 2">
          <a:extLst>
            <a:ext uri="{FF2B5EF4-FFF2-40B4-BE49-F238E27FC236}">
              <a16:creationId xmlns:a16="http://schemas.microsoft.com/office/drawing/2014/main" id="{3B1759A6-3D05-4B5F-A43A-C2570812FF2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45" name="PoljeZBesedilom 3344">
          <a:extLst>
            <a:ext uri="{FF2B5EF4-FFF2-40B4-BE49-F238E27FC236}">
              <a16:creationId xmlns:a16="http://schemas.microsoft.com/office/drawing/2014/main" id="{F11A1C00-DE63-49C3-B9CB-60F2297C66C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46" name="PoljeZBesedilom 2">
          <a:extLst>
            <a:ext uri="{FF2B5EF4-FFF2-40B4-BE49-F238E27FC236}">
              <a16:creationId xmlns:a16="http://schemas.microsoft.com/office/drawing/2014/main" id="{7C222249-E80E-4A15-A5F7-A2F11EF8EE3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47" name="PoljeZBesedilom 2">
          <a:extLst>
            <a:ext uri="{FF2B5EF4-FFF2-40B4-BE49-F238E27FC236}">
              <a16:creationId xmlns:a16="http://schemas.microsoft.com/office/drawing/2014/main" id="{3C5DAEBA-12D6-44BF-ACCA-4B5F24E174A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48" name="PoljeZBesedilom 2">
          <a:extLst>
            <a:ext uri="{FF2B5EF4-FFF2-40B4-BE49-F238E27FC236}">
              <a16:creationId xmlns:a16="http://schemas.microsoft.com/office/drawing/2014/main" id="{C34DD5E2-B9B0-4847-A0E0-1A2F1EEA4B0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49" name="PoljeZBesedilom 2">
          <a:extLst>
            <a:ext uri="{FF2B5EF4-FFF2-40B4-BE49-F238E27FC236}">
              <a16:creationId xmlns:a16="http://schemas.microsoft.com/office/drawing/2014/main" id="{C254A8E6-F378-48B7-8F50-6FA0422367F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50" name="PoljeZBesedilom 2">
          <a:extLst>
            <a:ext uri="{FF2B5EF4-FFF2-40B4-BE49-F238E27FC236}">
              <a16:creationId xmlns:a16="http://schemas.microsoft.com/office/drawing/2014/main" id="{9090B36D-C307-495C-A652-553E9DBE1BA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51" name="PoljeZBesedilom 3350">
          <a:extLst>
            <a:ext uri="{FF2B5EF4-FFF2-40B4-BE49-F238E27FC236}">
              <a16:creationId xmlns:a16="http://schemas.microsoft.com/office/drawing/2014/main" id="{645C507E-BCEB-4F1F-B7AE-DDE07694F440}"/>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52" name="PoljeZBesedilom 2">
          <a:extLst>
            <a:ext uri="{FF2B5EF4-FFF2-40B4-BE49-F238E27FC236}">
              <a16:creationId xmlns:a16="http://schemas.microsoft.com/office/drawing/2014/main" id="{3092B736-338F-4219-A84B-065F743F77B0}"/>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53" name="PoljeZBesedilom 2">
          <a:extLst>
            <a:ext uri="{FF2B5EF4-FFF2-40B4-BE49-F238E27FC236}">
              <a16:creationId xmlns:a16="http://schemas.microsoft.com/office/drawing/2014/main" id="{08BF4BFD-E41F-45E2-A6A2-F3E5E2E93F7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54" name="PoljeZBesedilom 2">
          <a:extLst>
            <a:ext uri="{FF2B5EF4-FFF2-40B4-BE49-F238E27FC236}">
              <a16:creationId xmlns:a16="http://schemas.microsoft.com/office/drawing/2014/main" id="{F632A499-3331-49C4-B7A5-2712C5092DD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55" name="PoljeZBesedilom 2">
          <a:extLst>
            <a:ext uri="{FF2B5EF4-FFF2-40B4-BE49-F238E27FC236}">
              <a16:creationId xmlns:a16="http://schemas.microsoft.com/office/drawing/2014/main" id="{B5E59EA2-15DB-421D-8216-28BAA9C1FAD9}"/>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356" name="PoljeZBesedilom 2">
          <a:extLst>
            <a:ext uri="{FF2B5EF4-FFF2-40B4-BE49-F238E27FC236}">
              <a16:creationId xmlns:a16="http://schemas.microsoft.com/office/drawing/2014/main" id="{88384012-1251-4325-9621-B9BD3D71F6A5}"/>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357" name="PoljeZBesedilom 3356">
          <a:extLst>
            <a:ext uri="{FF2B5EF4-FFF2-40B4-BE49-F238E27FC236}">
              <a16:creationId xmlns:a16="http://schemas.microsoft.com/office/drawing/2014/main" id="{EAAA17FE-29EA-4EFA-B177-3F29672E6207}"/>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358" name="PoljeZBesedilom 2">
          <a:extLst>
            <a:ext uri="{FF2B5EF4-FFF2-40B4-BE49-F238E27FC236}">
              <a16:creationId xmlns:a16="http://schemas.microsoft.com/office/drawing/2014/main" id="{9274C861-CFE1-4906-8714-1B77E15FE94F}"/>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359" name="PoljeZBesedilom 2">
          <a:extLst>
            <a:ext uri="{FF2B5EF4-FFF2-40B4-BE49-F238E27FC236}">
              <a16:creationId xmlns:a16="http://schemas.microsoft.com/office/drawing/2014/main" id="{3DAB7CEB-526C-4D8E-8440-8B62C1943E3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360" name="PoljeZBesedilom 2">
          <a:extLst>
            <a:ext uri="{FF2B5EF4-FFF2-40B4-BE49-F238E27FC236}">
              <a16:creationId xmlns:a16="http://schemas.microsoft.com/office/drawing/2014/main" id="{3E412A0A-B64E-4925-B404-5A6F0F6F422F}"/>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361" name="PoljeZBesedilom 2">
          <a:extLst>
            <a:ext uri="{FF2B5EF4-FFF2-40B4-BE49-F238E27FC236}">
              <a16:creationId xmlns:a16="http://schemas.microsoft.com/office/drawing/2014/main" id="{669C4424-E1D3-4365-9540-CB8CB75113D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362" name="PoljeZBesedilom 2">
          <a:extLst>
            <a:ext uri="{FF2B5EF4-FFF2-40B4-BE49-F238E27FC236}">
              <a16:creationId xmlns:a16="http://schemas.microsoft.com/office/drawing/2014/main" id="{CF81F37C-352F-4F94-B04D-938DD6F3619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363" name="PoljeZBesedilom 3362">
          <a:extLst>
            <a:ext uri="{FF2B5EF4-FFF2-40B4-BE49-F238E27FC236}">
              <a16:creationId xmlns:a16="http://schemas.microsoft.com/office/drawing/2014/main" id="{0E5D583A-DE56-4568-88D5-C00CDB486DDC}"/>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364" name="PoljeZBesedilom 2">
          <a:extLst>
            <a:ext uri="{FF2B5EF4-FFF2-40B4-BE49-F238E27FC236}">
              <a16:creationId xmlns:a16="http://schemas.microsoft.com/office/drawing/2014/main" id="{DEAC9E11-4DD1-4B4F-8C88-C5E9A868093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365" name="PoljeZBesedilom 2">
          <a:extLst>
            <a:ext uri="{FF2B5EF4-FFF2-40B4-BE49-F238E27FC236}">
              <a16:creationId xmlns:a16="http://schemas.microsoft.com/office/drawing/2014/main" id="{6E8D4971-957B-4C0D-94F4-08AC4DF8142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366" name="PoljeZBesedilom 2">
          <a:extLst>
            <a:ext uri="{FF2B5EF4-FFF2-40B4-BE49-F238E27FC236}">
              <a16:creationId xmlns:a16="http://schemas.microsoft.com/office/drawing/2014/main" id="{7F074FF1-BB3A-4FD4-A42A-53C1F4AAF8C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367" name="PoljeZBesedilom 2">
          <a:extLst>
            <a:ext uri="{FF2B5EF4-FFF2-40B4-BE49-F238E27FC236}">
              <a16:creationId xmlns:a16="http://schemas.microsoft.com/office/drawing/2014/main" id="{8ECC0D64-9E1C-41D3-8169-75D50A91F0E1}"/>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368" name="PoljeZBesedilom 2">
          <a:extLst>
            <a:ext uri="{FF2B5EF4-FFF2-40B4-BE49-F238E27FC236}">
              <a16:creationId xmlns:a16="http://schemas.microsoft.com/office/drawing/2014/main" id="{092E95D1-79A7-4E17-8849-9F4B01EA1CC1}"/>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369" name="PoljeZBesedilom 3368">
          <a:extLst>
            <a:ext uri="{FF2B5EF4-FFF2-40B4-BE49-F238E27FC236}">
              <a16:creationId xmlns:a16="http://schemas.microsoft.com/office/drawing/2014/main" id="{07F6840A-3C37-4763-BEB5-C1EDE79AFB7C}"/>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370" name="PoljeZBesedilom 2">
          <a:extLst>
            <a:ext uri="{FF2B5EF4-FFF2-40B4-BE49-F238E27FC236}">
              <a16:creationId xmlns:a16="http://schemas.microsoft.com/office/drawing/2014/main" id="{409E49DB-46FA-44FE-8860-26F35178AA6B}"/>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371" name="PoljeZBesedilom 2">
          <a:extLst>
            <a:ext uri="{FF2B5EF4-FFF2-40B4-BE49-F238E27FC236}">
              <a16:creationId xmlns:a16="http://schemas.microsoft.com/office/drawing/2014/main" id="{4253CFA7-63CB-4C65-A2DB-99BEDFC0A2B2}"/>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372" name="PoljeZBesedilom 2">
          <a:extLst>
            <a:ext uri="{FF2B5EF4-FFF2-40B4-BE49-F238E27FC236}">
              <a16:creationId xmlns:a16="http://schemas.microsoft.com/office/drawing/2014/main" id="{08B08AF0-1D48-4DEC-8B85-4E73282ABAA1}"/>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373" name="PoljeZBesedilom 2">
          <a:extLst>
            <a:ext uri="{FF2B5EF4-FFF2-40B4-BE49-F238E27FC236}">
              <a16:creationId xmlns:a16="http://schemas.microsoft.com/office/drawing/2014/main" id="{96FED7C7-A9C5-4E09-8CF9-DA0A2774E783}"/>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3374" name="PoljeZBesedilom 2">
          <a:extLst>
            <a:ext uri="{FF2B5EF4-FFF2-40B4-BE49-F238E27FC236}">
              <a16:creationId xmlns:a16="http://schemas.microsoft.com/office/drawing/2014/main" id="{D26B1B25-A6DF-4A65-8C35-31BEF513E6DB}"/>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3375" name="PoljeZBesedilom 3374">
          <a:extLst>
            <a:ext uri="{FF2B5EF4-FFF2-40B4-BE49-F238E27FC236}">
              <a16:creationId xmlns:a16="http://schemas.microsoft.com/office/drawing/2014/main" id="{F9FDC931-0D4C-45B9-BF19-35B24C9EE1B9}"/>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3376" name="PoljeZBesedilom 2">
          <a:extLst>
            <a:ext uri="{FF2B5EF4-FFF2-40B4-BE49-F238E27FC236}">
              <a16:creationId xmlns:a16="http://schemas.microsoft.com/office/drawing/2014/main" id="{64B08B18-48A9-485B-9312-0C50982ED0D7}"/>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3377" name="PoljeZBesedilom 2">
          <a:extLst>
            <a:ext uri="{FF2B5EF4-FFF2-40B4-BE49-F238E27FC236}">
              <a16:creationId xmlns:a16="http://schemas.microsoft.com/office/drawing/2014/main" id="{7536378C-E0DC-47A7-ABE6-47CBDE791BAF}"/>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3378" name="PoljeZBesedilom 2">
          <a:extLst>
            <a:ext uri="{FF2B5EF4-FFF2-40B4-BE49-F238E27FC236}">
              <a16:creationId xmlns:a16="http://schemas.microsoft.com/office/drawing/2014/main" id="{90BECE2E-194A-41DB-81DD-951552B21169}"/>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3379" name="PoljeZBesedilom 2">
          <a:extLst>
            <a:ext uri="{FF2B5EF4-FFF2-40B4-BE49-F238E27FC236}">
              <a16:creationId xmlns:a16="http://schemas.microsoft.com/office/drawing/2014/main" id="{8C7DF954-FC64-4320-AC0F-5A9A69A4A69A}"/>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3380" name="PoljeZBesedilom 3379">
          <a:extLst>
            <a:ext uri="{FF2B5EF4-FFF2-40B4-BE49-F238E27FC236}">
              <a16:creationId xmlns:a16="http://schemas.microsoft.com/office/drawing/2014/main" id="{EC3113F6-6F36-467A-B345-678ABA9ED39A}"/>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3381" name="PoljeZBesedilom 2">
          <a:extLst>
            <a:ext uri="{FF2B5EF4-FFF2-40B4-BE49-F238E27FC236}">
              <a16:creationId xmlns:a16="http://schemas.microsoft.com/office/drawing/2014/main" id="{0835FFD6-6FB5-408E-AD72-C30B338890E3}"/>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3382" name="PoljeZBesedilom 2">
          <a:extLst>
            <a:ext uri="{FF2B5EF4-FFF2-40B4-BE49-F238E27FC236}">
              <a16:creationId xmlns:a16="http://schemas.microsoft.com/office/drawing/2014/main" id="{138854F1-E571-4865-8418-E51C6726F6AF}"/>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3383" name="PoljeZBesedilom 2">
          <a:extLst>
            <a:ext uri="{FF2B5EF4-FFF2-40B4-BE49-F238E27FC236}">
              <a16:creationId xmlns:a16="http://schemas.microsoft.com/office/drawing/2014/main" id="{23EC16B5-EBD7-4F7C-9F23-26FF5B81E1D3}"/>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3384" name="PoljeZBesedilom 2">
          <a:extLst>
            <a:ext uri="{FF2B5EF4-FFF2-40B4-BE49-F238E27FC236}">
              <a16:creationId xmlns:a16="http://schemas.microsoft.com/office/drawing/2014/main" id="{99DEE1CB-26C6-4C48-BB81-EA2DE061A33E}"/>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85" name="PoljeZBesedilom 2">
          <a:extLst>
            <a:ext uri="{FF2B5EF4-FFF2-40B4-BE49-F238E27FC236}">
              <a16:creationId xmlns:a16="http://schemas.microsoft.com/office/drawing/2014/main" id="{63318710-0053-46FD-8E92-8D2408294AF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86" name="PoljeZBesedilom 3385">
          <a:extLst>
            <a:ext uri="{FF2B5EF4-FFF2-40B4-BE49-F238E27FC236}">
              <a16:creationId xmlns:a16="http://schemas.microsoft.com/office/drawing/2014/main" id="{9027D51C-4640-4946-A921-1132EF3A6A9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87" name="PoljeZBesedilom 2">
          <a:extLst>
            <a:ext uri="{FF2B5EF4-FFF2-40B4-BE49-F238E27FC236}">
              <a16:creationId xmlns:a16="http://schemas.microsoft.com/office/drawing/2014/main" id="{F42F2C39-89CE-4CD5-AC22-09201B51D999}"/>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88" name="PoljeZBesedilom 2">
          <a:extLst>
            <a:ext uri="{FF2B5EF4-FFF2-40B4-BE49-F238E27FC236}">
              <a16:creationId xmlns:a16="http://schemas.microsoft.com/office/drawing/2014/main" id="{52EAAA28-03B1-4688-95B6-ED9F9FA5495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89" name="PoljeZBesedilom 2">
          <a:extLst>
            <a:ext uri="{FF2B5EF4-FFF2-40B4-BE49-F238E27FC236}">
              <a16:creationId xmlns:a16="http://schemas.microsoft.com/office/drawing/2014/main" id="{A3329A06-73F6-4571-A434-9A07A799798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90" name="PoljeZBesedilom 2">
          <a:extLst>
            <a:ext uri="{FF2B5EF4-FFF2-40B4-BE49-F238E27FC236}">
              <a16:creationId xmlns:a16="http://schemas.microsoft.com/office/drawing/2014/main" id="{EF883968-9111-4BAF-B9B6-43218FCCBC4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91" name="PoljeZBesedilom 2">
          <a:extLst>
            <a:ext uri="{FF2B5EF4-FFF2-40B4-BE49-F238E27FC236}">
              <a16:creationId xmlns:a16="http://schemas.microsoft.com/office/drawing/2014/main" id="{79E5FA2E-6E82-4699-8763-79F7191BC0E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92" name="PoljeZBesedilom 3391">
          <a:extLst>
            <a:ext uri="{FF2B5EF4-FFF2-40B4-BE49-F238E27FC236}">
              <a16:creationId xmlns:a16="http://schemas.microsoft.com/office/drawing/2014/main" id="{E1100089-3886-4CD9-B89B-AA2F85757FD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93" name="PoljeZBesedilom 2">
          <a:extLst>
            <a:ext uri="{FF2B5EF4-FFF2-40B4-BE49-F238E27FC236}">
              <a16:creationId xmlns:a16="http://schemas.microsoft.com/office/drawing/2014/main" id="{D1E8B15D-525E-413B-A010-AF5877DCD21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94" name="PoljeZBesedilom 2">
          <a:extLst>
            <a:ext uri="{FF2B5EF4-FFF2-40B4-BE49-F238E27FC236}">
              <a16:creationId xmlns:a16="http://schemas.microsoft.com/office/drawing/2014/main" id="{18D7D1EA-476D-4420-A4E6-A4C53FE367C9}"/>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95" name="PoljeZBesedilom 2">
          <a:extLst>
            <a:ext uri="{FF2B5EF4-FFF2-40B4-BE49-F238E27FC236}">
              <a16:creationId xmlns:a16="http://schemas.microsoft.com/office/drawing/2014/main" id="{A19F0C22-4464-4002-8F0A-3ACF4C3848C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96" name="PoljeZBesedilom 2">
          <a:extLst>
            <a:ext uri="{FF2B5EF4-FFF2-40B4-BE49-F238E27FC236}">
              <a16:creationId xmlns:a16="http://schemas.microsoft.com/office/drawing/2014/main" id="{34E6371A-B257-4185-A7E4-0C8D3174CF39}"/>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97" name="PoljeZBesedilom 2">
          <a:extLst>
            <a:ext uri="{FF2B5EF4-FFF2-40B4-BE49-F238E27FC236}">
              <a16:creationId xmlns:a16="http://schemas.microsoft.com/office/drawing/2014/main" id="{FBB21C40-CF1E-494A-883F-393AFD857C40}"/>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98" name="PoljeZBesedilom 3397">
          <a:extLst>
            <a:ext uri="{FF2B5EF4-FFF2-40B4-BE49-F238E27FC236}">
              <a16:creationId xmlns:a16="http://schemas.microsoft.com/office/drawing/2014/main" id="{F35F941C-BE89-4AA1-A4AE-327A1073233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399" name="PoljeZBesedilom 2">
          <a:extLst>
            <a:ext uri="{FF2B5EF4-FFF2-40B4-BE49-F238E27FC236}">
              <a16:creationId xmlns:a16="http://schemas.microsoft.com/office/drawing/2014/main" id="{C0ACFD62-3A54-498D-9127-47B435D4F960}"/>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00" name="PoljeZBesedilom 2">
          <a:extLst>
            <a:ext uri="{FF2B5EF4-FFF2-40B4-BE49-F238E27FC236}">
              <a16:creationId xmlns:a16="http://schemas.microsoft.com/office/drawing/2014/main" id="{C41E78E7-D48E-4477-BEC3-62F2C526410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01" name="PoljeZBesedilom 2">
          <a:extLst>
            <a:ext uri="{FF2B5EF4-FFF2-40B4-BE49-F238E27FC236}">
              <a16:creationId xmlns:a16="http://schemas.microsoft.com/office/drawing/2014/main" id="{454DB372-FF4E-4D1B-98FB-F6BEDEABCEE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02" name="PoljeZBesedilom 2">
          <a:extLst>
            <a:ext uri="{FF2B5EF4-FFF2-40B4-BE49-F238E27FC236}">
              <a16:creationId xmlns:a16="http://schemas.microsoft.com/office/drawing/2014/main" id="{74F8DD29-9D24-440B-9789-621D7F20500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03" name="PoljeZBesedilom 2">
          <a:extLst>
            <a:ext uri="{FF2B5EF4-FFF2-40B4-BE49-F238E27FC236}">
              <a16:creationId xmlns:a16="http://schemas.microsoft.com/office/drawing/2014/main" id="{1ABBFCB6-6B7E-4C02-A384-10BAF6B438B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04" name="PoljeZBesedilom 3403">
          <a:extLst>
            <a:ext uri="{FF2B5EF4-FFF2-40B4-BE49-F238E27FC236}">
              <a16:creationId xmlns:a16="http://schemas.microsoft.com/office/drawing/2014/main" id="{348F550F-8838-49CC-8A08-C25ED344467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05" name="PoljeZBesedilom 2">
          <a:extLst>
            <a:ext uri="{FF2B5EF4-FFF2-40B4-BE49-F238E27FC236}">
              <a16:creationId xmlns:a16="http://schemas.microsoft.com/office/drawing/2014/main" id="{97CC2475-2184-47A5-8CDF-D48535BB412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06" name="PoljeZBesedilom 2">
          <a:extLst>
            <a:ext uri="{FF2B5EF4-FFF2-40B4-BE49-F238E27FC236}">
              <a16:creationId xmlns:a16="http://schemas.microsoft.com/office/drawing/2014/main" id="{773FBD85-6A53-4033-834D-64C16FB4EF7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07" name="PoljeZBesedilom 2">
          <a:extLst>
            <a:ext uri="{FF2B5EF4-FFF2-40B4-BE49-F238E27FC236}">
              <a16:creationId xmlns:a16="http://schemas.microsoft.com/office/drawing/2014/main" id="{1021506C-7E2A-4F63-91A7-2A9D337046A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08" name="PoljeZBesedilom 2">
          <a:extLst>
            <a:ext uri="{FF2B5EF4-FFF2-40B4-BE49-F238E27FC236}">
              <a16:creationId xmlns:a16="http://schemas.microsoft.com/office/drawing/2014/main" id="{83E9E5B1-DFC1-452B-A9EE-479369BA231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409" name="PoljeZBesedilom 2">
          <a:extLst>
            <a:ext uri="{FF2B5EF4-FFF2-40B4-BE49-F238E27FC236}">
              <a16:creationId xmlns:a16="http://schemas.microsoft.com/office/drawing/2014/main" id="{1FE48371-A905-4439-B276-31785A6F2AC0}"/>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410" name="PoljeZBesedilom 3409">
          <a:extLst>
            <a:ext uri="{FF2B5EF4-FFF2-40B4-BE49-F238E27FC236}">
              <a16:creationId xmlns:a16="http://schemas.microsoft.com/office/drawing/2014/main" id="{58FDDA1A-C343-4D74-9138-9130017746D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411" name="PoljeZBesedilom 2">
          <a:extLst>
            <a:ext uri="{FF2B5EF4-FFF2-40B4-BE49-F238E27FC236}">
              <a16:creationId xmlns:a16="http://schemas.microsoft.com/office/drawing/2014/main" id="{5BCE9366-8010-4604-9FAA-9A45FBA1574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412" name="PoljeZBesedilom 2">
          <a:extLst>
            <a:ext uri="{FF2B5EF4-FFF2-40B4-BE49-F238E27FC236}">
              <a16:creationId xmlns:a16="http://schemas.microsoft.com/office/drawing/2014/main" id="{F71739F8-97E1-45D8-B781-50B13B833C27}"/>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413" name="PoljeZBesedilom 2">
          <a:extLst>
            <a:ext uri="{FF2B5EF4-FFF2-40B4-BE49-F238E27FC236}">
              <a16:creationId xmlns:a16="http://schemas.microsoft.com/office/drawing/2014/main" id="{8E2A872E-1EEA-4AE2-A251-C7682D5AF160}"/>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414" name="PoljeZBesedilom 2">
          <a:extLst>
            <a:ext uri="{FF2B5EF4-FFF2-40B4-BE49-F238E27FC236}">
              <a16:creationId xmlns:a16="http://schemas.microsoft.com/office/drawing/2014/main" id="{46C2CBA4-2502-4498-849A-DD1C69D1CF2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415" name="PoljeZBesedilom 2">
          <a:extLst>
            <a:ext uri="{FF2B5EF4-FFF2-40B4-BE49-F238E27FC236}">
              <a16:creationId xmlns:a16="http://schemas.microsoft.com/office/drawing/2014/main" id="{845B69E7-FB99-447B-808A-41A41C9D9869}"/>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416" name="PoljeZBesedilom 3415">
          <a:extLst>
            <a:ext uri="{FF2B5EF4-FFF2-40B4-BE49-F238E27FC236}">
              <a16:creationId xmlns:a16="http://schemas.microsoft.com/office/drawing/2014/main" id="{77D7ED01-E430-4145-B655-ABCE790C960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417" name="PoljeZBesedilom 2">
          <a:extLst>
            <a:ext uri="{FF2B5EF4-FFF2-40B4-BE49-F238E27FC236}">
              <a16:creationId xmlns:a16="http://schemas.microsoft.com/office/drawing/2014/main" id="{7BFFE280-E60A-4365-B91D-674E2B63A56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418" name="PoljeZBesedilom 2">
          <a:extLst>
            <a:ext uri="{FF2B5EF4-FFF2-40B4-BE49-F238E27FC236}">
              <a16:creationId xmlns:a16="http://schemas.microsoft.com/office/drawing/2014/main" id="{F4C0B124-E313-41D7-B9D5-8ED320460F7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419" name="PoljeZBesedilom 2">
          <a:extLst>
            <a:ext uri="{FF2B5EF4-FFF2-40B4-BE49-F238E27FC236}">
              <a16:creationId xmlns:a16="http://schemas.microsoft.com/office/drawing/2014/main" id="{A7FB8855-4EAE-484B-89F4-751245D4ED8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420" name="PoljeZBesedilom 2">
          <a:extLst>
            <a:ext uri="{FF2B5EF4-FFF2-40B4-BE49-F238E27FC236}">
              <a16:creationId xmlns:a16="http://schemas.microsoft.com/office/drawing/2014/main" id="{3A66257D-826D-40AC-87EC-B5B76BABDD8C}"/>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421" name="PoljeZBesedilom 2">
          <a:extLst>
            <a:ext uri="{FF2B5EF4-FFF2-40B4-BE49-F238E27FC236}">
              <a16:creationId xmlns:a16="http://schemas.microsoft.com/office/drawing/2014/main" id="{ECCDED7B-93B9-4FBB-883F-933465786673}"/>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422" name="PoljeZBesedilom 3421">
          <a:extLst>
            <a:ext uri="{FF2B5EF4-FFF2-40B4-BE49-F238E27FC236}">
              <a16:creationId xmlns:a16="http://schemas.microsoft.com/office/drawing/2014/main" id="{4F4ADA94-BA44-49FD-8162-78D04F515D73}"/>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423" name="PoljeZBesedilom 2">
          <a:extLst>
            <a:ext uri="{FF2B5EF4-FFF2-40B4-BE49-F238E27FC236}">
              <a16:creationId xmlns:a16="http://schemas.microsoft.com/office/drawing/2014/main" id="{2F229D1D-C293-4C81-9182-87AD3D1AA92D}"/>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424" name="PoljeZBesedilom 2">
          <a:extLst>
            <a:ext uri="{FF2B5EF4-FFF2-40B4-BE49-F238E27FC236}">
              <a16:creationId xmlns:a16="http://schemas.microsoft.com/office/drawing/2014/main" id="{559F8706-8CB1-4337-BD60-179D9914839D}"/>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425" name="PoljeZBesedilom 2">
          <a:extLst>
            <a:ext uri="{FF2B5EF4-FFF2-40B4-BE49-F238E27FC236}">
              <a16:creationId xmlns:a16="http://schemas.microsoft.com/office/drawing/2014/main" id="{188C6B1A-891A-4373-8C1B-B482CB598B82}"/>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426" name="PoljeZBesedilom 2">
          <a:extLst>
            <a:ext uri="{FF2B5EF4-FFF2-40B4-BE49-F238E27FC236}">
              <a16:creationId xmlns:a16="http://schemas.microsoft.com/office/drawing/2014/main" id="{3345B731-932F-4B44-B1B5-A94F0973A0D3}"/>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3427" name="PoljeZBesedilom 2">
          <a:extLst>
            <a:ext uri="{FF2B5EF4-FFF2-40B4-BE49-F238E27FC236}">
              <a16:creationId xmlns:a16="http://schemas.microsoft.com/office/drawing/2014/main" id="{4E738B9C-8A31-4E17-8F86-3A9106286EFA}"/>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3428" name="PoljeZBesedilom 3427">
          <a:extLst>
            <a:ext uri="{FF2B5EF4-FFF2-40B4-BE49-F238E27FC236}">
              <a16:creationId xmlns:a16="http://schemas.microsoft.com/office/drawing/2014/main" id="{AF7A48BF-B67D-444A-ACC0-E92033570455}"/>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3429" name="PoljeZBesedilom 2">
          <a:extLst>
            <a:ext uri="{FF2B5EF4-FFF2-40B4-BE49-F238E27FC236}">
              <a16:creationId xmlns:a16="http://schemas.microsoft.com/office/drawing/2014/main" id="{E30A3C89-0696-45A6-84BD-6077ED7EE29A}"/>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3430" name="PoljeZBesedilom 2">
          <a:extLst>
            <a:ext uri="{FF2B5EF4-FFF2-40B4-BE49-F238E27FC236}">
              <a16:creationId xmlns:a16="http://schemas.microsoft.com/office/drawing/2014/main" id="{940E41A2-4252-4265-8683-170997D166BC}"/>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3431" name="PoljeZBesedilom 2">
          <a:extLst>
            <a:ext uri="{FF2B5EF4-FFF2-40B4-BE49-F238E27FC236}">
              <a16:creationId xmlns:a16="http://schemas.microsoft.com/office/drawing/2014/main" id="{82808D5C-3EB9-4AB7-9219-4194E9DCD9F5}"/>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3432" name="PoljeZBesedilom 2">
          <a:extLst>
            <a:ext uri="{FF2B5EF4-FFF2-40B4-BE49-F238E27FC236}">
              <a16:creationId xmlns:a16="http://schemas.microsoft.com/office/drawing/2014/main" id="{6F6049F3-F4F8-4CF6-AA74-FA4258C4E631}"/>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3433" name="PoljeZBesedilom 3432">
          <a:extLst>
            <a:ext uri="{FF2B5EF4-FFF2-40B4-BE49-F238E27FC236}">
              <a16:creationId xmlns:a16="http://schemas.microsoft.com/office/drawing/2014/main" id="{8A4F0AD5-1F3F-4F6D-8148-0F4158378AD5}"/>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3434" name="PoljeZBesedilom 2">
          <a:extLst>
            <a:ext uri="{FF2B5EF4-FFF2-40B4-BE49-F238E27FC236}">
              <a16:creationId xmlns:a16="http://schemas.microsoft.com/office/drawing/2014/main" id="{F67499D6-C187-4AAB-BC78-213D2FBFF4C1}"/>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3435" name="PoljeZBesedilom 2">
          <a:extLst>
            <a:ext uri="{FF2B5EF4-FFF2-40B4-BE49-F238E27FC236}">
              <a16:creationId xmlns:a16="http://schemas.microsoft.com/office/drawing/2014/main" id="{49700E08-9B69-4012-9940-B05C5B0D4446}"/>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3436" name="PoljeZBesedilom 2">
          <a:extLst>
            <a:ext uri="{FF2B5EF4-FFF2-40B4-BE49-F238E27FC236}">
              <a16:creationId xmlns:a16="http://schemas.microsoft.com/office/drawing/2014/main" id="{15CBA372-C93C-4D49-8ADF-1D6AD9ABAEE6}"/>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3437" name="PoljeZBesedilom 2">
          <a:extLst>
            <a:ext uri="{FF2B5EF4-FFF2-40B4-BE49-F238E27FC236}">
              <a16:creationId xmlns:a16="http://schemas.microsoft.com/office/drawing/2014/main" id="{CBC498D9-A3BA-4CEC-8D49-3DA9C18F9D27}"/>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38" name="PoljeZBesedilom 2">
          <a:extLst>
            <a:ext uri="{FF2B5EF4-FFF2-40B4-BE49-F238E27FC236}">
              <a16:creationId xmlns:a16="http://schemas.microsoft.com/office/drawing/2014/main" id="{3D6FD08F-3F9C-4B2F-B148-85D71B06CCD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39" name="PoljeZBesedilom 3438">
          <a:extLst>
            <a:ext uri="{FF2B5EF4-FFF2-40B4-BE49-F238E27FC236}">
              <a16:creationId xmlns:a16="http://schemas.microsoft.com/office/drawing/2014/main" id="{EC2A24B5-3574-49C6-933F-288991805FCE}"/>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40" name="PoljeZBesedilom 2">
          <a:extLst>
            <a:ext uri="{FF2B5EF4-FFF2-40B4-BE49-F238E27FC236}">
              <a16:creationId xmlns:a16="http://schemas.microsoft.com/office/drawing/2014/main" id="{42CBAC88-4D9D-467D-AF0F-F13F13D8A005}"/>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41" name="PoljeZBesedilom 2">
          <a:extLst>
            <a:ext uri="{FF2B5EF4-FFF2-40B4-BE49-F238E27FC236}">
              <a16:creationId xmlns:a16="http://schemas.microsoft.com/office/drawing/2014/main" id="{39672213-8EB6-4E37-B507-F81BA33A6C06}"/>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42" name="PoljeZBesedilom 2">
          <a:extLst>
            <a:ext uri="{FF2B5EF4-FFF2-40B4-BE49-F238E27FC236}">
              <a16:creationId xmlns:a16="http://schemas.microsoft.com/office/drawing/2014/main" id="{464E75B7-B01C-49B8-9F47-AECC418393C0}"/>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43" name="PoljeZBesedilom 2">
          <a:extLst>
            <a:ext uri="{FF2B5EF4-FFF2-40B4-BE49-F238E27FC236}">
              <a16:creationId xmlns:a16="http://schemas.microsoft.com/office/drawing/2014/main" id="{6C3CDFC9-45B7-4A6A-B848-EE2741462740}"/>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44" name="PoljeZBesedilom 2">
          <a:extLst>
            <a:ext uri="{FF2B5EF4-FFF2-40B4-BE49-F238E27FC236}">
              <a16:creationId xmlns:a16="http://schemas.microsoft.com/office/drawing/2014/main" id="{DB7C2059-C2BB-437E-AB49-0CDB2E6F308B}"/>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45" name="PoljeZBesedilom 3444">
          <a:extLst>
            <a:ext uri="{FF2B5EF4-FFF2-40B4-BE49-F238E27FC236}">
              <a16:creationId xmlns:a16="http://schemas.microsoft.com/office/drawing/2014/main" id="{90041BC1-F542-4249-B719-7CB40318122A}"/>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46" name="PoljeZBesedilom 2">
          <a:extLst>
            <a:ext uri="{FF2B5EF4-FFF2-40B4-BE49-F238E27FC236}">
              <a16:creationId xmlns:a16="http://schemas.microsoft.com/office/drawing/2014/main" id="{65F11D8C-DAF7-400B-8FA3-A1A94B551911}"/>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47" name="PoljeZBesedilom 2">
          <a:extLst>
            <a:ext uri="{FF2B5EF4-FFF2-40B4-BE49-F238E27FC236}">
              <a16:creationId xmlns:a16="http://schemas.microsoft.com/office/drawing/2014/main" id="{BD105DA3-C8CF-4E9E-95B2-98E0A1DB7DA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48" name="PoljeZBesedilom 2">
          <a:extLst>
            <a:ext uri="{FF2B5EF4-FFF2-40B4-BE49-F238E27FC236}">
              <a16:creationId xmlns:a16="http://schemas.microsoft.com/office/drawing/2014/main" id="{44172A69-A6AB-4380-9648-29C79A43D816}"/>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49" name="PoljeZBesedilom 2">
          <a:extLst>
            <a:ext uri="{FF2B5EF4-FFF2-40B4-BE49-F238E27FC236}">
              <a16:creationId xmlns:a16="http://schemas.microsoft.com/office/drawing/2014/main" id="{3843DC0F-7C22-4CFC-95CD-86BDAB8FAABB}"/>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50" name="PoljeZBesedilom 2">
          <a:extLst>
            <a:ext uri="{FF2B5EF4-FFF2-40B4-BE49-F238E27FC236}">
              <a16:creationId xmlns:a16="http://schemas.microsoft.com/office/drawing/2014/main" id="{51C2E5D0-E002-4608-9799-2F8DAD48B062}"/>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51" name="PoljeZBesedilom 3450">
          <a:extLst>
            <a:ext uri="{FF2B5EF4-FFF2-40B4-BE49-F238E27FC236}">
              <a16:creationId xmlns:a16="http://schemas.microsoft.com/office/drawing/2014/main" id="{99DEBCFB-26C6-4A05-905A-017A5BCAFE31}"/>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52" name="PoljeZBesedilom 2">
          <a:extLst>
            <a:ext uri="{FF2B5EF4-FFF2-40B4-BE49-F238E27FC236}">
              <a16:creationId xmlns:a16="http://schemas.microsoft.com/office/drawing/2014/main" id="{A63EB5F8-BF53-4FB2-AF93-1EF258909357}"/>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53" name="PoljeZBesedilom 2">
          <a:extLst>
            <a:ext uri="{FF2B5EF4-FFF2-40B4-BE49-F238E27FC236}">
              <a16:creationId xmlns:a16="http://schemas.microsoft.com/office/drawing/2014/main" id="{B95C3304-4065-4BCB-A636-E628722B243D}"/>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54" name="PoljeZBesedilom 2">
          <a:extLst>
            <a:ext uri="{FF2B5EF4-FFF2-40B4-BE49-F238E27FC236}">
              <a16:creationId xmlns:a16="http://schemas.microsoft.com/office/drawing/2014/main" id="{F8A298CB-B59D-4E9E-B4C6-57383E0AD79C}"/>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55" name="PoljeZBesedilom 2">
          <a:extLst>
            <a:ext uri="{FF2B5EF4-FFF2-40B4-BE49-F238E27FC236}">
              <a16:creationId xmlns:a16="http://schemas.microsoft.com/office/drawing/2014/main" id="{40E88304-7A52-4DC0-A95C-31E4419DC4E1}"/>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56" name="PoljeZBesedilom 2">
          <a:extLst>
            <a:ext uri="{FF2B5EF4-FFF2-40B4-BE49-F238E27FC236}">
              <a16:creationId xmlns:a16="http://schemas.microsoft.com/office/drawing/2014/main" id="{0770C98B-E7DA-43A3-B94A-3D17BCA9CB3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57" name="PoljeZBesedilom 3456">
          <a:extLst>
            <a:ext uri="{FF2B5EF4-FFF2-40B4-BE49-F238E27FC236}">
              <a16:creationId xmlns:a16="http://schemas.microsoft.com/office/drawing/2014/main" id="{3BD2EA9E-BBFF-4CDA-827F-27EE0F21C01A}"/>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58" name="PoljeZBesedilom 2">
          <a:extLst>
            <a:ext uri="{FF2B5EF4-FFF2-40B4-BE49-F238E27FC236}">
              <a16:creationId xmlns:a16="http://schemas.microsoft.com/office/drawing/2014/main" id="{17D54E45-980C-4BFA-9046-456DEBDA7B1A}"/>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59" name="PoljeZBesedilom 2">
          <a:extLst>
            <a:ext uri="{FF2B5EF4-FFF2-40B4-BE49-F238E27FC236}">
              <a16:creationId xmlns:a16="http://schemas.microsoft.com/office/drawing/2014/main" id="{6C15D0CF-CF15-48A9-9045-44D7E9DA76BC}"/>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60" name="PoljeZBesedilom 2">
          <a:extLst>
            <a:ext uri="{FF2B5EF4-FFF2-40B4-BE49-F238E27FC236}">
              <a16:creationId xmlns:a16="http://schemas.microsoft.com/office/drawing/2014/main" id="{D0CC702E-ABAA-4F1F-A333-D87676C98B7E}"/>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61" name="PoljeZBesedilom 2">
          <a:extLst>
            <a:ext uri="{FF2B5EF4-FFF2-40B4-BE49-F238E27FC236}">
              <a16:creationId xmlns:a16="http://schemas.microsoft.com/office/drawing/2014/main" id="{5BAFA44B-AB99-445E-AEC0-FAE8EF1B804B}"/>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62" name="PoljeZBesedilom 2">
          <a:extLst>
            <a:ext uri="{FF2B5EF4-FFF2-40B4-BE49-F238E27FC236}">
              <a16:creationId xmlns:a16="http://schemas.microsoft.com/office/drawing/2014/main" id="{15F2D7BC-7208-4511-9E99-CE5A4CBEFFDF}"/>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63" name="PoljeZBesedilom 3462">
          <a:extLst>
            <a:ext uri="{FF2B5EF4-FFF2-40B4-BE49-F238E27FC236}">
              <a16:creationId xmlns:a16="http://schemas.microsoft.com/office/drawing/2014/main" id="{A79F9192-FD36-4D24-BED8-8D97FDE28FB5}"/>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64" name="PoljeZBesedilom 2">
          <a:extLst>
            <a:ext uri="{FF2B5EF4-FFF2-40B4-BE49-F238E27FC236}">
              <a16:creationId xmlns:a16="http://schemas.microsoft.com/office/drawing/2014/main" id="{8C304B10-1531-43E7-AEEE-B2D936BF1B3D}"/>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65" name="PoljeZBesedilom 2">
          <a:extLst>
            <a:ext uri="{FF2B5EF4-FFF2-40B4-BE49-F238E27FC236}">
              <a16:creationId xmlns:a16="http://schemas.microsoft.com/office/drawing/2014/main" id="{D0C62EDF-E56B-422A-90A1-AFD35E2634E0}"/>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66" name="PoljeZBesedilom 2">
          <a:extLst>
            <a:ext uri="{FF2B5EF4-FFF2-40B4-BE49-F238E27FC236}">
              <a16:creationId xmlns:a16="http://schemas.microsoft.com/office/drawing/2014/main" id="{4A37C471-6589-43DF-B583-A51587D193EB}"/>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67" name="PoljeZBesedilom 2">
          <a:extLst>
            <a:ext uri="{FF2B5EF4-FFF2-40B4-BE49-F238E27FC236}">
              <a16:creationId xmlns:a16="http://schemas.microsoft.com/office/drawing/2014/main" id="{78878287-DD18-4078-923C-BD6C5D81F65C}"/>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68" name="PoljeZBesedilom 2">
          <a:extLst>
            <a:ext uri="{FF2B5EF4-FFF2-40B4-BE49-F238E27FC236}">
              <a16:creationId xmlns:a16="http://schemas.microsoft.com/office/drawing/2014/main" id="{39020CD6-6406-4E9C-AB02-8C5FE6758F1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69" name="PoljeZBesedilom 3468">
          <a:extLst>
            <a:ext uri="{FF2B5EF4-FFF2-40B4-BE49-F238E27FC236}">
              <a16:creationId xmlns:a16="http://schemas.microsoft.com/office/drawing/2014/main" id="{B615C7FE-FBBF-49EE-B321-71A891E66EA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70" name="PoljeZBesedilom 2">
          <a:extLst>
            <a:ext uri="{FF2B5EF4-FFF2-40B4-BE49-F238E27FC236}">
              <a16:creationId xmlns:a16="http://schemas.microsoft.com/office/drawing/2014/main" id="{BC08D400-F069-416A-B37D-9E321DC5330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71" name="PoljeZBesedilom 2">
          <a:extLst>
            <a:ext uri="{FF2B5EF4-FFF2-40B4-BE49-F238E27FC236}">
              <a16:creationId xmlns:a16="http://schemas.microsoft.com/office/drawing/2014/main" id="{6E1A46D3-21ED-45C9-A402-FBA2B03BC92C}"/>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72" name="PoljeZBesedilom 2">
          <a:extLst>
            <a:ext uri="{FF2B5EF4-FFF2-40B4-BE49-F238E27FC236}">
              <a16:creationId xmlns:a16="http://schemas.microsoft.com/office/drawing/2014/main" id="{85A6DD05-714F-47D4-8785-E28607A9014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73" name="PoljeZBesedilom 2">
          <a:extLst>
            <a:ext uri="{FF2B5EF4-FFF2-40B4-BE49-F238E27FC236}">
              <a16:creationId xmlns:a16="http://schemas.microsoft.com/office/drawing/2014/main" id="{8A24C8FA-D82B-4786-AF59-E251FD46BAD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74" name="PoljeZBesedilom 2">
          <a:extLst>
            <a:ext uri="{FF2B5EF4-FFF2-40B4-BE49-F238E27FC236}">
              <a16:creationId xmlns:a16="http://schemas.microsoft.com/office/drawing/2014/main" id="{A2A55FCB-9E7A-4C08-B850-5980636804C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75" name="PoljeZBesedilom 3474">
          <a:extLst>
            <a:ext uri="{FF2B5EF4-FFF2-40B4-BE49-F238E27FC236}">
              <a16:creationId xmlns:a16="http://schemas.microsoft.com/office/drawing/2014/main" id="{0A0F913D-B7F4-4AF9-A1B2-F9F5547F9FE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76" name="PoljeZBesedilom 2">
          <a:extLst>
            <a:ext uri="{FF2B5EF4-FFF2-40B4-BE49-F238E27FC236}">
              <a16:creationId xmlns:a16="http://schemas.microsoft.com/office/drawing/2014/main" id="{2E804777-EA4A-4284-A7EE-3AE05EF567B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77" name="PoljeZBesedilom 2">
          <a:extLst>
            <a:ext uri="{FF2B5EF4-FFF2-40B4-BE49-F238E27FC236}">
              <a16:creationId xmlns:a16="http://schemas.microsoft.com/office/drawing/2014/main" id="{4BE88910-3C7D-4547-9154-9D95EF9B1EB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78" name="PoljeZBesedilom 2">
          <a:extLst>
            <a:ext uri="{FF2B5EF4-FFF2-40B4-BE49-F238E27FC236}">
              <a16:creationId xmlns:a16="http://schemas.microsoft.com/office/drawing/2014/main" id="{1A5BC5F8-064E-4763-9037-2CCD5A02DCD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479" name="PoljeZBesedilom 2">
          <a:extLst>
            <a:ext uri="{FF2B5EF4-FFF2-40B4-BE49-F238E27FC236}">
              <a16:creationId xmlns:a16="http://schemas.microsoft.com/office/drawing/2014/main" id="{62A9EFE2-6C45-47EB-9BA3-DCBDB36F2A4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480" name="PoljeZBesedilom 2">
          <a:extLst>
            <a:ext uri="{FF2B5EF4-FFF2-40B4-BE49-F238E27FC236}">
              <a16:creationId xmlns:a16="http://schemas.microsoft.com/office/drawing/2014/main" id="{1B6B66E7-0CE6-4337-ADA2-C48BB4693A54}"/>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481" name="PoljeZBesedilom 3480">
          <a:extLst>
            <a:ext uri="{FF2B5EF4-FFF2-40B4-BE49-F238E27FC236}">
              <a16:creationId xmlns:a16="http://schemas.microsoft.com/office/drawing/2014/main" id="{5000FA94-B856-4B4F-B439-93CA671F5956}"/>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482" name="PoljeZBesedilom 2">
          <a:extLst>
            <a:ext uri="{FF2B5EF4-FFF2-40B4-BE49-F238E27FC236}">
              <a16:creationId xmlns:a16="http://schemas.microsoft.com/office/drawing/2014/main" id="{A3B3E63F-0DE0-4798-AAE2-BC0B4E48CB21}"/>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483" name="PoljeZBesedilom 2">
          <a:extLst>
            <a:ext uri="{FF2B5EF4-FFF2-40B4-BE49-F238E27FC236}">
              <a16:creationId xmlns:a16="http://schemas.microsoft.com/office/drawing/2014/main" id="{119F7A12-4747-4C61-A66A-50B663EF917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484" name="PoljeZBesedilom 2">
          <a:extLst>
            <a:ext uri="{FF2B5EF4-FFF2-40B4-BE49-F238E27FC236}">
              <a16:creationId xmlns:a16="http://schemas.microsoft.com/office/drawing/2014/main" id="{22BD0B8E-DD52-4CF8-9233-4C7972B5C718}"/>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485" name="PoljeZBesedilom 2">
          <a:extLst>
            <a:ext uri="{FF2B5EF4-FFF2-40B4-BE49-F238E27FC236}">
              <a16:creationId xmlns:a16="http://schemas.microsoft.com/office/drawing/2014/main" id="{75E14C30-2A96-4C2A-858A-4E079766E5B6}"/>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486" name="PoljeZBesedilom 2">
          <a:extLst>
            <a:ext uri="{FF2B5EF4-FFF2-40B4-BE49-F238E27FC236}">
              <a16:creationId xmlns:a16="http://schemas.microsoft.com/office/drawing/2014/main" id="{24E299FB-72F5-42CD-85AA-86005C93ADF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487" name="PoljeZBesedilom 3486">
          <a:extLst>
            <a:ext uri="{FF2B5EF4-FFF2-40B4-BE49-F238E27FC236}">
              <a16:creationId xmlns:a16="http://schemas.microsoft.com/office/drawing/2014/main" id="{8E9E7D71-66D9-4145-9081-2578961411F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488" name="PoljeZBesedilom 2">
          <a:extLst>
            <a:ext uri="{FF2B5EF4-FFF2-40B4-BE49-F238E27FC236}">
              <a16:creationId xmlns:a16="http://schemas.microsoft.com/office/drawing/2014/main" id="{A97A8D50-5362-4D4D-A53D-64251B870C87}"/>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489" name="PoljeZBesedilom 2">
          <a:extLst>
            <a:ext uri="{FF2B5EF4-FFF2-40B4-BE49-F238E27FC236}">
              <a16:creationId xmlns:a16="http://schemas.microsoft.com/office/drawing/2014/main" id="{513EC925-949A-4A24-9102-03D33B517099}"/>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490" name="PoljeZBesedilom 2">
          <a:extLst>
            <a:ext uri="{FF2B5EF4-FFF2-40B4-BE49-F238E27FC236}">
              <a16:creationId xmlns:a16="http://schemas.microsoft.com/office/drawing/2014/main" id="{C6BF1D07-7A6F-4175-8EF9-130D1D4C343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491" name="PoljeZBesedilom 2">
          <a:extLst>
            <a:ext uri="{FF2B5EF4-FFF2-40B4-BE49-F238E27FC236}">
              <a16:creationId xmlns:a16="http://schemas.microsoft.com/office/drawing/2014/main" id="{30824284-1741-4C6D-819E-0B4DEFC2592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492" name="PoljeZBesedilom 3491">
          <a:extLst>
            <a:ext uri="{FF2B5EF4-FFF2-40B4-BE49-F238E27FC236}">
              <a16:creationId xmlns:a16="http://schemas.microsoft.com/office/drawing/2014/main" id="{4AA995B9-0E43-44EB-8965-B19A66C75AD1}"/>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493" name="PoljeZBesedilom 2">
          <a:extLst>
            <a:ext uri="{FF2B5EF4-FFF2-40B4-BE49-F238E27FC236}">
              <a16:creationId xmlns:a16="http://schemas.microsoft.com/office/drawing/2014/main" id="{BFEA7965-0417-4BC4-B908-68F8C94B3977}"/>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494" name="PoljeZBesedilom 2">
          <a:extLst>
            <a:ext uri="{FF2B5EF4-FFF2-40B4-BE49-F238E27FC236}">
              <a16:creationId xmlns:a16="http://schemas.microsoft.com/office/drawing/2014/main" id="{44D1F4AD-FB5B-4CD6-8EFB-D2B133BF9C1C}"/>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495" name="PoljeZBesedilom 2">
          <a:extLst>
            <a:ext uri="{FF2B5EF4-FFF2-40B4-BE49-F238E27FC236}">
              <a16:creationId xmlns:a16="http://schemas.microsoft.com/office/drawing/2014/main" id="{017D1929-187B-4DFD-B026-D101D0FB4E1F}"/>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496" name="PoljeZBesedilom 2">
          <a:extLst>
            <a:ext uri="{FF2B5EF4-FFF2-40B4-BE49-F238E27FC236}">
              <a16:creationId xmlns:a16="http://schemas.microsoft.com/office/drawing/2014/main" id="{A7818DE9-7D70-4780-AF2E-40CD6EFC5455}"/>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97" name="PoljeZBesedilom 2">
          <a:extLst>
            <a:ext uri="{FF2B5EF4-FFF2-40B4-BE49-F238E27FC236}">
              <a16:creationId xmlns:a16="http://schemas.microsoft.com/office/drawing/2014/main" id="{AF73525C-BE48-48CA-B2EE-D3F0E398969C}"/>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98" name="PoljeZBesedilom 3497">
          <a:extLst>
            <a:ext uri="{FF2B5EF4-FFF2-40B4-BE49-F238E27FC236}">
              <a16:creationId xmlns:a16="http://schemas.microsoft.com/office/drawing/2014/main" id="{C1752FCC-A90E-4D1D-BA2E-50B0C1519D38}"/>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499" name="PoljeZBesedilom 2">
          <a:extLst>
            <a:ext uri="{FF2B5EF4-FFF2-40B4-BE49-F238E27FC236}">
              <a16:creationId xmlns:a16="http://schemas.microsoft.com/office/drawing/2014/main" id="{4CA2F4BF-AF19-4D1C-8A94-F3544E094EB5}"/>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500" name="PoljeZBesedilom 2">
          <a:extLst>
            <a:ext uri="{FF2B5EF4-FFF2-40B4-BE49-F238E27FC236}">
              <a16:creationId xmlns:a16="http://schemas.microsoft.com/office/drawing/2014/main" id="{A0E36E22-8D5E-40EC-91CB-CB0DCA79E3E6}"/>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501" name="PoljeZBesedilom 2">
          <a:extLst>
            <a:ext uri="{FF2B5EF4-FFF2-40B4-BE49-F238E27FC236}">
              <a16:creationId xmlns:a16="http://schemas.microsoft.com/office/drawing/2014/main" id="{9BF9069E-E42A-411B-B8C8-58A315BEE58F}"/>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3502" name="PoljeZBesedilom 2">
          <a:extLst>
            <a:ext uri="{FF2B5EF4-FFF2-40B4-BE49-F238E27FC236}">
              <a16:creationId xmlns:a16="http://schemas.microsoft.com/office/drawing/2014/main" id="{F1957E4D-75E8-480E-BCA9-5957F2E146AD}"/>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503" name="PoljeZBesedilom 2">
          <a:extLst>
            <a:ext uri="{FF2B5EF4-FFF2-40B4-BE49-F238E27FC236}">
              <a16:creationId xmlns:a16="http://schemas.microsoft.com/office/drawing/2014/main" id="{B19B50F8-1F75-452B-8326-F1E9C225BDD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504" name="PoljeZBesedilom 3503">
          <a:extLst>
            <a:ext uri="{FF2B5EF4-FFF2-40B4-BE49-F238E27FC236}">
              <a16:creationId xmlns:a16="http://schemas.microsoft.com/office/drawing/2014/main" id="{6633356B-96C8-4104-9353-96632D93037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505" name="PoljeZBesedilom 2">
          <a:extLst>
            <a:ext uri="{FF2B5EF4-FFF2-40B4-BE49-F238E27FC236}">
              <a16:creationId xmlns:a16="http://schemas.microsoft.com/office/drawing/2014/main" id="{403F6D0E-11C5-474A-A283-0CF75D3E1DA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506" name="PoljeZBesedilom 2">
          <a:extLst>
            <a:ext uri="{FF2B5EF4-FFF2-40B4-BE49-F238E27FC236}">
              <a16:creationId xmlns:a16="http://schemas.microsoft.com/office/drawing/2014/main" id="{46DFDBAC-EFD3-4F2D-B366-DA2C342E75D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507" name="PoljeZBesedilom 2">
          <a:extLst>
            <a:ext uri="{FF2B5EF4-FFF2-40B4-BE49-F238E27FC236}">
              <a16:creationId xmlns:a16="http://schemas.microsoft.com/office/drawing/2014/main" id="{506327F3-7295-4455-8F12-8BBAD468B56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508" name="PoljeZBesedilom 2">
          <a:extLst>
            <a:ext uri="{FF2B5EF4-FFF2-40B4-BE49-F238E27FC236}">
              <a16:creationId xmlns:a16="http://schemas.microsoft.com/office/drawing/2014/main" id="{A6863224-2D92-4C21-B112-A64B139BA0AC}"/>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509" name="PoljeZBesedilom 2">
          <a:extLst>
            <a:ext uri="{FF2B5EF4-FFF2-40B4-BE49-F238E27FC236}">
              <a16:creationId xmlns:a16="http://schemas.microsoft.com/office/drawing/2014/main" id="{5AA1F47F-3F5B-42DE-AEBC-B2BA0E05637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510" name="PoljeZBesedilom 3509">
          <a:extLst>
            <a:ext uri="{FF2B5EF4-FFF2-40B4-BE49-F238E27FC236}">
              <a16:creationId xmlns:a16="http://schemas.microsoft.com/office/drawing/2014/main" id="{ED03BF72-CE0F-462F-98B4-724C44DB8AE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511" name="PoljeZBesedilom 2">
          <a:extLst>
            <a:ext uri="{FF2B5EF4-FFF2-40B4-BE49-F238E27FC236}">
              <a16:creationId xmlns:a16="http://schemas.microsoft.com/office/drawing/2014/main" id="{A74A84FC-DE49-42A7-8A4E-FABB78CDDC6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512" name="PoljeZBesedilom 2">
          <a:extLst>
            <a:ext uri="{FF2B5EF4-FFF2-40B4-BE49-F238E27FC236}">
              <a16:creationId xmlns:a16="http://schemas.microsoft.com/office/drawing/2014/main" id="{6C227E05-7C24-447F-9FB6-4355BDD0DA9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513" name="PoljeZBesedilom 2">
          <a:extLst>
            <a:ext uri="{FF2B5EF4-FFF2-40B4-BE49-F238E27FC236}">
              <a16:creationId xmlns:a16="http://schemas.microsoft.com/office/drawing/2014/main" id="{46F5D0E5-9D6A-4BEA-8161-5B16CBC9FDB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514" name="PoljeZBesedilom 2">
          <a:extLst>
            <a:ext uri="{FF2B5EF4-FFF2-40B4-BE49-F238E27FC236}">
              <a16:creationId xmlns:a16="http://schemas.microsoft.com/office/drawing/2014/main" id="{AB1FE0D8-424B-4913-9261-5A881CCBF580}"/>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15" name="PoljeZBesedilom 2">
          <a:extLst>
            <a:ext uri="{FF2B5EF4-FFF2-40B4-BE49-F238E27FC236}">
              <a16:creationId xmlns:a16="http://schemas.microsoft.com/office/drawing/2014/main" id="{4A3CEBC5-EDDF-44D9-8508-38A0448D5B9F}"/>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16" name="PoljeZBesedilom 3515">
          <a:extLst>
            <a:ext uri="{FF2B5EF4-FFF2-40B4-BE49-F238E27FC236}">
              <a16:creationId xmlns:a16="http://schemas.microsoft.com/office/drawing/2014/main" id="{D1CC401B-7107-4B4F-8CEF-EAA9F2353543}"/>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17" name="PoljeZBesedilom 2">
          <a:extLst>
            <a:ext uri="{FF2B5EF4-FFF2-40B4-BE49-F238E27FC236}">
              <a16:creationId xmlns:a16="http://schemas.microsoft.com/office/drawing/2014/main" id="{B94BC52B-71C6-46AD-B05F-9A7AFED2B37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18" name="PoljeZBesedilom 2">
          <a:extLst>
            <a:ext uri="{FF2B5EF4-FFF2-40B4-BE49-F238E27FC236}">
              <a16:creationId xmlns:a16="http://schemas.microsoft.com/office/drawing/2014/main" id="{E37D34CE-3471-48C5-827C-AF6744E54084}"/>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19" name="PoljeZBesedilom 2">
          <a:extLst>
            <a:ext uri="{FF2B5EF4-FFF2-40B4-BE49-F238E27FC236}">
              <a16:creationId xmlns:a16="http://schemas.microsoft.com/office/drawing/2014/main" id="{4E26FFB8-F084-4487-B2C3-9043C121933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20" name="PoljeZBesedilom 2">
          <a:extLst>
            <a:ext uri="{FF2B5EF4-FFF2-40B4-BE49-F238E27FC236}">
              <a16:creationId xmlns:a16="http://schemas.microsoft.com/office/drawing/2014/main" id="{3E1835F1-EB9E-4639-85A9-03995CD9DE53}"/>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21" name="PoljeZBesedilom 2">
          <a:extLst>
            <a:ext uri="{FF2B5EF4-FFF2-40B4-BE49-F238E27FC236}">
              <a16:creationId xmlns:a16="http://schemas.microsoft.com/office/drawing/2014/main" id="{4FE58FC0-6307-40F1-8C89-E8902166ADAE}"/>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22" name="PoljeZBesedilom 3521">
          <a:extLst>
            <a:ext uri="{FF2B5EF4-FFF2-40B4-BE49-F238E27FC236}">
              <a16:creationId xmlns:a16="http://schemas.microsoft.com/office/drawing/2014/main" id="{0E59B8B7-96E5-470C-A5D0-A8CA99053DFE}"/>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23" name="PoljeZBesedilom 2">
          <a:extLst>
            <a:ext uri="{FF2B5EF4-FFF2-40B4-BE49-F238E27FC236}">
              <a16:creationId xmlns:a16="http://schemas.microsoft.com/office/drawing/2014/main" id="{4ADD7FF2-9F7B-4138-948A-517EFBD05A68}"/>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24" name="PoljeZBesedilom 2">
          <a:extLst>
            <a:ext uri="{FF2B5EF4-FFF2-40B4-BE49-F238E27FC236}">
              <a16:creationId xmlns:a16="http://schemas.microsoft.com/office/drawing/2014/main" id="{7FB7C108-1439-4C84-AD33-1E9B334C50CE}"/>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25" name="PoljeZBesedilom 2">
          <a:extLst>
            <a:ext uri="{FF2B5EF4-FFF2-40B4-BE49-F238E27FC236}">
              <a16:creationId xmlns:a16="http://schemas.microsoft.com/office/drawing/2014/main" id="{4CB400CB-414B-4AB2-AACD-EA6EDDDDD9C3}"/>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26" name="PoljeZBesedilom 2">
          <a:extLst>
            <a:ext uri="{FF2B5EF4-FFF2-40B4-BE49-F238E27FC236}">
              <a16:creationId xmlns:a16="http://schemas.microsoft.com/office/drawing/2014/main" id="{228CC280-F3D8-490C-B0C6-EECD2D735B58}"/>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527" name="PoljeZBesedilom 3526">
          <a:extLst>
            <a:ext uri="{FF2B5EF4-FFF2-40B4-BE49-F238E27FC236}">
              <a16:creationId xmlns:a16="http://schemas.microsoft.com/office/drawing/2014/main" id="{85012C31-EFB5-4E79-A107-A2011AE33C06}"/>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528" name="PoljeZBesedilom 2">
          <a:extLst>
            <a:ext uri="{FF2B5EF4-FFF2-40B4-BE49-F238E27FC236}">
              <a16:creationId xmlns:a16="http://schemas.microsoft.com/office/drawing/2014/main" id="{2A2A0ECB-0AE5-4A3A-9C9A-9A0CFD39A214}"/>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529" name="PoljeZBesedilom 2">
          <a:extLst>
            <a:ext uri="{FF2B5EF4-FFF2-40B4-BE49-F238E27FC236}">
              <a16:creationId xmlns:a16="http://schemas.microsoft.com/office/drawing/2014/main" id="{41BBE15A-6689-40B7-9D8A-9E1A1E8DBA00}"/>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530" name="PoljeZBesedilom 2">
          <a:extLst>
            <a:ext uri="{FF2B5EF4-FFF2-40B4-BE49-F238E27FC236}">
              <a16:creationId xmlns:a16="http://schemas.microsoft.com/office/drawing/2014/main" id="{2896751C-A137-445A-87B5-F4611BF1BCD9}"/>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531" name="PoljeZBesedilom 2">
          <a:extLst>
            <a:ext uri="{FF2B5EF4-FFF2-40B4-BE49-F238E27FC236}">
              <a16:creationId xmlns:a16="http://schemas.microsoft.com/office/drawing/2014/main" id="{44368CB9-0D04-490C-940C-04E172032100}"/>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32" name="PoljeZBesedilom 2">
          <a:extLst>
            <a:ext uri="{FF2B5EF4-FFF2-40B4-BE49-F238E27FC236}">
              <a16:creationId xmlns:a16="http://schemas.microsoft.com/office/drawing/2014/main" id="{B76744E2-9CED-414F-AE2D-8B7AED64851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33" name="PoljeZBesedilom 3532">
          <a:extLst>
            <a:ext uri="{FF2B5EF4-FFF2-40B4-BE49-F238E27FC236}">
              <a16:creationId xmlns:a16="http://schemas.microsoft.com/office/drawing/2014/main" id="{DB7962F8-C0F3-4A56-BCA2-540652DB14A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34" name="PoljeZBesedilom 2">
          <a:extLst>
            <a:ext uri="{FF2B5EF4-FFF2-40B4-BE49-F238E27FC236}">
              <a16:creationId xmlns:a16="http://schemas.microsoft.com/office/drawing/2014/main" id="{94FEA10D-43B0-4F93-861B-1D8A333C04E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35" name="PoljeZBesedilom 2">
          <a:extLst>
            <a:ext uri="{FF2B5EF4-FFF2-40B4-BE49-F238E27FC236}">
              <a16:creationId xmlns:a16="http://schemas.microsoft.com/office/drawing/2014/main" id="{5C996020-413B-4DEA-ABF5-CF9F8C4AA53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36" name="PoljeZBesedilom 2">
          <a:extLst>
            <a:ext uri="{FF2B5EF4-FFF2-40B4-BE49-F238E27FC236}">
              <a16:creationId xmlns:a16="http://schemas.microsoft.com/office/drawing/2014/main" id="{BF5F600B-135C-4081-9D73-A6BA541DEB5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37" name="PoljeZBesedilom 2">
          <a:extLst>
            <a:ext uri="{FF2B5EF4-FFF2-40B4-BE49-F238E27FC236}">
              <a16:creationId xmlns:a16="http://schemas.microsoft.com/office/drawing/2014/main" id="{4DFBC2AD-13C6-4A29-8630-F96AF3FA898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38" name="PoljeZBesedilom 2">
          <a:extLst>
            <a:ext uri="{FF2B5EF4-FFF2-40B4-BE49-F238E27FC236}">
              <a16:creationId xmlns:a16="http://schemas.microsoft.com/office/drawing/2014/main" id="{ABF9B6DF-B722-4678-B23F-1DB2C72DAF1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39" name="PoljeZBesedilom 3538">
          <a:extLst>
            <a:ext uri="{FF2B5EF4-FFF2-40B4-BE49-F238E27FC236}">
              <a16:creationId xmlns:a16="http://schemas.microsoft.com/office/drawing/2014/main" id="{D4987058-2521-4654-924E-26EC73173919}"/>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40" name="PoljeZBesedilom 2">
          <a:extLst>
            <a:ext uri="{FF2B5EF4-FFF2-40B4-BE49-F238E27FC236}">
              <a16:creationId xmlns:a16="http://schemas.microsoft.com/office/drawing/2014/main" id="{ACDA3C04-C40B-4C48-84C3-41CA94A42E0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41" name="PoljeZBesedilom 2">
          <a:extLst>
            <a:ext uri="{FF2B5EF4-FFF2-40B4-BE49-F238E27FC236}">
              <a16:creationId xmlns:a16="http://schemas.microsoft.com/office/drawing/2014/main" id="{A0D2B782-2642-4CFC-928E-2B7D970F846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42" name="PoljeZBesedilom 2">
          <a:extLst>
            <a:ext uri="{FF2B5EF4-FFF2-40B4-BE49-F238E27FC236}">
              <a16:creationId xmlns:a16="http://schemas.microsoft.com/office/drawing/2014/main" id="{2A38871E-73BD-4284-88DD-FB46FE35BD91}"/>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43" name="PoljeZBesedilom 2">
          <a:extLst>
            <a:ext uri="{FF2B5EF4-FFF2-40B4-BE49-F238E27FC236}">
              <a16:creationId xmlns:a16="http://schemas.microsoft.com/office/drawing/2014/main" id="{0AAD26D9-E58A-401F-B455-3BC3787F24E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44" name="PoljeZBesedilom 2">
          <a:extLst>
            <a:ext uri="{FF2B5EF4-FFF2-40B4-BE49-F238E27FC236}">
              <a16:creationId xmlns:a16="http://schemas.microsoft.com/office/drawing/2014/main" id="{C10992DF-9867-420E-8679-A70D2F1F2A3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45" name="PoljeZBesedilom 3544">
          <a:extLst>
            <a:ext uri="{FF2B5EF4-FFF2-40B4-BE49-F238E27FC236}">
              <a16:creationId xmlns:a16="http://schemas.microsoft.com/office/drawing/2014/main" id="{CDAD04AE-C4AA-4600-9F56-D7DA8B81F22F}"/>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46" name="PoljeZBesedilom 2">
          <a:extLst>
            <a:ext uri="{FF2B5EF4-FFF2-40B4-BE49-F238E27FC236}">
              <a16:creationId xmlns:a16="http://schemas.microsoft.com/office/drawing/2014/main" id="{565BDAB6-9043-4D48-B178-3174753BA890}"/>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47" name="PoljeZBesedilom 2">
          <a:extLst>
            <a:ext uri="{FF2B5EF4-FFF2-40B4-BE49-F238E27FC236}">
              <a16:creationId xmlns:a16="http://schemas.microsoft.com/office/drawing/2014/main" id="{5BBA7F19-2F68-4C2E-A017-09EAA5D22C7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48" name="PoljeZBesedilom 2">
          <a:extLst>
            <a:ext uri="{FF2B5EF4-FFF2-40B4-BE49-F238E27FC236}">
              <a16:creationId xmlns:a16="http://schemas.microsoft.com/office/drawing/2014/main" id="{A66AE0BF-72F1-4D93-A731-E1C44AE4260C}"/>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49" name="PoljeZBesedilom 2">
          <a:extLst>
            <a:ext uri="{FF2B5EF4-FFF2-40B4-BE49-F238E27FC236}">
              <a16:creationId xmlns:a16="http://schemas.microsoft.com/office/drawing/2014/main" id="{8680BB39-3345-4D4A-9E3D-C0363DA78CC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50" name="PoljeZBesedilom 2">
          <a:extLst>
            <a:ext uri="{FF2B5EF4-FFF2-40B4-BE49-F238E27FC236}">
              <a16:creationId xmlns:a16="http://schemas.microsoft.com/office/drawing/2014/main" id="{EBDD0848-2F57-4516-B3A6-5AF1E26BB8A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51" name="PoljeZBesedilom 3550">
          <a:extLst>
            <a:ext uri="{FF2B5EF4-FFF2-40B4-BE49-F238E27FC236}">
              <a16:creationId xmlns:a16="http://schemas.microsoft.com/office/drawing/2014/main" id="{9884E368-4140-431F-9C92-B0222469C79C}"/>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52" name="PoljeZBesedilom 2">
          <a:extLst>
            <a:ext uri="{FF2B5EF4-FFF2-40B4-BE49-F238E27FC236}">
              <a16:creationId xmlns:a16="http://schemas.microsoft.com/office/drawing/2014/main" id="{8469D8E0-FA06-4B6E-AD1C-6E597429D3A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53" name="PoljeZBesedilom 2">
          <a:extLst>
            <a:ext uri="{FF2B5EF4-FFF2-40B4-BE49-F238E27FC236}">
              <a16:creationId xmlns:a16="http://schemas.microsoft.com/office/drawing/2014/main" id="{7C0D95DB-8E5D-4CBE-95B0-95CEAD80698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54" name="PoljeZBesedilom 2">
          <a:extLst>
            <a:ext uri="{FF2B5EF4-FFF2-40B4-BE49-F238E27FC236}">
              <a16:creationId xmlns:a16="http://schemas.microsoft.com/office/drawing/2014/main" id="{BDC2EB7B-D3F9-4BBE-910F-6CD2605F6709}"/>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55" name="PoljeZBesedilom 2">
          <a:extLst>
            <a:ext uri="{FF2B5EF4-FFF2-40B4-BE49-F238E27FC236}">
              <a16:creationId xmlns:a16="http://schemas.microsoft.com/office/drawing/2014/main" id="{A3F09DC4-2BA3-43A0-99F0-54F3342C9C1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56" name="PoljeZBesedilom 2">
          <a:extLst>
            <a:ext uri="{FF2B5EF4-FFF2-40B4-BE49-F238E27FC236}">
              <a16:creationId xmlns:a16="http://schemas.microsoft.com/office/drawing/2014/main" id="{7608E585-E5D6-489A-8189-8C048F06028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57" name="PoljeZBesedilom 3556">
          <a:extLst>
            <a:ext uri="{FF2B5EF4-FFF2-40B4-BE49-F238E27FC236}">
              <a16:creationId xmlns:a16="http://schemas.microsoft.com/office/drawing/2014/main" id="{CBCE3DA9-D735-469B-B38F-5FE471B35099}"/>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58" name="PoljeZBesedilom 2">
          <a:extLst>
            <a:ext uri="{FF2B5EF4-FFF2-40B4-BE49-F238E27FC236}">
              <a16:creationId xmlns:a16="http://schemas.microsoft.com/office/drawing/2014/main" id="{9DD7889C-51DD-4649-A33B-527D4FFFB8E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59" name="PoljeZBesedilom 2">
          <a:extLst>
            <a:ext uri="{FF2B5EF4-FFF2-40B4-BE49-F238E27FC236}">
              <a16:creationId xmlns:a16="http://schemas.microsoft.com/office/drawing/2014/main" id="{F3BFDD92-B228-4BF0-8ECF-3D0A3A426229}"/>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60" name="PoljeZBesedilom 2">
          <a:extLst>
            <a:ext uri="{FF2B5EF4-FFF2-40B4-BE49-F238E27FC236}">
              <a16:creationId xmlns:a16="http://schemas.microsoft.com/office/drawing/2014/main" id="{A4F5AD10-0320-4C3F-81B3-8BD8A025A837}"/>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61" name="PoljeZBesedilom 2">
          <a:extLst>
            <a:ext uri="{FF2B5EF4-FFF2-40B4-BE49-F238E27FC236}">
              <a16:creationId xmlns:a16="http://schemas.microsoft.com/office/drawing/2014/main" id="{B87D7FEE-8FC8-4FAC-A3DE-AD674A156A5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62" name="PoljeZBesedilom 2">
          <a:extLst>
            <a:ext uri="{FF2B5EF4-FFF2-40B4-BE49-F238E27FC236}">
              <a16:creationId xmlns:a16="http://schemas.microsoft.com/office/drawing/2014/main" id="{29E5926C-4B79-41D4-9AC5-C038B9C64E8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63" name="PoljeZBesedilom 3562">
          <a:extLst>
            <a:ext uri="{FF2B5EF4-FFF2-40B4-BE49-F238E27FC236}">
              <a16:creationId xmlns:a16="http://schemas.microsoft.com/office/drawing/2014/main" id="{55A2D7F3-BF12-48A2-ACB8-1417B67E01B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64" name="PoljeZBesedilom 2">
          <a:extLst>
            <a:ext uri="{FF2B5EF4-FFF2-40B4-BE49-F238E27FC236}">
              <a16:creationId xmlns:a16="http://schemas.microsoft.com/office/drawing/2014/main" id="{5D1E21C4-2108-4053-86F2-2D664AE2DE1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65" name="PoljeZBesedilom 2">
          <a:extLst>
            <a:ext uri="{FF2B5EF4-FFF2-40B4-BE49-F238E27FC236}">
              <a16:creationId xmlns:a16="http://schemas.microsoft.com/office/drawing/2014/main" id="{DA3A0D82-ACAF-44CD-A622-67AB9907AA9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66" name="PoljeZBesedilom 2">
          <a:extLst>
            <a:ext uri="{FF2B5EF4-FFF2-40B4-BE49-F238E27FC236}">
              <a16:creationId xmlns:a16="http://schemas.microsoft.com/office/drawing/2014/main" id="{3B3E1B94-2A21-4F13-AD5A-A5B4A91EA01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67" name="PoljeZBesedilom 2">
          <a:extLst>
            <a:ext uri="{FF2B5EF4-FFF2-40B4-BE49-F238E27FC236}">
              <a16:creationId xmlns:a16="http://schemas.microsoft.com/office/drawing/2014/main" id="{32C756BC-2AD2-40FD-BE2F-91BAB7C86F6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568" name="PoljeZBesedilom 2">
          <a:extLst>
            <a:ext uri="{FF2B5EF4-FFF2-40B4-BE49-F238E27FC236}">
              <a16:creationId xmlns:a16="http://schemas.microsoft.com/office/drawing/2014/main" id="{F0A8D342-ADAC-4349-9001-B416C7AE76F3}"/>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569" name="PoljeZBesedilom 3568">
          <a:extLst>
            <a:ext uri="{FF2B5EF4-FFF2-40B4-BE49-F238E27FC236}">
              <a16:creationId xmlns:a16="http://schemas.microsoft.com/office/drawing/2014/main" id="{A79DEA98-69E4-4283-9407-E19E936B3095}"/>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570" name="PoljeZBesedilom 2">
          <a:extLst>
            <a:ext uri="{FF2B5EF4-FFF2-40B4-BE49-F238E27FC236}">
              <a16:creationId xmlns:a16="http://schemas.microsoft.com/office/drawing/2014/main" id="{4BE98490-3365-488A-B077-BD91014014D4}"/>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571" name="PoljeZBesedilom 2">
          <a:extLst>
            <a:ext uri="{FF2B5EF4-FFF2-40B4-BE49-F238E27FC236}">
              <a16:creationId xmlns:a16="http://schemas.microsoft.com/office/drawing/2014/main" id="{286E6B86-6C1C-44BB-8019-8D1F1D30884B}"/>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572" name="PoljeZBesedilom 2">
          <a:extLst>
            <a:ext uri="{FF2B5EF4-FFF2-40B4-BE49-F238E27FC236}">
              <a16:creationId xmlns:a16="http://schemas.microsoft.com/office/drawing/2014/main" id="{54C0390A-FC75-4C84-B8DB-7F72B9505EAC}"/>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573" name="PoljeZBesedilom 2">
          <a:extLst>
            <a:ext uri="{FF2B5EF4-FFF2-40B4-BE49-F238E27FC236}">
              <a16:creationId xmlns:a16="http://schemas.microsoft.com/office/drawing/2014/main" id="{CA731DDA-EC4F-4A7C-A9A6-684741B70128}"/>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74" name="PoljeZBesedilom 2">
          <a:extLst>
            <a:ext uri="{FF2B5EF4-FFF2-40B4-BE49-F238E27FC236}">
              <a16:creationId xmlns:a16="http://schemas.microsoft.com/office/drawing/2014/main" id="{E8199304-454D-4646-8478-25043041C0F0}"/>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75" name="PoljeZBesedilom 3574">
          <a:extLst>
            <a:ext uri="{FF2B5EF4-FFF2-40B4-BE49-F238E27FC236}">
              <a16:creationId xmlns:a16="http://schemas.microsoft.com/office/drawing/2014/main" id="{7DC02AE1-D59C-48C7-A8C8-C2CB4411E189}"/>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76" name="PoljeZBesedilom 2">
          <a:extLst>
            <a:ext uri="{FF2B5EF4-FFF2-40B4-BE49-F238E27FC236}">
              <a16:creationId xmlns:a16="http://schemas.microsoft.com/office/drawing/2014/main" id="{79E47E34-4886-4DFD-BF3A-E7D22ADCF52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77" name="PoljeZBesedilom 2">
          <a:extLst>
            <a:ext uri="{FF2B5EF4-FFF2-40B4-BE49-F238E27FC236}">
              <a16:creationId xmlns:a16="http://schemas.microsoft.com/office/drawing/2014/main" id="{038C9395-941A-47AD-9D33-2E16B66796F1}"/>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78" name="PoljeZBesedilom 2">
          <a:extLst>
            <a:ext uri="{FF2B5EF4-FFF2-40B4-BE49-F238E27FC236}">
              <a16:creationId xmlns:a16="http://schemas.microsoft.com/office/drawing/2014/main" id="{3D8A43BF-80A8-4D90-97E9-005F0229515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79" name="PoljeZBesedilom 2">
          <a:extLst>
            <a:ext uri="{FF2B5EF4-FFF2-40B4-BE49-F238E27FC236}">
              <a16:creationId xmlns:a16="http://schemas.microsoft.com/office/drawing/2014/main" id="{098C3253-D80F-4356-A503-4AD3C6866769}"/>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80" name="PoljeZBesedilom 2">
          <a:extLst>
            <a:ext uri="{FF2B5EF4-FFF2-40B4-BE49-F238E27FC236}">
              <a16:creationId xmlns:a16="http://schemas.microsoft.com/office/drawing/2014/main" id="{6FD3B155-FEF6-4D55-AC41-90C3272DEC8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81" name="PoljeZBesedilom 3580">
          <a:extLst>
            <a:ext uri="{FF2B5EF4-FFF2-40B4-BE49-F238E27FC236}">
              <a16:creationId xmlns:a16="http://schemas.microsoft.com/office/drawing/2014/main" id="{91072CFB-67BF-4F4B-9479-051EEE276EE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82" name="PoljeZBesedilom 2">
          <a:extLst>
            <a:ext uri="{FF2B5EF4-FFF2-40B4-BE49-F238E27FC236}">
              <a16:creationId xmlns:a16="http://schemas.microsoft.com/office/drawing/2014/main" id="{C3A721F0-3AEE-4B80-AAC2-77909B9B0F6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83" name="PoljeZBesedilom 2">
          <a:extLst>
            <a:ext uri="{FF2B5EF4-FFF2-40B4-BE49-F238E27FC236}">
              <a16:creationId xmlns:a16="http://schemas.microsoft.com/office/drawing/2014/main" id="{9299973A-A8E7-4801-9DEF-8398BAFCB0D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84" name="PoljeZBesedilom 2">
          <a:extLst>
            <a:ext uri="{FF2B5EF4-FFF2-40B4-BE49-F238E27FC236}">
              <a16:creationId xmlns:a16="http://schemas.microsoft.com/office/drawing/2014/main" id="{A5B5E19D-FD54-4267-A4D7-ED4D40EAEDA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3585" name="PoljeZBesedilom 2">
          <a:extLst>
            <a:ext uri="{FF2B5EF4-FFF2-40B4-BE49-F238E27FC236}">
              <a16:creationId xmlns:a16="http://schemas.microsoft.com/office/drawing/2014/main" id="{9E193D41-81B2-4C13-AD81-B2DF61E2444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586" name="PoljeZBesedilom 2">
          <a:extLst>
            <a:ext uri="{FF2B5EF4-FFF2-40B4-BE49-F238E27FC236}">
              <a16:creationId xmlns:a16="http://schemas.microsoft.com/office/drawing/2014/main" id="{7A6DAFE4-0A2E-4BDD-8ACC-F2CAD2B58CA5}"/>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587" name="PoljeZBesedilom 3586">
          <a:extLst>
            <a:ext uri="{FF2B5EF4-FFF2-40B4-BE49-F238E27FC236}">
              <a16:creationId xmlns:a16="http://schemas.microsoft.com/office/drawing/2014/main" id="{52B25219-E943-49DF-95E2-658FB2AF9600}"/>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588" name="PoljeZBesedilom 2">
          <a:extLst>
            <a:ext uri="{FF2B5EF4-FFF2-40B4-BE49-F238E27FC236}">
              <a16:creationId xmlns:a16="http://schemas.microsoft.com/office/drawing/2014/main" id="{F7C895C5-5A6B-419A-B8A5-B80942FB3E81}"/>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589" name="PoljeZBesedilom 2">
          <a:extLst>
            <a:ext uri="{FF2B5EF4-FFF2-40B4-BE49-F238E27FC236}">
              <a16:creationId xmlns:a16="http://schemas.microsoft.com/office/drawing/2014/main" id="{2A64B244-7102-4500-8AAD-C638B9A91533}"/>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590" name="PoljeZBesedilom 2">
          <a:extLst>
            <a:ext uri="{FF2B5EF4-FFF2-40B4-BE49-F238E27FC236}">
              <a16:creationId xmlns:a16="http://schemas.microsoft.com/office/drawing/2014/main" id="{2156A781-F344-4424-AE95-CF8F7AE3BDF1}"/>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3591" name="PoljeZBesedilom 2">
          <a:extLst>
            <a:ext uri="{FF2B5EF4-FFF2-40B4-BE49-F238E27FC236}">
              <a16:creationId xmlns:a16="http://schemas.microsoft.com/office/drawing/2014/main" id="{95F1062D-E606-4746-B21C-688E47301003}"/>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92" name="PoljeZBesedilom 2">
          <a:extLst>
            <a:ext uri="{FF2B5EF4-FFF2-40B4-BE49-F238E27FC236}">
              <a16:creationId xmlns:a16="http://schemas.microsoft.com/office/drawing/2014/main" id="{F1E5FCEE-4778-4B97-B529-5C2E1D5A3C5C}"/>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93" name="PoljeZBesedilom 3592">
          <a:extLst>
            <a:ext uri="{FF2B5EF4-FFF2-40B4-BE49-F238E27FC236}">
              <a16:creationId xmlns:a16="http://schemas.microsoft.com/office/drawing/2014/main" id="{DE2AD232-B5A7-475C-BBCB-ABC5C8133899}"/>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94" name="PoljeZBesedilom 2">
          <a:extLst>
            <a:ext uri="{FF2B5EF4-FFF2-40B4-BE49-F238E27FC236}">
              <a16:creationId xmlns:a16="http://schemas.microsoft.com/office/drawing/2014/main" id="{2A0DDB66-8FA8-4C6D-AE4D-351B3E65ABAE}"/>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95" name="PoljeZBesedilom 2">
          <a:extLst>
            <a:ext uri="{FF2B5EF4-FFF2-40B4-BE49-F238E27FC236}">
              <a16:creationId xmlns:a16="http://schemas.microsoft.com/office/drawing/2014/main" id="{4F659038-6989-40F4-8774-44EC0BAC4BC1}"/>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96" name="PoljeZBesedilom 2">
          <a:extLst>
            <a:ext uri="{FF2B5EF4-FFF2-40B4-BE49-F238E27FC236}">
              <a16:creationId xmlns:a16="http://schemas.microsoft.com/office/drawing/2014/main" id="{953FF7FE-99AD-41C3-921B-76A924EDD06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597" name="PoljeZBesedilom 2">
          <a:extLst>
            <a:ext uri="{FF2B5EF4-FFF2-40B4-BE49-F238E27FC236}">
              <a16:creationId xmlns:a16="http://schemas.microsoft.com/office/drawing/2014/main" id="{6F27D440-1144-40BB-B34F-7BFA73CAC71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598" name="PoljeZBesedilom 3597">
          <a:extLst>
            <a:ext uri="{FF2B5EF4-FFF2-40B4-BE49-F238E27FC236}">
              <a16:creationId xmlns:a16="http://schemas.microsoft.com/office/drawing/2014/main" id="{7293E0FC-6A63-4936-9E36-B408203A817B}"/>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599" name="PoljeZBesedilom 2">
          <a:extLst>
            <a:ext uri="{FF2B5EF4-FFF2-40B4-BE49-F238E27FC236}">
              <a16:creationId xmlns:a16="http://schemas.microsoft.com/office/drawing/2014/main" id="{98D5C32C-A354-4A6A-BB6A-881C724AFF60}"/>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600" name="PoljeZBesedilom 2">
          <a:extLst>
            <a:ext uri="{FF2B5EF4-FFF2-40B4-BE49-F238E27FC236}">
              <a16:creationId xmlns:a16="http://schemas.microsoft.com/office/drawing/2014/main" id="{18C33AC2-ED78-44C2-AFBB-A3B28049B548}"/>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601" name="PoljeZBesedilom 2">
          <a:extLst>
            <a:ext uri="{FF2B5EF4-FFF2-40B4-BE49-F238E27FC236}">
              <a16:creationId xmlns:a16="http://schemas.microsoft.com/office/drawing/2014/main" id="{D5A2125C-980F-4162-B9E7-038C5AB3F086}"/>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602" name="PoljeZBesedilom 2">
          <a:extLst>
            <a:ext uri="{FF2B5EF4-FFF2-40B4-BE49-F238E27FC236}">
              <a16:creationId xmlns:a16="http://schemas.microsoft.com/office/drawing/2014/main" id="{525CF530-4C9A-4AC9-B783-4E1A2534B0AA}"/>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603" name="PoljeZBesedilom 2">
          <a:extLst>
            <a:ext uri="{FF2B5EF4-FFF2-40B4-BE49-F238E27FC236}">
              <a16:creationId xmlns:a16="http://schemas.microsoft.com/office/drawing/2014/main" id="{B0EEC62E-AC92-476D-87F5-D191CD5B633F}"/>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604" name="PoljeZBesedilom 3603">
          <a:extLst>
            <a:ext uri="{FF2B5EF4-FFF2-40B4-BE49-F238E27FC236}">
              <a16:creationId xmlns:a16="http://schemas.microsoft.com/office/drawing/2014/main" id="{CE41EA0B-4A78-41C2-B4E2-C3BDA4195578}"/>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605" name="PoljeZBesedilom 2">
          <a:extLst>
            <a:ext uri="{FF2B5EF4-FFF2-40B4-BE49-F238E27FC236}">
              <a16:creationId xmlns:a16="http://schemas.microsoft.com/office/drawing/2014/main" id="{66A00840-E495-47AE-89D3-30DEF6D9A3A2}"/>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606" name="PoljeZBesedilom 2">
          <a:extLst>
            <a:ext uri="{FF2B5EF4-FFF2-40B4-BE49-F238E27FC236}">
              <a16:creationId xmlns:a16="http://schemas.microsoft.com/office/drawing/2014/main" id="{459DE5C7-63E7-49F8-A0F8-1236C85E70D4}"/>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607" name="PoljeZBesedilom 2">
          <a:extLst>
            <a:ext uri="{FF2B5EF4-FFF2-40B4-BE49-F238E27FC236}">
              <a16:creationId xmlns:a16="http://schemas.microsoft.com/office/drawing/2014/main" id="{C93B6EFC-F7C6-4487-A631-57697B0DFD59}"/>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608" name="PoljeZBesedilom 2">
          <a:extLst>
            <a:ext uri="{FF2B5EF4-FFF2-40B4-BE49-F238E27FC236}">
              <a16:creationId xmlns:a16="http://schemas.microsoft.com/office/drawing/2014/main" id="{540FB79F-DA30-4B6A-BE44-2B15686EB5A2}"/>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609" name="PoljeZBesedilom 3608">
          <a:extLst>
            <a:ext uri="{FF2B5EF4-FFF2-40B4-BE49-F238E27FC236}">
              <a16:creationId xmlns:a16="http://schemas.microsoft.com/office/drawing/2014/main" id="{4D6BDED8-C0E9-4360-84A3-3DBDA74B379B}"/>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610" name="PoljeZBesedilom 2">
          <a:extLst>
            <a:ext uri="{FF2B5EF4-FFF2-40B4-BE49-F238E27FC236}">
              <a16:creationId xmlns:a16="http://schemas.microsoft.com/office/drawing/2014/main" id="{A9CA19AD-A107-443D-849E-8D0546D950FF}"/>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611" name="PoljeZBesedilom 2">
          <a:extLst>
            <a:ext uri="{FF2B5EF4-FFF2-40B4-BE49-F238E27FC236}">
              <a16:creationId xmlns:a16="http://schemas.microsoft.com/office/drawing/2014/main" id="{AB5CAD53-E250-4D8A-B93A-FBAA10938108}"/>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612" name="PoljeZBesedilom 2">
          <a:extLst>
            <a:ext uri="{FF2B5EF4-FFF2-40B4-BE49-F238E27FC236}">
              <a16:creationId xmlns:a16="http://schemas.microsoft.com/office/drawing/2014/main" id="{16C36DD3-D2D8-4D15-B960-8A7101FBDC3E}"/>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3613" name="PoljeZBesedilom 2">
          <a:extLst>
            <a:ext uri="{FF2B5EF4-FFF2-40B4-BE49-F238E27FC236}">
              <a16:creationId xmlns:a16="http://schemas.microsoft.com/office/drawing/2014/main" id="{46FAA9E2-C5B8-4C91-8D44-105EC8249B8A}"/>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14" name="PoljeZBesedilom 2">
          <a:extLst>
            <a:ext uri="{FF2B5EF4-FFF2-40B4-BE49-F238E27FC236}">
              <a16:creationId xmlns:a16="http://schemas.microsoft.com/office/drawing/2014/main" id="{1B413FA4-738E-46C0-A209-3FF24BAF85CF}"/>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15" name="PoljeZBesedilom 3614">
          <a:extLst>
            <a:ext uri="{FF2B5EF4-FFF2-40B4-BE49-F238E27FC236}">
              <a16:creationId xmlns:a16="http://schemas.microsoft.com/office/drawing/2014/main" id="{B755649B-F0C4-4476-A870-F4B0F8F443CA}"/>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16" name="PoljeZBesedilom 2">
          <a:extLst>
            <a:ext uri="{FF2B5EF4-FFF2-40B4-BE49-F238E27FC236}">
              <a16:creationId xmlns:a16="http://schemas.microsoft.com/office/drawing/2014/main" id="{9F40BD5D-D926-4843-8320-8032AB41A732}"/>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17" name="PoljeZBesedilom 2">
          <a:extLst>
            <a:ext uri="{FF2B5EF4-FFF2-40B4-BE49-F238E27FC236}">
              <a16:creationId xmlns:a16="http://schemas.microsoft.com/office/drawing/2014/main" id="{AE6C5B48-B660-4402-A534-486209484BDF}"/>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18" name="PoljeZBesedilom 2">
          <a:extLst>
            <a:ext uri="{FF2B5EF4-FFF2-40B4-BE49-F238E27FC236}">
              <a16:creationId xmlns:a16="http://schemas.microsoft.com/office/drawing/2014/main" id="{3F4818F7-EE1A-4DF6-ACF6-D14781164988}"/>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19" name="PoljeZBesedilom 2">
          <a:extLst>
            <a:ext uri="{FF2B5EF4-FFF2-40B4-BE49-F238E27FC236}">
              <a16:creationId xmlns:a16="http://schemas.microsoft.com/office/drawing/2014/main" id="{ECF2F44A-74C2-49D8-B09A-772E9B681922}"/>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20" name="PoljeZBesedilom 2">
          <a:extLst>
            <a:ext uri="{FF2B5EF4-FFF2-40B4-BE49-F238E27FC236}">
              <a16:creationId xmlns:a16="http://schemas.microsoft.com/office/drawing/2014/main" id="{DD5E1392-D2FB-4193-BB71-9171F7283E39}"/>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21" name="PoljeZBesedilom 3620">
          <a:extLst>
            <a:ext uri="{FF2B5EF4-FFF2-40B4-BE49-F238E27FC236}">
              <a16:creationId xmlns:a16="http://schemas.microsoft.com/office/drawing/2014/main" id="{0458FCE2-9E78-4782-80E7-4E373CE33AC2}"/>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22" name="PoljeZBesedilom 2">
          <a:extLst>
            <a:ext uri="{FF2B5EF4-FFF2-40B4-BE49-F238E27FC236}">
              <a16:creationId xmlns:a16="http://schemas.microsoft.com/office/drawing/2014/main" id="{5204D254-0D01-4DD7-B55B-4B4A0F11C36F}"/>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23" name="PoljeZBesedilom 2">
          <a:extLst>
            <a:ext uri="{FF2B5EF4-FFF2-40B4-BE49-F238E27FC236}">
              <a16:creationId xmlns:a16="http://schemas.microsoft.com/office/drawing/2014/main" id="{82C8FF03-7827-40D8-941C-87F2641E0CB9}"/>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24" name="PoljeZBesedilom 2">
          <a:extLst>
            <a:ext uri="{FF2B5EF4-FFF2-40B4-BE49-F238E27FC236}">
              <a16:creationId xmlns:a16="http://schemas.microsoft.com/office/drawing/2014/main" id="{733D17CA-2738-4573-98B5-2871E6D02798}"/>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25" name="PoljeZBesedilom 2">
          <a:extLst>
            <a:ext uri="{FF2B5EF4-FFF2-40B4-BE49-F238E27FC236}">
              <a16:creationId xmlns:a16="http://schemas.microsoft.com/office/drawing/2014/main" id="{DBA05BB1-F867-40F6-8EF9-1ADEA38F2034}"/>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26" name="PoljeZBesedilom 2">
          <a:extLst>
            <a:ext uri="{FF2B5EF4-FFF2-40B4-BE49-F238E27FC236}">
              <a16:creationId xmlns:a16="http://schemas.microsoft.com/office/drawing/2014/main" id="{03671FB1-EFD5-40A0-8606-6D19D9F7465D}"/>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27" name="PoljeZBesedilom 3626">
          <a:extLst>
            <a:ext uri="{FF2B5EF4-FFF2-40B4-BE49-F238E27FC236}">
              <a16:creationId xmlns:a16="http://schemas.microsoft.com/office/drawing/2014/main" id="{96125092-08E3-4E64-BB3D-EBA492399B5D}"/>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28" name="PoljeZBesedilom 2">
          <a:extLst>
            <a:ext uri="{FF2B5EF4-FFF2-40B4-BE49-F238E27FC236}">
              <a16:creationId xmlns:a16="http://schemas.microsoft.com/office/drawing/2014/main" id="{2E154ABE-7EB3-40D4-8672-6E22933FC44D}"/>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29" name="PoljeZBesedilom 2">
          <a:extLst>
            <a:ext uri="{FF2B5EF4-FFF2-40B4-BE49-F238E27FC236}">
              <a16:creationId xmlns:a16="http://schemas.microsoft.com/office/drawing/2014/main" id="{90F303F5-84A3-4E48-B4BD-C61A9163F266}"/>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30" name="PoljeZBesedilom 2">
          <a:extLst>
            <a:ext uri="{FF2B5EF4-FFF2-40B4-BE49-F238E27FC236}">
              <a16:creationId xmlns:a16="http://schemas.microsoft.com/office/drawing/2014/main" id="{B6AEAAC4-ADE9-4F60-80F5-115CA6C26876}"/>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31" name="PoljeZBesedilom 2">
          <a:extLst>
            <a:ext uri="{FF2B5EF4-FFF2-40B4-BE49-F238E27FC236}">
              <a16:creationId xmlns:a16="http://schemas.microsoft.com/office/drawing/2014/main" id="{475F8339-AF13-4569-8247-1AA065F46867}"/>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3632" name="PoljeZBesedilom 2">
          <a:extLst>
            <a:ext uri="{FF2B5EF4-FFF2-40B4-BE49-F238E27FC236}">
              <a16:creationId xmlns:a16="http://schemas.microsoft.com/office/drawing/2014/main" id="{365E2D94-97EA-4896-8085-DA7B488BBD52}"/>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3633" name="PoljeZBesedilom 3632">
          <a:extLst>
            <a:ext uri="{FF2B5EF4-FFF2-40B4-BE49-F238E27FC236}">
              <a16:creationId xmlns:a16="http://schemas.microsoft.com/office/drawing/2014/main" id="{96EF07AA-B3D1-4D3F-9931-C45292296C97}"/>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3634" name="PoljeZBesedilom 2">
          <a:extLst>
            <a:ext uri="{FF2B5EF4-FFF2-40B4-BE49-F238E27FC236}">
              <a16:creationId xmlns:a16="http://schemas.microsoft.com/office/drawing/2014/main" id="{550EA0F0-4A87-4DF3-B89C-DF4700DC2653}"/>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3635" name="PoljeZBesedilom 2">
          <a:extLst>
            <a:ext uri="{FF2B5EF4-FFF2-40B4-BE49-F238E27FC236}">
              <a16:creationId xmlns:a16="http://schemas.microsoft.com/office/drawing/2014/main" id="{DE5575C2-D1DC-4CDE-9489-74537BD2853F}"/>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3636" name="PoljeZBesedilom 2">
          <a:extLst>
            <a:ext uri="{FF2B5EF4-FFF2-40B4-BE49-F238E27FC236}">
              <a16:creationId xmlns:a16="http://schemas.microsoft.com/office/drawing/2014/main" id="{FE35FE80-3376-447A-A8AE-E3DD60BFCE82}"/>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3637" name="PoljeZBesedilom 2">
          <a:extLst>
            <a:ext uri="{FF2B5EF4-FFF2-40B4-BE49-F238E27FC236}">
              <a16:creationId xmlns:a16="http://schemas.microsoft.com/office/drawing/2014/main" id="{17086C98-08D3-4338-9E2D-68F668B5686D}"/>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38" name="PoljeZBesedilom 2">
          <a:extLst>
            <a:ext uri="{FF2B5EF4-FFF2-40B4-BE49-F238E27FC236}">
              <a16:creationId xmlns:a16="http://schemas.microsoft.com/office/drawing/2014/main" id="{1614AE11-ECD3-47CD-8035-36D086EE25DC}"/>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39" name="PoljeZBesedilom 3638">
          <a:extLst>
            <a:ext uri="{FF2B5EF4-FFF2-40B4-BE49-F238E27FC236}">
              <a16:creationId xmlns:a16="http://schemas.microsoft.com/office/drawing/2014/main" id="{204D9ABB-2F30-40CA-A097-F31B9AF98851}"/>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40" name="PoljeZBesedilom 2">
          <a:extLst>
            <a:ext uri="{FF2B5EF4-FFF2-40B4-BE49-F238E27FC236}">
              <a16:creationId xmlns:a16="http://schemas.microsoft.com/office/drawing/2014/main" id="{4DD2F9A4-3E33-4BA0-8D55-497AD8233817}"/>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41" name="PoljeZBesedilom 2">
          <a:extLst>
            <a:ext uri="{FF2B5EF4-FFF2-40B4-BE49-F238E27FC236}">
              <a16:creationId xmlns:a16="http://schemas.microsoft.com/office/drawing/2014/main" id="{DB638330-790B-400E-8BAD-392CFD102078}"/>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42" name="PoljeZBesedilom 2">
          <a:extLst>
            <a:ext uri="{FF2B5EF4-FFF2-40B4-BE49-F238E27FC236}">
              <a16:creationId xmlns:a16="http://schemas.microsoft.com/office/drawing/2014/main" id="{2710FC02-8F3E-47E7-B5C2-17306574E3AD}"/>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43" name="PoljeZBesedilom 2">
          <a:extLst>
            <a:ext uri="{FF2B5EF4-FFF2-40B4-BE49-F238E27FC236}">
              <a16:creationId xmlns:a16="http://schemas.microsoft.com/office/drawing/2014/main" id="{C3CD20EE-887B-4039-B261-57B3D6F9F418}"/>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44" name="PoljeZBesedilom 2">
          <a:extLst>
            <a:ext uri="{FF2B5EF4-FFF2-40B4-BE49-F238E27FC236}">
              <a16:creationId xmlns:a16="http://schemas.microsoft.com/office/drawing/2014/main" id="{E943AAC0-2EEC-4982-A487-0F8BDC511085}"/>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45" name="PoljeZBesedilom 3644">
          <a:extLst>
            <a:ext uri="{FF2B5EF4-FFF2-40B4-BE49-F238E27FC236}">
              <a16:creationId xmlns:a16="http://schemas.microsoft.com/office/drawing/2014/main" id="{73240D41-899D-49D2-A86A-1CF38FB5CA12}"/>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46" name="PoljeZBesedilom 2">
          <a:extLst>
            <a:ext uri="{FF2B5EF4-FFF2-40B4-BE49-F238E27FC236}">
              <a16:creationId xmlns:a16="http://schemas.microsoft.com/office/drawing/2014/main" id="{F6F230C3-D776-43C4-AC02-29617004A22B}"/>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47" name="PoljeZBesedilom 2">
          <a:extLst>
            <a:ext uri="{FF2B5EF4-FFF2-40B4-BE49-F238E27FC236}">
              <a16:creationId xmlns:a16="http://schemas.microsoft.com/office/drawing/2014/main" id="{F53FF7D5-3C01-4F98-A0A0-B9703FEDEC69}"/>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48" name="PoljeZBesedilom 2">
          <a:extLst>
            <a:ext uri="{FF2B5EF4-FFF2-40B4-BE49-F238E27FC236}">
              <a16:creationId xmlns:a16="http://schemas.microsoft.com/office/drawing/2014/main" id="{88B34EDE-62AB-4AB7-9469-4610DCBB998D}"/>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49" name="PoljeZBesedilom 2">
          <a:extLst>
            <a:ext uri="{FF2B5EF4-FFF2-40B4-BE49-F238E27FC236}">
              <a16:creationId xmlns:a16="http://schemas.microsoft.com/office/drawing/2014/main" id="{D75E4FFD-5CD1-4B8D-A583-7426676EDA0E}"/>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650" name="PoljeZBesedilom 2">
          <a:extLst>
            <a:ext uri="{FF2B5EF4-FFF2-40B4-BE49-F238E27FC236}">
              <a16:creationId xmlns:a16="http://schemas.microsoft.com/office/drawing/2014/main" id="{B63C5B7F-49C4-4EA2-A5BB-6BD38D1E71B1}"/>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651" name="PoljeZBesedilom 3650">
          <a:extLst>
            <a:ext uri="{FF2B5EF4-FFF2-40B4-BE49-F238E27FC236}">
              <a16:creationId xmlns:a16="http://schemas.microsoft.com/office/drawing/2014/main" id="{A2A888AE-5F35-434E-8F92-34E55EC41317}"/>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652" name="PoljeZBesedilom 2">
          <a:extLst>
            <a:ext uri="{FF2B5EF4-FFF2-40B4-BE49-F238E27FC236}">
              <a16:creationId xmlns:a16="http://schemas.microsoft.com/office/drawing/2014/main" id="{9294912E-97EE-4DD5-B808-FD0563E740E9}"/>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653" name="PoljeZBesedilom 2">
          <a:extLst>
            <a:ext uri="{FF2B5EF4-FFF2-40B4-BE49-F238E27FC236}">
              <a16:creationId xmlns:a16="http://schemas.microsoft.com/office/drawing/2014/main" id="{ECB93F88-8769-4773-8FF6-639A5396D8A4}"/>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654" name="PoljeZBesedilom 2">
          <a:extLst>
            <a:ext uri="{FF2B5EF4-FFF2-40B4-BE49-F238E27FC236}">
              <a16:creationId xmlns:a16="http://schemas.microsoft.com/office/drawing/2014/main" id="{BBB3D46C-D036-4B94-9DB9-728D04278E9F}"/>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655" name="PoljeZBesedilom 2">
          <a:extLst>
            <a:ext uri="{FF2B5EF4-FFF2-40B4-BE49-F238E27FC236}">
              <a16:creationId xmlns:a16="http://schemas.microsoft.com/office/drawing/2014/main" id="{6785BF41-FB8C-4FD3-9F84-E91039E81F27}"/>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656" name="PoljeZBesedilom 2">
          <a:extLst>
            <a:ext uri="{FF2B5EF4-FFF2-40B4-BE49-F238E27FC236}">
              <a16:creationId xmlns:a16="http://schemas.microsoft.com/office/drawing/2014/main" id="{C028D7AF-BFE6-410E-B8A5-791B71A054B5}"/>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657" name="PoljeZBesedilom 3656">
          <a:extLst>
            <a:ext uri="{FF2B5EF4-FFF2-40B4-BE49-F238E27FC236}">
              <a16:creationId xmlns:a16="http://schemas.microsoft.com/office/drawing/2014/main" id="{113396D3-24D9-45D3-9D02-518997848F96}"/>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658" name="PoljeZBesedilom 2">
          <a:extLst>
            <a:ext uri="{FF2B5EF4-FFF2-40B4-BE49-F238E27FC236}">
              <a16:creationId xmlns:a16="http://schemas.microsoft.com/office/drawing/2014/main" id="{819CB78E-3113-4B81-8725-D49A78B81F19}"/>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659" name="PoljeZBesedilom 2">
          <a:extLst>
            <a:ext uri="{FF2B5EF4-FFF2-40B4-BE49-F238E27FC236}">
              <a16:creationId xmlns:a16="http://schemas.microsoft.com/office/drawing/2014/main" id="{6CEFA73B-82C9-49D7-9E46-31258898E8E9}"/>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660" name="PoljeZBesedilom 2">
          <a:extLst>
            <a:ext uri="{FF2B5EF4-FFF2-40B4-BE49-F238E27FC236}">
              <a16:creationId xmlns:a16="http://schemas.microsoft.com/office/drawing/2014/main" id="{27072B12-2E00-430D-9AD1-2392D82924F7}"/>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661" name="PoljeZBesedilom 2">
          <a:extLst>
            <a:ext uri="{FF2B5EF4-FFF2-40B4-BE49-F238E27FC236}">
              <a16:creationId xmlns:a16="http://schemas.microsoft.com/office/drawing/2014/main" id="{B7634B53-24F4-4BDE-93A6-4BEB8F04ACC9}"/>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9489"/>
    <xdr:sp macro="" textlink="">
      <xdr:nvSpPr>
        <xdr:cNvPr id="3662" name="PoljeZBesedilom 3661">
          <a:extLst>
            <a:ext uri="{FF2B5EF4-FFF2-40B4-BE49-F238E27FC236}">
              <a16:creationId xmlns:a16="http://schemas.microsoft.com/office/drawing/2014/main" id="{F6EBC6B4-35AE-4C29-A1F6-6357CE60C899}"/>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9489"/>
    <xdr:sp macro="" textlink="">
      <xdr:nvSpPr>
        <xdr:cNvPr id="3663" name="PoljeZBesedilom 2">
          <a:extLst>
            <a:ext uri="{FF2B5EF4-FFF2-40B4-BE49-F238E27FC236}">
              <a16:creationId xmlns:a16="http://schemas.microsoft.com/office/drawing/2014/main" id="{DF76721E-CFC0-4067-9775-108A488E20BD}"/>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9489"/>
    <xdr:sp macro="" textlink="">
      <xdr:nvSpPr>
        <xdr:cNvPr id="3664" name="PoljeZBesedilom 2">
          <a:extLst>
            <a:ext uri="{FF2B5EF4-FFF2-40B4-BE49-F238E27FC236}">
              <a16:creationId xmlns:a16="http://schemas.microsoft.com/office/drawing/2014/main" id="{26963668-039C-4F5D-90B4-68B3203AF115}"/>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9489"/>
    <xdr:sp macro="" textlink="">
      <xdr:nvSpPr>
        <xdr:cNvPr id="3665" name="PoljeZBesedilom 2">
          <a:extLst>
            <a:ext uri="{FF2B5EF4-FFF2-40B4-BE49-F238E27FC236}">
              <a16:creationId xmlns:a16="http://schemas.microsoft.com/office/drawing/2014/main" id="{BFAF0DF2-7918-4C03-A994-A6CE04DBF834}"/>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9489"/>
    <xdr:sp macro="" textlink="">
      <xdr:nvSpPr>
        <xdr:cNvPr id="3666" name="PoljeZBesedilom 2">
          <a:extLst>
            <a:ext uri="{FF2B5EF4-FFF2-40B4-BE49-F238E27FC236}">
              <a16:creationId xmlns:a16="http://schemas.microsoft.com/office/drawing/2014/main" id="{93259064-4E06-4AE3-A4C9-34DB164C05A1}"/>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67" name="PoljeZBesedilom 2">
          <a:extLst>
            <a:ext uri="{FF2B5EF4-FFF2-40B4-BE49-F238E27FC236}">
              <a16:creationId xmlns:a16="http://schemas.microsoft.com/office/drawing/2014/main" id="{425B447A-9BA5-4AA6-B27E-F17D16F50FA9}"/>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68" name="PoljeZBesedilom 3667">
          <a:extLst>
            <a:ext uri="{FF2B5EF4-FFF2-40B4-BE49-F238E27FC236}">
              <a16:creationId xmlns:a16="http://schemas.microsoft.com/office/drawing/2014/main" id="{A0D61863-5F93-4ECA-A7A2-51D5519A9C10}"/>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69" name="PoljeZBesedilom 2">
          <a:extLst>
            <a:ext uri="{FF2B5EF4-FFF2-40B4-BE49-F238E27FC236}">
              <a16:creationId xmlns:a16="http://schemas.microsoft.com/office/drawing/2014/main" id="{8268D1D0-B868-4877-B4AD-B21242898046}"/>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70" name="PoljeZBesedilom 2">
          <a:extLst>
            <a:ext uri="{FF2B5EF4-FFF2-40B4-BE49-F238E27FC236}">
              <a16:creationId xmlns:a16="http://schemas.microsoft.com/office/drawing/2014/main" id="{066E0E1D-BACE-4941-9883-60A75312BF49}"/>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71" name="PoljeZBesedilom 2">
          <a:extLst>
            <a:ext uri="{FF2B5EF4-FFF2-40B4-BE49-F238E27FC236}">
              <a16:creationId xmlns:a16="http://schemas.microsoft.com/office/drawing/2014/main" id="{A20F171A-5414-449E-BA94-AFA54CBD9BEE}"/>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72" name="PoljeZBesedilom 2">
          <a:extLst>
            <a:ext uri="{FF2B5EF4-FFF2-40B4-BE49-F238E27FC236}">
              <a16:creationId xmlns:a16="http://schemas.microsoft.com/office/drawing/2014/main" id="{00770D61-7722-4273-B6CE-D843F0598519}"/>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73" name="PoljeZBesedilom 2">
          <a:extLst>
            <a:ext uri="{FF2B5EF4-FFF2-40B4-BE49-F238E27FC236}">
              <a16:creationId xmlns:a16="http://schemas.microsoft.com/office/drawing/2014/main" id="{498C3019-F4F4-45B0-84E3-686677295C18}"/>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74" name="PoljeZBesedilom 3673">
          <a:extLst>
            <a:ext uri="{FF2B5EF4-FFF2-40B4-BE49-F238E27FC236}">
              <a16:creationId xmlns:a16="http://schemas.microsoft.com/office/drawing/2014/main" id="{7CDB27DC-9738-4086-AFE8-BF2A69420D98}"/>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75" name="PoljeZBesedilom 2">
          <a:extLst>
            <a:ext uri="{FF2B5EF4-FFF2-40B4-BE49-F238E27FC236}">
              <a16:creationId xmlns:a16="http://schemas.microsoft.com/office/drawing/2014/main" id="{C55684FA-5659-4A6C-A208-80E08035EE42}"/>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76" name="PoljeZBesedilom 2">
          <a:extLst>
            <a:ext uri="{FF2B5EF4-FFF2-40B4-BE49-F238E27FC236}">
              <a16:creationId xmlns:a16="http://schemas.microsoft.com/office/drawing/2014/main" id="{E7F4E455-43FE-4DF2-ADB7-488928CBBA56}"/>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77" name="PoljeZBesedilom 2">
          <a:extLst>
            <a:ext uri="{FF2B5EF4-FFF2-40B4-BE49-F238E27FC236}">
              <a16:creationId xmlns:a16="http://schemas.microsoft.com/office/drawing/2014/main" id="{441DC62A-A7B1-41B7-834D-B772AB948BCB}"/>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3678" name="PoljeZBesedilom 2">
          <a:extLst>
            <a:ext uri="{FF2B5EF4-FFF2-40B4-BE49-F238E27FC236}">
              <a16:creationId xmlns:a16="http://schemas.microsoft.com/office/drawing/2014/main" id="{BAB8B6F5-03CA-4FCB-A490-4EE5A683C166}"/>
            </a:ext>
          </a:extLst>
        </xdr:cNvPr>
        <xdr:cNvSpPr txBox="1"/>
      </xdr:nvSpPr>
      <xdr:spPr>
        <a:xfrm>
          <a:off x="7646695" y="148451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79" name="PoljeZBesedilom 2">
          <a:extLst>
            <a:ext uri="{FF2B5EF4-FFF2-40B4-BE49-F238E27FC236}">
              <a16:creationId xmlns:a16="http://schemas.microsoft.com/office/drawing/2014/main" id="{5EC74A7C-BC79-4AFD-B0B3-309765569795}"/>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80" name="PoljeZBesedilom 3679">
          <a:extLst>
            <a:ext uri="{FF2B5EF4-FFF2-40B4-BE49-F238E27FC236}">
              <a16:creationId xmlns:a16="http://schemas.microsoft.com/office/drawing/2014/main" id="{D6F5A343-C229-4FA0-93A6-24FBA0F9CBE5}"/>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81" name="PoljeZBesedilom 2">
          <a:extLst>
            <a:ext uri="{FF2B5EF4-FFF2-40B4-BE49-F238E27FC236}">
              <a16:creationId xmlns:a16="http://schemas.microsoft.com/office/drawing/2014/main" id="{EE910864-046C-4CC5-90FD-463C7184A7A1}"/>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82" name="PoljeZBesedilom 2">
          <a:extLst>
            <a:ext uri="{FF2B5EF4-FFF2-40B4-BE49-F238E27FC236}">
              <a16:creationId xmlns:a16="http://schemas.microsoft.com/office/drawing/2014/main" id="{68532206-5EDF-41DD-A0CA-89C7E518B1D1}"/>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83" name="PoljeZBesedilom 2">
          <a:extLst>
            <a:ext uri="{FF2B5EF4-FFF2-40B4-BE49-F238E27FC236}">
              <a16:creationId xmlns:a16="http://schemas.microsoft.com/office/drawing/2014/main" id="{7FDA1D30-AFBD-42C1-B589-5132A9869759}"/>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3684" name="PoljeZBesedilom 2">
          <a:extLst>
            <a:ext uri="{FF2B5EF4-FFF2-40B4-BE49-F238E27FC236}">
              <a16:creationId xmlns:a16="http://schemas.microsoft.com/office/drawing/2014/main" id="{D8D5126E-9936-480E-A593-288601B7BB03}"/>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3685" name="PoljeZBesedilom 2">
          <a:extLst>
            <a:ext uri="{FF2B5EF4-FFF2-40B4-BE49-F238E27FC236}">
              <a16:creationId xmlns:a16="http://schemas.microsoft.com/office/drawing/2014/main" id="{AEE3CC6C-6667-496E-8DF3-97F7C407DFD5}"/>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3686" name="PoljeZBesedilom 3685">
          <a:extLst>
            <a:ext uri="{FF2B5EF4-FFF2-40B4-BE49-F238E27FC236}">
              <a16:creationId xmlns:a16="http://schemas.microsoft.com/office/drawing/2014/main" id="{BEFC98B3-7D7F-499B-98C3-0C0B003E11BC}"/>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3687" name="PoljeZBesedilom 2">
          <a:extLst>
            <a:ext uri="{FF2B5EF4-FFF2-40B4-BE49-F238E27FC236}">
              <a16:creationId xmlns:a16="http://schemas.microsoft.com/office/drawing/2014/main" id="{D5B6E04D-91E3-4B2A-BFDF-05C282136B98}"/>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3688" name="PoljeZBesedilom 2">
          <a:extLst>
            <a:ext uri="{FF2B5EF4-FFF2-40B4-BE49-F238E27FC236}">
              <a16:creationId xmlns:a16="http://schemas.microsoft.com/office/drawing/2014/main" id="{42FCE6BA-8B95-4041-BA99-A392DE3DA3E7}"/>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3689" name="PoljeZBesedilom 2">
          <a:extLst>
            <a:ext uri="{FF2B5EF4-FFF2-40B4-BE49-F238E27FC236}">
              <a16:creationId xmlns:a16="http://schemas.microsoft.com/office/drawing/2014/main" id="{C9F92C49-4E9A-4619-9BC8-1521740AFBB5}"/>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3690" name="PoljeZBesedilom 2">
          <a:extLst>
            <a:ext uri="{FF2B5EF4-FFF2-40B4-BE49-F238E27FC236}">
              <a16:creationId xmlns:a16="http://schemas.microsoft.com/office/drawing/2014/main" id="{BC4C1452-5BA7-45CA-A206-0495C5E15565}"/>
            </a:ext>
          </a:extLst>
        </xdr:cNvPr>
        <xdr:cNvSpPr txBox="1"/>
      </xdr:nvSpPr>
      <xdr:spPr>
        <a:xfrm>
          <a:off x="7646695"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91" name="PoljeZBesedilom 2">
          <a:extLst>
            <a:ext uri="{FF2B5EF4-FFF2-40B4-BE49-F238E27FC236}">
              <a16:creationId xmlns:a16="http://schemas.microsoft.com/office/drawing/2014/main" id="{54305E63-D29F-47E3-9100-60400626EF12}"/>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92" name="PoljeZBesedilom 3691">
          <a:extLst>
            <a:ext uri="{FF2B5EF4-FFF2-40B4-BE49-F238E27FC236}">
              <a16:creationId xmlns:a16="http://schemas.microsoft.com/office/drawing/2014/main" id="{0CBFE995-A253-4F80-998A-DE741CFFF503}"/>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93" name="PoljeZBesedilom 2">
          <a:extLst>
            <a:ext uri="{FF2B5EF4-FFF2-40B4-BE49-F238E27FC236}">
              <a16:creationId xmlns:a16="http://schemas.microsoft.com/office/drawing/2014/main" id="{A811BC76-6CCA-4388-9863-1D9A0D96EE59}"/>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94" name="PoljeZBesedilom 2">
          <a:extLst>
            <a:ext uri="{FF2B5EF4-FFF2-40B4-BE49-F238E27FC236}">
              <a16:creationId xmlns:a16="http://schemas.microsoft.com/office/drawing/2014/main" id="{6BE868A9-6085-45C2-A268-E30BA5D27044}"/>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95" name="PoljeZBesedilom 2">
          <a:extLst>
            <a:ext uri="{FF2B5EF4-FFF2-40B4-BE49-F238E27FC236}">
              <a16:creationId xmlns:a16="http://schemas.microsoft.com/office/drawing/2014/main" id="{0EF0D66D-56AF-45FC-9044-009A1B9CC439}"/>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96" name="PoljeZBesedilom 2">
          <a:extLst>
            <a:ext uri="{FF2B5EF4-FFF2-40B4-BE49-F238E27FC236}">
              <a16:creationId xmlns:a16="http://schemas.microsoft.com/office/drawing/2014/main" id="{FC1C57DD-D57D-46B2-B8D0-BC2AEC8109AF}"/>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97" name="PoljeZBesedilom 2">
          <a:extLst>
            <a:ext uri="{FF2B5EF4-FFF2-40B4-BE49-F238E27FC236}">
              <a16:creationId xmlns:a16="http://schemas.microsoft.com/office/drawing/2014/main" id="{50169AB9-BB54-4BC2-9E86-680D164C32D2}"/>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98" name="PoljeZBesedilom 3697">
          <a:extLst>
            <a:ext uri="{FF2B5EF4-FFF2-40B4-BE49-F238E27FC236}">
              <a16:creationId xmlns:a16="http://schemas.microsoft.com/office/drawing/2014/main" id="{A7365A26-B658-433F-AE4E-48830ACEF20A}"/>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699" name="PoljeZBesedilom 2">
          <a:extLst>
            <a:ext uri="{FF2B5EF4-FFF2-40B4-BE49-F238E27FC236}">
              <a16:creationId xmlns:a16="http://schemas.microsoft.com/office/drawing/2014/main" id="{1EEC8F96-DE3B-47D1-ADB3-AEE2137C3F6B}"/>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700" name="PoljeZBesedilom 2">
          <a:extLst>
            <a:ext uri="{FF2B5EF4-FFF2-40B4-BE49-F238E27FC236}">
              <a16:creationId xmlns:a16="http://schemas.microsoft.com/office/drawing/2014/main" id="{DD3CADEA-690D-40BC-870C-32A664D512DD}"/>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701" name="PoljeZBesedilom 2">
          <a:extLst>
            <a:ext uri="{FF2B5EF4-FFF2-40B4-BE49-F238E27FC236}">
              <a16:creationId xmlns:a16="http://schemas.microsoft.com/office/drawing/2014/main" id="{C0F72E9F-A894-475D-9F5D-C5E54BDB598D}"/>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3702" name="PoljeZBesedilom 2">
          <a:extLst>
            <a:ext uri="{FF2B5EF4-FFF2-40B4-BE49-F238E27FC236}">
              <a16:creationId xmlns:a16="http://schemas.microsoft.com/office/drawing/2014/main" id="{CDBA2FD8-0823-43F5-9A34-D2B012DC9943}"/>
            </a:ext>
          </a:extLst>
        </xdr:cNvPr>
        <xdr:cNvSpPr txBox="1"/>
      </xdr:nvSpPr>
      <xdr:spPr>
        <a:xfrm>
          <a:off x="7650505" y="15313043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703" name="PoljeZBesedilom 2">
          <a:extLst>
            <a:ext uri="{FF2B5EF4-FFF2-40B4-BE49-F238E27FC236}">
              <a16:creationId xmlns:a16="http://schemas.microsoft.com/office/drawing/2014/main" id="{8AA97D00-0768-4A50-A455-25652B3ECF14}"/>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704" name="PoljeZBesedilom 3703">
          <a:extLst>
            <a:ext uri="{FF2B5EF4-FFF2-40B4-BE49-F238E27FC236}">
              <a16:creationId xmlns:a16="http://schemas.microsoft.com/office/drawing/2014/main" id="{8ED3C7B7-865F-4DC6-932D-9A16B7A1E46C}"/>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705" name="PoljeZBesedilom 2">
          <a:extLst>
            <a:ext uri="{FF2B5EF4-FFF2-40B4-BE49-F238E27FC236}">
              <a16:creationId xmlns:a16="http://schemas.microsoft.com/office/drawing/2014/main" id="{1072BE4C-92DA-4B0C-8A6C-C660CE667145}"/>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706" name="PoljeZBesedilom 2">
          <a:extLst>
            <a:ext uri="{FF2B5EF4-FFF2-40B4-BE49-F238E27FC236}">
              <a16:creationId xmlns:a16="http://schemas.microsoft.com/office/drawing/2014/main" id="{A0DBDCDC-3157-4EA2-94C0-22C94E70D9CD}"/>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707" name="PoljeZBesedilom 2">
          <a:extLst>
            <a:ext uri="{FF2B5EF4-FFF2-40B4-BE49-F238E27FC236}">
              <a16:creationId xmlns:a16="http://schemas.microsoft.com/office/drawing/2014/main" id="{5AEE6AFF-F667-4FA6-B788-F3E3961BD207}"/>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3708" name="PoljeZBesedilom 2">
          <a:extLst>
            <a:ext uri="{FF2B5EF4-FFF2-40B4-BE49-F238E27FC236}">
              <a16:creationId xmlns:a16="http://schemas.microsoft.com/office/drawing/2014/main" id="{21A25431-176F-4FF0-B096-2A45A722BD89}"/>
            </a:ext>
          </a:extLst>
        </xdr:cNvPr>
        <xdr:cNvSpPr txBox="1"/>
      </xdr:nvSpPr>
      <xdr:spPr>
        <a:xfrm>
          <a:off x="7648600" y="1532735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709" name="PoljeZBesedilom 2">
          <a:extLst>
            <a:ext uri="{FF2B5EF4-FFF2-40B4-BE49-F238E27FC236}">
              <a16:creationId xmlns:a16="http://schemas.microsoft.com/office/drawing/2014/main" id="{62B27219-B629-47DB-B2A5-733297313292}"/>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710" name="PoljeZBesedilom 3709">
          <a:extLst>
            <a:ext uri="{FF2B5EF4-FFF2-40B4-BE49-F238E27FC236}">
              <a16:creationId xmlns:a16="http://schemas.microsoft.com/office/drawing/2014/main" id="{B3792C43-28DD-4175-98E8-CBCE43C62207}"/>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711" name="PoljeZBesedilom 2">
          <a:extLst>
            <a:ext uri="{FF2B5EF4-FFF2-40B4-BE49-F238E27FC236}">
              <a16:creationId xmlns:a16="http://schemas.microsoft.com/office/drawing/2014/main" id="{E1225A61-4EE5-4152-BA6C-0508F33D356B}"/>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712" name="PoljeZBesedilom 2">
          <a:extLst>
            <a:ext uri="{FF2B5EF4-FFF2-40B4-BE49-F238E27FC236}">
              <a16:creationId xmlns:a16="http://schemas.microsoft.com/office/drawing/2014/main" id="{92A3C3D8-602C-4E9D-AAF2-DD8FCBE41152}"/>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713" name="PoljeZBesedilom 2">
          <a:extLst>
            <a:ext uri="{FF2B5EF4-FFF2-40B4-BE49-F238E27FC236}">
              <a16:creationId xmlns:a16="http://schemas.microsoft.com/office/drawing/2014/main" id="{0C9B28AD-9B89-40CC-8DD4-B2D307404BEC}"/>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3714" name="PoljeZBesedilom 2">
          <a:extLst>
            <a:ext uri="{FF2B5EF4-FFF2-40B4-BE49-F238E27FC236}">
              <a16:creationId xmlns:a16="http://schemas.microsoft.com/office/drawing/2014/main" id="{9D33313C-6C16-45F5-9E18-1BCAD21BB280}"/>
            </a:ext>
          </a:extLst>
        </xdr:cNvPr>
        <xdr:cNvSpPr txBox="1"/>
      </xdr:nvSpPr>
      <xdr:spPr>
        <a:xfrm>
          <a:off x="7648600" y="1532735786"/>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9489"/>
    <xdr:sp macro="" textlink="">
      <xdr:nvSpPr>
        <xdr:cNvPr id="3715" name="PoljeZBesedilom 3714">
          <a:extLst>
            <a:ext uri="{FF2B5EF4-FFF2-40B4-BE49-F238E27FC236}">
              <a16:creationId xmlns:a16="http://schemas.microsoft.com/office/drawing/2014/main" id="{BCE5C298-1054-4169-83BB-CE15561CC46B}"/>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9489"/>
    <xdr:sp macro="" textlink="">
      <xdr:nvSpPr>
        <xdr:cNvPr id="3716" name="PoljeZBesedilom 2">
          <a:extLst>
            <a:ext uri="{FF2B5EF4-FFF2-40B4-BE49-F238E27FC236}">
              <a16:creationId xmlns:a16="http://schemas.microsoft.com/office/drawing/2014/main" id="{526F2041-FA45-44EA-B18D-4D1A2CD8BAA4}"/>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9489"/>
    <xdr:sp macro="" textlink="">
      <xdr:nvSpPr>
        <xdr:cNvPr id="3717" name="PoljeZBesedilom 2">
          <a:extLst>
            <a:ext uri="{FF2B5EF4-FFF2-40B4-BE49-F238E27FC236}">
              <a16:creationId xmlns:a16="http://schemas.microsoft.com/office/drawing/2014/main" id="{BCD7FDBC-1953-4F50-9854-91D72182E88A}"/>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9489"/>
    <xdr:sp macro="" textlink="">
      <xdr:nvSpPr>
        <xdr:cNvPr id="3718" name="PoljeZBesedilom 2">
          <a:extLst>
            <a:ext uri="{FF2B5EF4-FFF2-40B4-BE49-F238E27FC236}">
              <a16:creationId xmlns:a16="http://schemas.microsoft.com/office/drawing/2014/main" id="{183D7FFA-8EF8-4591-9E37-1D6D15D64AA8}"/>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9489"/>
    <xdr:sp macro="" textlink="">
      <xdr:nvSpPr>
        <xdr:cNvPr id="3719" name="PoljeZBesedilom 2">
          <a:extLst>
            <a:ext uri="{FF2B5EF4-FFF2-40B4-BE49-F238E27FC236}">
              <a16:creationId xmlns:a16="http://schemas.microsoft.com/office/drawing/2014/main" id="{85A2067D-B5A2-4CF4-B74E-54D8E46A61EF}"/>
            </a:ext>
          </a:extLst>
        </xdr:cNvPr>
        <xdr:cNvSpPr txBox="1"/>
      </xdr:nvSpPr>
      <xdr:spPr>
        <a:xfrm>
          <a:off x="7648600" y="1534640786"/>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20" name="PoljeZBesedilom 2">
          <a:extLst>
            <a:ext uri="{FF2B5EF4-FFF2-40B4-BE49-F238E27FC236}">
              <a16:creationId xmlns:a16="http://schemas.microsoft.com/office/drawing/2014/main" id="{DCC376C7-87AD-4547-9876-A142941EBB3A}"/>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21" name="PoljeZBesedilom 3720">
          <a:extLst>
            <a:ext uri="{FF2B5EF4-FFF2-40B4-BE49-F238E27FC236}">
              <a16:creationId xmlns:a16="http://schemas.microsoft.com/office/drawing/2014/main" id="{336BAA7F-C7EA-43AE-845C-0C057B01A7DB}"/>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22" name="PoljeZBesedilom 2">
          <a:extLst>
            <a:ext uri="{FF2B5EF4-FFF2-40B4-BE49-F238E27FC236}">
              <a16:creationId xmlns:a16="http://schemas.microsoft.com/office/drawing/2014/main" id="{D9CB1040-D3BB-4835-82BE-67E60CF01334}"/>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23" name="PoljeZBesedilom 2">
          <a:extLst>
            <a:ext uri="{FF2B5EF4-FFF2-40B4-BE49-F238E27FC236}">
              <a16:creationId xmlns:a16="http://schemas.microsoft.com/office/drawing/2014/main" id="{C660E974-E52E-470E-8FAA-B50D89DB5FB2}"/>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24" name="PoljeZBesedilom 2">
          <a:extLst>
            <a:ext uri="{FF2B5EF4-FFF2-40B4-BE49-F238E27FC236}">
              <a16:creationId xmlns:a16="http://schemas.microsoft.com/office/drawing/2014/main" id="{8CDC454C-C48F-4577-9E3C-5498B4EEC678}"/>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25" name="PoljeZBesedilom 2">
          <a:extLst>
            <a:ext uri="{FF2B5EF4-FFF2-40B4-BE49-F238E27FC236}">
              <a16:creationId xmlns:a16="http://schemas.microsoft.com/office/drawing/2014/main" id="{FB09806B-3AA7-46CB-8EE5-7EBC7376A99D}"/>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3726" name="PoljeZBesedilom 2">
          <a:extLst>
            <a:ext uri="{FF2B5EF4-FFF2-40B4-BE49-F238E27FC236}">
              <a16:creationId xmlns:a16="http://schemas.microsoft.com/office/drawing/2014/main" id="{B028D315-4445-4BDC-87E0-C4949B283A67}"/>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3727" name="PoljeZBesedilom 3726">
          <a:extLst>
            <a:ext uri="{FF2B5EF4-FFF2-40B4-BE49-F238E27FC236}">
              <a16:creationId xmlns:a16="http://schemas.microsoft.com/office/drawing/2014/main" id="{AF993FCA-19F1-4EB3-B3C6-20094E0EBE1C}"/>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3728" name="PoljeZBesedilom 2">
          <a:extLst>
            <a:ext uri="{FF2B5EF4-FFF2-40B4-BE49-F238E27FC236}">
              <a16:creationId xmlns:a16="http://schemas.microsoft.com/office/drawing/2014/main" id="{9B98DB6D-CB1D-4A93-8223-17ADC878CE5F}"/>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3729" name="PoljeZBesedilom 2">
          <a:extLst>
            <a:ext uri="{FF2B5EF4-FFF2-40B4-BE49-F238E27FC236}">
              <a16:creationId xmlns:a16="http://schemas.microsoft.com/office/drawing/2014/main" id="{AE38CE05-E306-47FB-AFCE-4E292717D98F}"/>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3730" name="PoljeZBesedilom 2">
          <a:extLst>
            <a:ext uri="{FF2B5EF4-FFF2-40B4-BE49-F238E27FC236}">
              <a16:creationId xmlns:a16="http://schemas.microsoft.com/office/drawing/2014/main" id="{250EB035-31CD-4501-80AE-94EDF8788CA8}"/>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3731" name="PoljeZBesedilom 2">
          <a:extLst>
            <a:ext uri="{FF2B5EF4-FFF2-40B4-BE49-F238E27FC236}">
              <a16:creationId xmlns:a16="http://schemas.microsoft.com/office/drawing/2014/main" id="{7D036F72-878A-452E-8C58-6AF7D949D37D}"/>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32" name="PoljeZBesedilom 2">
          <a:extLst>
            <a:ext uri="{FF2B5EF4-FFF2-40B4-BE49-F238E27FC236}">
              <a16:creationId xmlns:a16="http://schemas.microsoft.com/office/drawing/2014/main" id="{BA19C788-3E5D-4D69-A32C-D4112151DFDB}"/>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33" name="PoljeZBesedilom 3732">
          <a:extLst>
            <a:ext uri="{FF2B5EF4-FFF2-40B4-BE49-F238E27FC236}">
              <a16:creationId xmlns:a16="http://schemas.microsoft.com/office/drawing/2014/main" id="{6309C72C-8303-47DE-9BD5-E57242CB20A5}"/>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34" name="PoljeZBesedilom 2">
          <a:extLst>
            <a:ext uri="{FF2B5EF4-FFF2-40B4-BE49-F238E27FC236}">
              <a16:creationId xmlns:a16="http://schemas.microsoft.com/office/drawing/2014/main" id="{FDAD7618-40A5-4C4B-B3F7-1734FCC99607}"/>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35" name="PoljeZBesedilom 2">
          <a:extLst>
            <a:ext uri="{FF2B5EF4-FFF2-40B4-BE49-F238E27FC236}">
              <a16:creationId xmlns:a16="http://schemas.microsoft.com/office/drawing/2014/main" id="{7BAB69FC-66A7-4BE0-955C-4CE353D3C12E}"/>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36" name="PoljeZBesedilom 2">
          <a:extLst>
            <a:ext uri="{FF2B5EF4-FFF2-40B4-BE49-F238E27FC236}">
              <a16:creationId xmlns:a16="http://schemas.microsoft.com/office/drawing/2014/main" id="{56597C62-4FD1-4248-B77E-7692C9383D16}"/>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37" name="PoljeZBesedilom 2">
          <a:extLst>
            <a:ext uri="{FF2B5EF4-FFF2-40B4-BE49-F238E27FC236}">
              <a16:creationId xmlns:a16="http://schemas.microsoft.com/office/drawing/2014/main" id="{D4065619-BD3D-4FFC-8111-2336859DFE15}"/>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3738" name="PoljeZBesedilom 2">
          <a:extLst>
            <a:ext uri="{FF2B5EF4-FFF2-40B4-BE49-F238E27FC236}">
              <a16:creationId xmlns:a16="http://schemas.microsoft.com/office/drawing/2014/main" id="{D7AFD03D-900E-42EA-98E0-AE3946ED497A}"/>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3739" name="PoljeZBesedilom 3738">
          <a:extLst>
            <a:ext uri="{FF2B5EF4-FFF2-40B4-BE49-F238E27FC236}">
              <a16:creationId xmlns:a16="http://schemas.microsoft.com/office/drawing/2014/main" id="{82DB595E-ABE8-403E-B2BC-1BD7E8564BDE}"/>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3740" name="PoljeZBesedilom 2">
          <a:extLst>
            <a:ext uri="{FF2B5EF4-FFF2-40B4-BE49-F238E27FC236}">
              <a16:creationId xmlns:a16="http://schemas.microsoft.com/office/drawing/2014/main" id="{96A6746A-BEE8-419D-A6B3-00DF9E1EF25C}"/>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3741" name="PoljeZBesedilom 2">
          <a:extLst>
            <a:ext uri="{FF2B5EF4-FFF2-40B4-BE49-F238E27FC236}">
              <a16:creationId xmlns:a16="http://schemas.microsoft.com/office/drawing/2014/main" id="{41848446-B848-46A0-9F0A-845149277C39}"/>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3742" name="PoljeZBesedilom 2">
          <a:extLst>
            <a:ext uri="{FF2B5EF4-FFF2-40B4-BE49-F238E27FC236}">
              <a16:creationId xmlns:a16="http://schemas.microsoft.com/office/drawing/2014/main" id="{21389CF6-9A78-46C5-AD75-A36A79160905}"/>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888</xdr:row>
      <xdr:rowOff>0</xdr:rowOff>
    </xdr:from>
    <xdr:ext cx="184731" cy="264560"/>
    <xdr:sp macro="" textlink="">
      <xdr:nvSpPr>
        <xdr:cNvPr id="3743" name="PoljeZBesedilom 2">
          <a:extLst>
            <a:ext uri="{FF2B5EF4-FFF2-40B4-BE49-F238E27FC236}">
              <a16:creationId xmlns:a16="http://schemas.microsoft.com/office/drawing/2014/main" id="{726704CD-5AEF-4339-9EA2-14200F6245B4}"/>
            </a:ext>
          </a:extLst>
        </xdr:cNvPr>
        <xdr:cNvSpPr txBox="1"/>
      </xdr:nvSpPr>
      <xdr:spPr>
        <a:xfrm>
          <a:off x="7642885" y="1527336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44" name="PoljeZBesedilom 2">
          <a:extLst>
            <a:ext uri="{FF2B5EF4-FFF2-40B4-BE49-F238E27FC236}">
              <a16:creationId xmlns:a16="http://schemas.microsoft.com/office/drawing/2014/main" id="{2E074676-432B-416E-8ED8-758695B10DCC}"/>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45" name="PoljeZBesedilom 3744">
          <a:extLst>
            <a:ext uri="{FF2B5EF4-FFF2-40B4-BE49-F238E27FC236}">
              <a16:creationId xmlns:a16="http://schemas.microsoft.com/office/drawing/2014/main" id="{A5C06027-7AF4-43B3-A820-DBCF50CDC4A8}"/>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46" name="PoljeZBesedilom 2">
          <a:extLst>
            <a:ext uri="{FF2B5EF4-FFF2-40B4-BE49-F238E27FC236}">
              <a16:creationId xmlns:a16="http://schemas.microsoft.com/office/drawing/2014/main" id="{5E726BAA-0321-4C10-8266-C3C44E85C499}"/>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47" name="PoljeZBesedilom 2">
          <a:extLst>
            <a:ext uri="{FF2B5EF4-FFF2-40B4-BE49-F238E27FC236}">
              <a16:creationId xmlns:a16="http://schemas.microsoft.com/office/drawing/2014/main" id="{99D2525D-6DAF-4FB2-B56D-5B090A9D1E19}"/>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48" name="PoljeZBesedilom 2">
          <a:extLst>
            <a:ext uri="{FF2B5EF4-FFF2-40B4-BE49-F238E27FC236}">
              <a16:creationId xmlns:a16="http://schemas.microsoft.com/office/drawing/2014/main" id="{9998CAEC-E934-46D7-831C-C135EB80A2A5}"/>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49" name="PoljeZBesedilom 2">
          <a:extLst>
            <a:ext uri="{FF2B5EF4-FFF2-40B4-BE49-F238E27FC236}">
              <a16:creationId xmlns:a16="http://schemas.microsoft.com/office/drawing/2014/main" id="{1B81620F-10AC-454D-8632-D082E8CF3C4A}"/>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50" name="PoljeZBesedilom 2">
          <a:extLst>
            <a:ext uri="{FF2B5EF4-FFF2-40B4-BE49-F238E27FC236}">
              <a16:creationId xmlns:a16="http://schemas.microsoft.com/office/drawing/2014/main" id="{5F49F4BD-A522-46D4-A6BA-CC6A1B15E312}"/>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51" name="PoljeZBesedilom 3750">
          <a:extLst>
            <a:ext uri="{FF2B5EF4-FFF2-40B4-BE49-F238E27FC236}">
              <a16:creationId xmlns:a16="http://schemas.microsoft.com/office/drawing/2014/main" id="{CA3B764E-5750-4EA6-98A7-CA6175281BCD}"/>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52" name="PoljeZBesedilom 2">
          <a:extLst>
            <a:ext uri="{FF2B5EF4-FFF2-40B4-BE49-F238E27FC236}">
              <a16:creationId xmlns:a16="http://schemas.microsoft.com/office/drawing/2014/main" id="{A510D016-B195-4488-8535-D7EBFBFEB677}"/>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53" name="PoljeZBesedilom 2">
          <a:extLst>
            <a:ext uri="{FF2B5EF4-FFF2-40B4-BE49-F238E27FC236}">
              <a16:creationId xmlns:a16="http://schemas.microsoft.com/office/drawing/2014/main" id="{71FB5523-8D17-457B-A949-F033A0F0D927}"/>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54" name="PoljeZBesedilom 2">
          <a:extLst>
            <a:ext uri="{FF2B5EF4-FFF2-40B4-BE49-F238E27FC236}">
              <a16:creationId xmlns:a16="http://schemas.microsoft.com/office/drawing/2014/main" id="{841FA042-1301-4144-93B9-4129ED5C8AB2}"/>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55" name="PoljeZBesedilom 2">
          <a:extLst>
            <a:ext uri="{FF2B5EF4-FFF2-40B4-BE49-F238E27FC236}">
              <a16:creationId xmlns:a16="http://schemas.microsoft.com/office/drawing/2014/main" id="{42A138C5-A61B-4C9D-88BC-B37FC2D07428}"/>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56" name="PoljeZBesedilom 2">
          <a:extLst>
            <a:ext uri="{FF2B5EF4-FFF2-40B4-BE49-F238E27FC236}">
              <a16:creationId xmlns:a16="http://schemas.microsoft.com/office/drawing/2014/main" id="{4012B921-BCB4-435C-A56C-E40A88649BA9}"/>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57" name="PoljeZBesedilom 3756">
          <a:extLst>
            <a:ext uri="{FF2B5EF4-FFF2-40B4-BE49-F238E27FC236}">
              <a16:creationId xmlns:a16="http://schemas.microsoft.com/office/drawing/2014/main" id="{AAA8CD6B-4E41-4A90-8CBC-29635B4BA55A}"/>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58" name="PoljeZBesedilom 2">
          <a:extLst>
            <a:ext uri="{FF2B5EF4-FFF2-40B4-BE49-F238E27FC236}">
              <a16:creationId xmlns:a16="http://schemas.microsoft.com/office/drawing/2014/main" id="{18FCD466-BDEF-4651-8814-F655C4978E1A}"/>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59" name="PoljeZBesedilom 2">
          <a:extLst>
            <a:ext uri="{FF2B5EF4-FFF2-40B4-BE49-F238E27FC236}">
              <a16:creationId xmlns:a16="http://schemas.microsoft.com/office/drawing/2014/main" id="{21CB0377-69CA-4A1B-88B2-BE0A7E4C9DBB}"/>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60" name="PoljeZBesedilom 2">
          <a:extLst>
            <a:ext uri="{FF2B5EF4-FFF2-40B4-BE49-F238E27FC236}">
              <a16:creationId xmlns:a16="http://schemas.microsoft.com/office/drawing/2014/main" id="{650A1448-15E5-4267-BDC9-7C485097E971}"/>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61" name="PoljeZBesedilom 2">
          <a:extLst>
            <a:ext uri="{FF2B5EF4-FFF2-40B4-BE49-F238E27FC236}">
              <a16:creationId xmlns:a16="http://schemas.microsoft.com/office/drawing/2014/main" id="{9F69AA92-7519-424C-9FEE-D5F74306A93F}"/>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3762" name="PoljeZBesedilom 2">
          <a:extLst>
            <a:ext uri="{FF2B5EF4-FFF2-40B4-BE49-F238E27FC236}">
              <a16:creationId xmlns:a16="http://schemas.microsoft.com/office/drawing/2014/main" id="{3A979D49-8B26-4E2F-AEC4-936C826E366B}"/>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3763" name="PoljeZBesedilom 3762">
          <a:extLst>
            <a:ext uri="{FF2B5EF4-FFF2-40B4-BE49-F238E27FC236}">
              <a16:creationId xmlns:a16="http://schemas.microsoft.com/office/drawing/2014/main" id="{2ECD213F-5086-4FC3-9221-D1E5E8B502E8}"/>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3764" name="PoljeZBesedilom 2">
          <a:extLst>
            <a:ext uri="{FF2B5EF4-FFF2-40B4-BE49-F238E27FC236}">
              <a16:creationId xmlns:a16="http://schemas.microsoft.com/office/drawing/2014/main" id="{A33DF66C-8EB6-4091-A02E-ABC494AC1FEA}"/>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3765" name="PoljeZBesedilom 2">
          <a:extLst>
            <a:ext uri="{FF2B5EF4-FFF2-40B4-BE49-F238E27FC236}">
              <a16:creationId xmlns:a16="http://schemas.microsoft.com/office/drawing/2014/main" id="{7C61A4B7-4011-4FEE-9D31-C2118D241ADF}"/>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3766" name="PoljeZBesedilom 2">
          <a:extLst>
            <a:ext uri="{FF2B5EF4-FFF2-40B4-BE49-F238E27FC236}">
              <a16:creationId xmlns:a16="http://schemas.microsoft.com/office/drawing/2014/main" id="{421575EF-646D-4E7F-9746-AA9112E1C3B2}"/>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3767" name="PoljeZBesedilom 2">
          <a:extLst>
            <a:ext uri="{FF2B5EF4-FFF2-40B4-BE49-F238E27FC236}">
              <a16:creationId xmlns:a16="http://schemas.microsoft.com/office/drawing/2014/main" id="{4C4CAA9A-FA1A-420D-B86A-8D4C4D844A8B}"/>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3768" name="PoljeZBesedilom 2">
          <a:extLst>
            <a:ext uri="{FF2B5EF4-FFF2-40B4-BE49-F238E27FC236}">
              <a16:creationId xmlns:a16="http://schemas.microsoft.com/office/drawing/2014/main" id="{3758331A-622F-4E12-B2D3-317CDBF7C347}"/>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3769" name="PoljeZBesedilom 3768">
          <a:extLst>
            <a:ext uri="{FF2B5EF4-FFF2-40B4-BE49-F238E27FC236}">
              <a16:creationId xmlns:a16="http://schemas.microsoft.com/office/drawing/2014/main" id="{CF8FFDB9-4F7D-4143-A122-FC3B462A808D}"/>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3770" name="PoljeZBesedilom 2">
          <a:extLst>
            <a:ext uri="{FF2B5EF4-FFF2-40B4-BE49-F238E27FC236}">
              <a16:creationId xmlns:a16="http://schemas.microsoft.com/office/drawing/2014/main" id="{6A71FCC7-9B11-468A-A531-B80449385607}"/>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3771" name="PoljeZBesedilom 2">
          <a:extLst>
            <a:ext uri="{FF2B5EF4-FFF2-40B4-BE49-F238E27FC236}">
              <a16:creationId xmlns:a16="http://schemas.microsoft.com/office/drawing/2014/main" id="{95379054-6CB2-40A3-BD13-ED317FAF0673}"/>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3772" name="PoljeZBesedilom 2">
          <a:extLst>
            <a:ext uri="{FF2B5EF4-FFF2-40B4-BE49-F238E27FC236}">
              <a16:creationId xmlns:a16="http://schemas.microsoft.com/office/drawing/2014/main" id="{17F7CC70-D837-47C0-9521-5C76C33241B8}"/>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3773" name="PoljeZBesedilom 2">
          <a:extLst>
            <a:ext uri="{FF2B5EF4-FFF2-40B4-BE49-F238E27FC236}">
              <a16:creationId xmlns:a16="http://schemas.microsoft.com/office/drawing/2014/main" id="{6A28AF97-2ED1-48F3-8520-0B3B94DF2516}"/>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3774" name="PoljeZBesedilom 3773">
          <a:extLst>
            <a:ext uri="{FF2B5EF4-FFF2-40B4-BE49-F238E27FC236}">
              <a16:creationId xmlns:a16="http://schemas.microsoft.com/office/drawing/2014/main" id="{DBEFA0DE-12FB-4A30-AFBD-6D15C5A7F402}"/>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3775" name="PoljeZBesedilom 2">
          <a:extLst>
            <a:ext uri="{FF2B5EF4-FFF2-40B4-BE49-F238E27FC236}">
              <a16:creationId xmlns:a16="http://schemas.microsoft.com/office/drawing/2014/main" id="{214B24CF-F1D5-4ADA-B340-A731F928E1D7}"/>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3776" name="PoljeZBesedilom 2">
          <a:extLst>
            <a:ext uri="{FF2B5EF4-FFF2-40B4-BE49-F238E27FC236}">
              <a16:creationId xmlns:a16="http://schemas.microsoft.com/office/drawing/2014/main" id="{8A71921E-3AA4-4458-949D-65EF3387D0B4}"/>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3777" name="PoljeZBesedilom 2">
          <a:extLst>
            <a:ext uri="{FF2B5EF4-FFF2-40B4-BE49-F238E27FC236}">
              <a16:creationId xmlns:a16="http://schemas.microsoft.com/office/drawing/2014/main" id="{2C285459-4C27-4206-AAD7-FAAFB0A0F991}"/>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3778" name="PoljeZBesedilom 2">
          <a:extLst>
            <a:ext uri="{FF2B5EF4-FFF2-40B4-BE49-F238E27FC236}">
              <a16:creationId xmlns:a16="http://schemas.microsoft.com/office/drawing/2014/main" id="{A4DDB209-624A-484D-BC58-4FD5B2182879}"/>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79" name="PoljeZBesedilom 2">
          <a:extLst>
            <a:ext uri="{FF2B5EF4-FFF2-40B4-BE49-F238E27FC236}">
              <a16:creationId xmlns:a16="http://schemas.microsoft.com/office/drawing/2014/main" id="{798FC6BC-F796-43BC-9CF5-4451BC7A1AD2}"/>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80" name="PoljeZBesedilom 3779">
          <a:extLst>
            <a:ext uri="{FF2B5EF4-FFF2-40B4-BE49-F238E27FC236}">
              <a16:creationId xmlns:a16="http://schemas.microsoft.com/office/drawing/2014/main" id="{FA3C652E-DE4F-4E0C-818D-2737ED445E9F}"/>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81" name="PoljeZBesedilom 2">
          <a:extLst>
            <a:ext uri="{FF2B5EF4-FFF2-40B4-BE49-F238E27FC236}">
              <a16:creationId xmlns:a16="http://schemas.microsoft.com/office/drawing/2014/main" id="{7F82B922-3D91-43F5-BEAD-7504C4F69CCC}"/>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82" name="PoljeZBesedilom 2">
          <a:extLst>
            <a:ext uri="{FF2B5EF4-FFF2-40B4-BE49-F238E27FC236}">
              <a16:creationId xmlns:a16="http://schemas.microsoft.com/office/drawing/2014/main" id="{186F1D32-0D05-417B-A525-3BAA645210AF}"/>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83" name="PoljeZBesedilom 2">
          <a:extLst>
            <a:ext uri="{FF2B5EF4-FFF2-40B4-BE49-F238E27FC236}">
              <a16:creationId xmlns:a16="http://schemas.microsoft.com/office/drawing/2014/main" id="{0FF45FF3-F1C6-42B2-ADD6-C4E408ECF419}"/>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3784" name="PoljeZBesedilom 2">
          <a:extLst>
            <a:ext uri="{FF2B5EF4-FFF2-40B4-BE49-F238E27FC236}">
              <a16:creationId xmlns:a16="http://schemas.microsoft.com/office/drawing/2014/main" id="{F7430337-412A-4731-BDD1-CB244CFC7F83}"/>
            </a:ext>
          </a:extLst>
        </xdr:cNvPr>
        <xdr:cNvSpPr txBox="1"/>
      </xdr:nvSpPr>
      <xdr:spPr>
        <a:xfrm>
          <a:off x="7642885" y="1529388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85" name="PoljeZBesedilom 2">
          <a:extLst>
            <a:ext uri="{FF2B5EF4-FFF2-40B4-BE49-F238E27FC236}">
              <a16:creationId xmlns:a16="http://schemas.microsoft.com/office/drawing/2014/main" id="{BAF70991-4351-48FE-90D2-E7E1AF86705A}"/>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86" name="PoljeZBesedilom 3785">
          <a:extLst>
            <a:ext uri="{FF2B5EF4-FFF2-40B4-BE49-F238E27FC236}">
              <a16:creationId xmlns:a16="http://schemas.microsoft.com/office/drawing/2014/main" id="{E7BEA1FB-9CDA-4761-94D5-EAB9FDBB0DB1}"/>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87" name="PoljeZBesedilom 2">
          <a:extLst>
            <a:ext uri="{FF2B5EF4-FFF2-40B4-BE49-F238E27FC236}">
              <a16:creationId xmlns:a16="http://schemas.microsoft.com/office/drawing/2014/main" id="{3F292729-8AD5-4A08-8316-56B592004646}"/>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88" name="PoljeZBesedilom 2">
          <a:extLst>
            <a:ext uri="{FF2B5EF4-FFF2-40B4-BE49-F238E27FC236}">
              <a16:creationId xmlns:a16="http://schemas.microsoft.com/office/drawing/2014/main" id="{808D8796-6E8B-4FB5-95D6-009599D66DBB}"/>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89" name="PoljeZBesedilom 2">
          <a:extLst>
            <a:ext uri="{FF2B5EF4-FFF2-40B4-BE49-F238E27FC236}">
              <a16:creationId xmlns:a16="http://schemas.microsoft.com/office/drawing/2014/main" id="{37871A05-F7E3-4ED2-A8F2-B8A1D0673EE0}"/>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90" name="PoljeZBesedilom 2">
          <a:extLst>
            <a:ext uri="{FF2B5EF4-FFF2-40B4-BE49-F238E27FC236}">
              <a16:creationId xmlns:a16="http://schemas.microsoft.com/office/drawing/2014/main" id="{3880B277-83E5-4A5F-87DD-B9A52E4D6154}"/>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91" name="PoljeZBesedilom 2">
          <a:extLst>
            <a:ext uri="{FF2B5EF4-FFF2-40B4-BE49-F238E27FC236}">
              <a16:creationId xmlns:a16="http://schemas.microsoft.com/office/drawing/2014/main" id="{A2A4F728-44E4-419E-8AA9-E351F8697087}"/>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92" name="PoljeZBesedilom 3791">
          <a:extLst>
            <a:ext uri="{FF2B5EF4-FFF2-40B4-BE49-F238E27FC236}">
              <a16:creationId xmlns:a16="http://schemas.microsoft.com/office/drawing/2014/main" id="{7ABB4F6C-DB75-40A9-912F-9FCEA258991A}"/>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93" name="PoljeZBesedilom 2">
          <a:extLst>
            <a:ext uri="{FF2B5EF4-FFF2-40B4-BE49-F238E27FC236}">
              <a16:creationId xmlns:a16="http://schemas.microsoft.com/office/drawing/2014/main" id="{D94CD447-0D2C-42E3-A653-F63B60CEE0D6}"/>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94" name="PoljeZBesedilom 2">
          <a:extLst>
            <a:ext uri="{FF2B5EF4-FFF2-40B4-BE49-F238E27FC236}">
              <a16:creationId xmlns:a16="http://schemas.microsoft.com/office/drawing/2014/main" id="{CC159663-A39F-4550-BAE3-F1B549BF65A3}"/>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95" name="PoljeZBesedilom 2">
          <a:extLst>
            <a:ext uri="{FF2B5EF4-FFF2-40B4-BE49-F238E27FC236}">
              <a16:creationId xmlns:a16="http://schemas.microsoft.com/office/drawing/2014/main" id="{26367682-72DC-4FDD-826C-3D3EF16E966E}"/>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3796" name="PoljeZBesedilom 2">
          <a:extLst>
            <a:ext uri="{FF2B5EF4-FFF2-40B4-BE49-F238E27FC236}">
              <a16:creationId xmlns:a16="http://schemas.microsoft.com/office/drawing/2014/main" id="{AE9C93EA-AD09-49DE-AF26-CBD664B37451}"/>
            </a:ext>
          </a:extLst>
        </xdr:cNvPr>
        <xdr:cNvSpPr txBox="1"/>
      </xdr:nvSpPr>
      <xdr:spPr>
        <a:xfrm>
          <a:off x="7646695"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3797" name="PoljeZBesedilom 2">
          <a:extLst>
            <a:ext uri="{FF2B5EF4-FFF2-40B4-BE49-F238E27FC236}">
              <a16:creationId xmlns:a16="http://schemas.microsoft.com/office/drawing/2014/main" id="{E83816C7-AA90-43E6-A92B-3B1E36D640EA}"/>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3798" name="PoljeZBesedilom 3797">
          <a:extLst>
            <a:ext uri="{FF2B5EF4-FFF2-40B4-BE49-F238E27FC236}">
              <a16:creationId xmlns:a16="http://schemas.microsoft.com/office/drawing/2014/main" id="{3FCB6BA9-C515-4AA6-9E1F-4DB45E782809}"/>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3799" name="PoljeZBesedilom 2">
          <a:extLst>
            <a:ext uri="{FF2B5EF4-FFF2-40B4-BE49-F238E27FC236}">
              <a16:creationId xmlns:a16="http://schemas.microsoft.com/office/drawing/2014/main" id="{795032F4-B1AA-452F-9890-1EA79E350294}"/>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3800" name="PoljeZBesedilom 2">
          <a:extLst>
            <a:ext uri="{FF2B5EF4-FFF2-40B4-BE49-F238E27FC236}">
              <a16:creationId xmlns:a16="http://schemas.microsoft.com/office/drawing/2014/main" id="{FAA37D32-F3CE-4A8F-8A01-2A4F7CF5B4B2}"/>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3801" name="PoljeZBesedilom 2">
          <a:extLst>
            <a:ext uri="{FF2B5EF4-FFF2-40B4-BE49-F238E27FC236}">
              <a16:creationId xmlns:a16="http://schemas.microsoft.com/office/drawing/2014/main" id="{68FF8B9D-6B68-4E3A-8285-18FFC90BA7D2}"/>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3802" name="PoljeZBesedilom 2">
          <a:extLst>
            <a:ext uri="{FF2B5EF4-FFF2-40B4-BE49-F238E27FC236}">
              <a16:creationId xmlns:a16="http://schemas.microsoft.com/office/drawing/2014/main" id="{380E0976-409E-48A3-BC8C-4A468342B4B6}"/>
            </a:ext>
          </a:extLst>
        </xdr:cNvPr>
        <xdr:cNvSpPr txBox="1"/>
      </xdr:nvSpPr>
      <xdr:spPr>
        <a:xfrm>
          <a:off x="7644790" y="1539408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3803" name="PoljeZBesedilom 2">
          <a:extLst>
            <a:ext uri="{FF2B5EF4-FFF2-40B4-BE49-F238E27FC236}">
              <a16:creationId xmlns:a16="http://schemas.microsoft.com/office/drawing/2014/main" id="{BA597B3D-F60F-405D-A548-86226AF6A7C3}"/>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3804" name="PoljeZBesedilom 3803">
          <a:extLst>
            <a:ext uri="{FF2B5EF4-FFF2-40B4-BE49-F238E27FC236}">
              <a16:creationId xmlns:a16="http://schemas.microsoft.com/office/drawing/2014/main" id="{A1BAD52B-9E10-44B1-A043-92301D67B858}"/>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3805" name="PoljeZBesedilom 2">
          <a:extLst>
            <a:ext uri="{FF2B5EF4-FFF2-40B4-BE49-F238E27FC236}">
              <a16:creationId xmlns:a16="http://schemas.microsoft.com/office/drawing/2014/main" id="{05ED4CFB-1301-416F-B7C5-F3580BA41712}"/>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3806" name="PoljeZBesedilom 2">
          <a:extLst>
            <a:ext uri="{FF2B5EF4-FFF2-40B4-BE49-F238E27FC236}">
              <a16:creationId xmlns:a16="http://schemas.microsoft.com/office/drawing/2014/main" id="{60AEB34A-2EC3-4841-B350-BB1EA6739637}"/>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3807" name="PoljeZBesedilom 2">
          <a:extLst>
            <a:ext uri="{FF2B5EF4-FFF2-40B4-BE49-F238E27FC236}">
              <a16:creationId xmlns:a16="http://schemas.microsoft.com/office/drawing/2014/main" id="{432243FB-FA1B-4433-88FD-F602BC2A0E96}"/>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3808" name="PoljeZBesedilom 2">
          <a:extLst>
            <a:ext uri="{FF2B5EF4-FFF2-40B4-BE49-F238E27FC236}">
              <a16:creationId xmlns:a16="http://schemas.microsoft.com/office/drawing/2014/main" id="{73F43CF3-D0EE-4DA1-BFA5-8153A4983E36}"/>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3809" name="PoljeZBesedilom 3808">
          <a:extLst>
            <a:ext uri="{FF2B5EF4-FFF2-40B4-BE49-F238E27FC236}">
              <a16:creationId xmlns:a16="http://schemas.microsoft.com/office/drawing/2014/main" id="{3AF78853-3CF4-472F-9C10-CB13D5EC12B7}"/>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3810" name="PoljeZBesedilom 2">
          <a:extLst>
            <a:ext uri="{FF2B5EF4-FFF2-40B4-BE49-F238E27FC236}">
              <a16:creationId xmlns:a16="http://schemas.microsoft.com/office/drawing/2014/main" id="{994FC619-9FE2-40F3-BDA1-531A19538797}"/>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3811" name="PoljeZBesedilom 2">
          <a:extLst>
            <a:ext uri="{FF2B5EF4-FFF2-40B4-BE49-F238E27FC236}">
              <a16:creationId xmlns:a16="http://schemas.microsoft.com/office/drawing/2014/main" id="{23767C80-D4EC-4097-BE7C-E6B2F1FFC441}"/>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3812" name="PoljeZBesedilom 2">
          <a:extLst>
            <a:ext uri="{FF2B5EF4-FFF2-40B4-BE49-F238E27FC236}">
              <a16:creationId xmlns:a16="http://schemas.microsoft.com/office/drawing/2014/main" id="{0703FA6A-8186-4E4C-B4AC-B965D91213EE}"/>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3813" name="PoljeZBesedilom 2">
          <a:extLst>
            <a:ext uri="{FF2B5EF4-FFF2-40B4-BE49-F238E27FC236}">
              <a16:creationId xmlns:a16="http://schemas.microsoft.com/office/drawing/2014/main" id="{74DB822C-DFFA-42EE-BF37-14DA070C5617}"/>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14" name="PoljeZBesedilom 2">
          <a:extLst>
            <a:ext uri="{FF2B5EF4-FFF2-40B4-BE49-F238E27FC236}">
              <a16:creationId xmlns:a16="http://schemas.microsoft.com/office/drawing/2014/main" id="{0F289EB4-80B7-4883-8CFB-4A1D8CB8900E}"/>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15" name="PoljeZBesedilom 3814">
          <a:extLst>
            <a:ext uri="{FF2B5EF4-FFF2-40B4-BE49-F238E27FC236}">
              <a16:creationId xmlns:a16="http://schemas.microsoft.com/office/drawing/2014/main" id="{E7DABB35-C551-4FA6-A8E4-CC2AAA777B8C}"/>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16" name="PoljeZBesedilom 2">
          <a:extLst>
            <a:ext uri="{FF2B5EF4-FFF2-40B4-BE49-F238E27FC236}">
              <a16:creationId xmlns:a16="http://schemas.microsoft.com/office/drawing/2014/main" id="{2E783251-DB16-4575-A5DB-F0D5A52A0369}"/>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17" name="PoljeZBesedilom 2">
          <a:extLst>
            <a:ext uri="{FF2B5EF4-FFF2-40B4-BE49-F238E27FC236}">
              <a16:creationId xmlns:a16="http://schemas.microsoft.com/office/drawing/2014/main" id="{55696DC1-682B-429B-9C96-EA66F651D7B8}"/>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18" name="PoljeZBesedilom 2">
          <a:extLst>
            <a:ext uri="{FF2B5EF4-FFF2-40B4-BE49-F238E27FC236}">
              <a16:creationId xmlns:a16="http://schemas.microsoft.com/office/drawing/2014/main" id="{9A1AA560-C8F6-46AD-881D-2F07D088C6D6}"/>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19" name="PoljeZBesedilom 2">
          <a:extLst>
            <a:ext uri="{FF2B5EF4-FFF2-40B4-BE49-F238E27FC236}">
              <a16:creationId xmlns:a16="http://schemas.microsoft.com/office/drawing/2014/main" id="{4446364B-E86F-430D-A677-6A2F3EE80D2D}"/>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20" name="PoljeZBesedilom 2">
          <a:extLst>
            <a:ext uri="{FF2B5EF4-FFF2-40B4-BE49-F238E27FC236}">
              <a16:creationId xmlns:a16="http://schemas.microsoft.com/office/drawing/2014/main" id="{90C484F1-A3E4-44D5-BE43-47C0680FBE8A}"/>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21" name="PoljeZBesedilom 3820">
          <a:extLst>
            <a:ext uri="{FF2B5EF4-FFF2-40B4-BE49-F238E27FC236}">
              <a16:creationId xmlns:a16="http://schemas.microsoft.com/office/drawing/2014/main" id="{907A7590-5601-4707-8421-EA5D0B8B04A0}"/>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22" name="PoljeZBesedilom 2">
          <a:extLst>
            <a:ext uri="{FF2B5EF4-FFF2-40B4-BE49-F238E27FC236}">
              <a16:creationId xmlns:a16="http://schemas.microsoft.com/office/drawing/2014/main" id="{3780886B-E033-45EB-9710-BD2539473B10}"/>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23" name="PoljeZBesedilom 2">
          <a:extLst>
            <a:ext uri="{FF2B5EF4-FFF2-40B4-BE49-F238E27FC236}">
              <a16:creationId xmlns:a16="http://schemas.microsoft.com/office/drawing/2014/main" id="{7F978767-15B7-4C8A-9BC6-A68584D54C33}"/>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24" name="PoljeZBesedilom 2">
          <a:extLst>
            <a:ext uri="{FF2B5EF4-FFF2-40B4-BE49-F238E27FC236}">
              <a16:creationId xmlns:a16="http://schemas.microsoft.com/office/drawing/2014/main" id="{F5D4D281-6A50-4B1E-8B96-1CABA61881B4}"/>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25" name="PoljeZBesedilom 2">
          <a:extLst>
            <a:ext uri="{FF2B5EF4-FFF2-40B4-BE49-F238E27FC236}">
              <a16:creationId xmlns:a16="http://schemas.microsoft.com/office/drawing/2014/main" id="{C780D1DC-7960-4F49-B025-545860C0FD55}"/>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26" name="PoljeZBesedilom 2">
          <a:extLst>
            <a:ext uri="{FF2B5EF4-FFF2-40B4-BE49-F238E27FC236}">
              <a16:creationId xmlns:a16="http://schemas.microsoft.com/office/drawing/2014/main" id="{E6FC220C-09CF-4734-B36C-52B1628731CB}"/>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27" name="PoljeZBesedilom 3826">
          <a:extLst>
            <a:ext uri="{FF2B5EF4-FFF2-40B4-BE49-F238E27FC236}">
              <a16:creationId xmlns:a16="http://schemas.microsoft.com/office/drawing/2014/main" id="{8C333066-BF74-4C6D-B6C6-6611B01B1DD5}"/>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28" name="PoljeZBesedilom 2">
          <a:extLst>
            <a:ext uri="{FF2B5EF4-FFF2-40B4-BE49-F238E27FC236}">
              <a16:creationId xmlns:a16="http://schemas.microsoft.com/office/drawing/2014/main" id="{EE4782A3-E685-4077-B7A2-B0633924FD48}"/>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29" name="PoljeZBesedilom 2">
          <a:extLst>
            <a:ext uri="{FF2B5EF4-FFF2-40B4-BE49-F238E27FC236}">
              <a16:creationId xmlns:a16="http://schemas.microsoft.com/office/drawing/2014/main" id="{CE3E2FBB-242D-4C1E-A572-B6FAC783F896}"/>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30" name="PoljeZBesedilom 2">
          <a:extLst>
            <a:ext uri="{FF2B5EF4-FFF2-40B4-BE49-F238E27FC236}">
              <a16:creationId xmlns:a16="http://schemas.microsoft.com/office/drawing/2014/main" id="{62B9CD67-93B9-4368-A260-6DD76B37C33A}"/>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31" name="PoljeZBesedilom 2">
          <a:extLst>
            <a:ext uri="{FF2B5EF4-FFF2-40B4-BE49-F238E27FC236}">
              <a16:creationId xmlns:a16="http://schemas.microsoft.com/office/drawing/2014/main" id="{93E928FF-03ED-4B91-9E57-A5F3A2AF63C9}"/>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32" name="PoljeZBesedilom 2">
          <a:extLst>
            <a:ext uri="{FF2B5EF4-FFF2-40B4-BE49-F238E27FC236}">
              <a16:creationId xmlns:a16="http://schemas.microsoft.com/office/drawing/2014/main" id="{4EEB64F8-E140-404C-897D-661E3643BEFA}"/>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33" name="PoljeZBesedilom 3832">
          <a:extLst>
            <a:ext uri="{FF2B5EF4-FFF2-40B4-BE49-F238E27FC236}">
              <a16:creationId xmlns:a16="http://schemas.microsoft.com/office/drawing/2014/main" id="{ED353B9C-A6BA-42E7-A7D6-E75645766BB1}"/>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34" name="PoljeZBesedilom 2">
          <a:extLst>
            <a:ext uri="{FF2B5EF4-FFF2-40B4-BE49-F238E27FC236}">
              <a16:creationId xmlns:a16="http://schemas.microsoft.com/office/drawing/2014/main" id="{D55928CF-EA88-435D-B327-52B9B13DC886}"/>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35" name="PoljeZBesedilom 2">
          <a:extLst>
            <a:ext uri="{FF2B5EF4-FFF2-40B4-BE49-F238E27FC236}">
              <a16:creationId xmlns:a16="http://schemas.microsoft.com/office/drawing/2014/main" id="{A931D2B1-C639-4CA2-BCAC-05F2A12E408E}"/>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36" name="PoljeZBesedilom 2">
          <a:extLst>
            <a:ext uri="{FF2B5EF4-FFF2-40B4-BE49-F238E27FC236}">
              <a16:creationId xmlns:a16="http://schemas.microsoft.com/office/drawing/2014/main" id="{FEDB366C-6850-40C9-BA5A-790C93C9FBD8}"/>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3837" name="PoljeZBesedilom 2">
          <a:extLst>
            <a:ext uri="{FF2B5EF4-FFF2-40B4-BE49-F238E27FC236}">
              <a16:creationId xmlns:a16="http://schemas.microsoft.com/office/drawing/2014/main" id="{A00816FE-9513-44AD-86B3-5447461876CF}"/>
            </a:ext>
          </a:extLst>
        </xdr:cNvPr>
        <xdr:cNvSpPr txBox="1"/>
      </xdr:nvSpPr>
      <xdr:spPr>
        <a:xfrm>
          <a:off x="7650505" y="15435561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38" name="PoljeZBesedilom 2">
          <a:extLst>
            <a:ext uri="{FF2B5EF4-FFF2-40B4-BE49-F238E27FC236}">
              <a16:creationId xmlns:a16="http://schemas.microsoft.com/office/drawing/2014/main" id="{5D6D6200-6924-4386-8440-E99D17FDB666}"/>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39" name="PoljeZBesedilom 3838">
          <a:extLst>
            <a:ext uri="{FF2B5EF4-FFF2-40B4-BE49-F238E27FC236}">
              <a16:creationId xmlns:a16="http://schemas.microsoft.com/office/drawing/2014/main" id="{9F7B14ED-0B63-4FD6-AC16-FA3F1BEA3E23}"/>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40" name="PoljeZBesedilom 2">
          <a:extLst>
            <a:ext uri="{FF2B5EF4-FFF2-40B4-BE49-F238E27FC236}">
              <a16:creationId xmlns:a16="http://schemas.microsoft.com/office/drawing/2014/main" id="{9C286374-2371-4731-A63E-0019BA3BF402}"/>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41" name="PoljeZBesedilom 2">
          <a:extLst>
            <a:ext uri="{FF2B5EF4-FFF2-40B4-BE49-F238E27FC236}">
              <a16:creationId xmlns:a16="http://schemas.microsoft.com/office/drawing/2014/main" id="{B0E51F42-4F75-45D2-A0BF-106C17FB8B3E}"/>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42" name="PoljeZBesedilom 2">
          <a:extLst>
            <a:ext uri="{FF2B5EF4-FFF2-40B4-BE49-F238E27FC236}">
              <a16:creationId xmlns:a16="http://schemas.microsoft.com/office/drawing/2014/main" id="{79C67B1E-0B0F-4987-9EE5-8331A94FD8E1}"/>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43" name="PoljeZBesedilom 2">
          <a:extLst>
            <a:ext uri="{FF2B5EF4-FFF2-40B4-BE49-F238E27FC236}">
              <a16:creationId xmlns:a16="http://schemas.microsoft.com/office/drawing/2014/main" id="{24894398-03E8-4380-827D-6A0D35F9F535}"/>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44" name="PoljeZBesedilom 2">
          <a:extLst>
            <a:ext uri="{FF2B5EF4-FFF2-40B4-BE49-F238E27FC236}">
              <a16:creationId xmlns:a16="http://schemas.microsoft.com/office/drawing/2014/main" id="{2CDE9C9C-B485-434E-B746-7D5779427671}"/>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45" name="PoljeZBesedilom 3844">
          <a:extLst>
            <a:ext uri="{FF2B5EF4-FFF2-40B4-BE49-F238E27FC236}">
              <a16:creationId xmlns:a16="http://schemas.microsoft.com/office/drawing/2014/main" id="{5A6452A7-51F3-4714-B837-C11E72334672}"/>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46" name="PoljeZBesedilom 2">
          <a:extLst>
            <a:ext uri="{FF2B5EF4-FFF2-40B4-BE49-F238E27FC236}">
              <a16:creationId xmlns:a16="http://schemas.microsoft.com/office/drawing/2014/main" id="{6274D955-39E6-4E36-B6C9-F768BE85581A}"/>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47" name="PoljeZBesedilom 2">
          <a:extLst>
            <a:ext uri="{FF2B5EF4-FFF2-40B4-BE49-F238E27FC236}">
              <a16:creationId xmlns:a16="http://schemas.microsoft.com/office/drawing/2014/main" id="{5F930011-5A15-46C7-859C-D0D220DA5750}"/>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48" name="PoljeZBesedilom 2">
          <a:extLst>
            <a:ext uri="{FF2B5EF4-FFF2-40B4-BE49-F238E27FC236}">
              <a16:creationId xmlns:a16="http://schemas.microsoft.com/office/drawing/2014/main" id="{8C0FFCA7-D816-4AF6-9D6C-1AD5CD9500DA}"/>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49" name="PoljeZBesedilom 2">
          <a:extLst>
            <a:ext uri="{FF2B5EF4-FFF2-40B4-BE49-F238E27FC236}">
              <a16:creationId xmlns:a16="http://schemas.microsoft.com/office/drawing/2014/main" id="{25A7DEBA-02D4-47E8-965D-29F699142FE5}"/>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3850" name="PoljeZBesedilom 2">
          <a:extLst>
            <a:ext uri="{FF2B5EF4-FFF2-40B4-BE49-F238E27FC236}">
              <a16:creationId xmlns:a16="http://schemas.microsoft.com/office/drawing/2014/main" id="{2473EC7D-B47F-46C9-A0B3-B10EB6D0B8E1}"/>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3851" name="PoljeZBesedilom 3850">
          <a:extLst>
            <a:ext uri="{FF2B5EF4-FFF2-40B4-BE49-F238E27FC236}">
              <a16:creationId xmlns:a16="http://schemas.microsoft.com/office/drawing/2014/main" id="{FB71E673-56D1-4CD6-8D76-A8143D3143D7}"/>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3852" name="PoljeZBesedilom 2">
          <a:extLst>
            <a:ext uri="{FF2B5EF4-FFF2-40B4-BE49-F238E27FC236}">
              <a16:creationId xmlns:a16="http://schemas.microsoft.com/office/drawing/2014/main" id="{7F929155-952F-4969-A787-0A3E01B25CBC}"/>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3853" name="PoljeZBesedilom 2">
          <a:extLst>
            <a:ext uri="{FF2B5EF4-FFF2-40B4-BE49-F238E27FC236}">
              <a16:creationId xmlns:a16="http://schemas.microsoft.com/office/drawing/2014/main" id="{B9D2A61B-E94C-404E-B129-2C57EC6055E2}"/>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3854" name="PoljeZBesedilom 2">
          <a:extLst>
            <a:ext uri="{FF2B5EF4-FFF2-40B4-BE49-F238E27FC236}">
              <a16:creationId xmlns:a16="http://schemas.microsoft.com/office/drawing/2014/main" id="{640A844F-66DE-4878-AF8E-489CC5140419}"/>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3855" name="PoljeZBesedilom 2">
          <a:extLst>
            <a:ext uri="{FF2B5EF4-FFF2-40B4-BE49-F238E27FC236}">
              <a16:creationId xmlns:a16="http://schemas.microsoft.com/office/drawing/2014/main" id="{41AFB38A-27CE-4ECC-90AA-04357324DC52}"/>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56" name="PoljeZBesedilom 2">
          <a:extLst>
            <a:ext uri="{FF2B5EF4-FFF2-40B4-BE49-F238E27FC236}">
              <a16:creationId xmlns:a16="http://schemas.microsoft.com/office/drawing/2014/main" id="{579A39DF-1D93-4756-AD3B-FECE28A3EAD8}"/>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57" name="PoljeZBesedilom 3856">
          <a:extLst>
            <a:ext uri="{FF2B5EF4-FFF2-40B4-BE49-F238E27FC236}">
              <a16:creationId xmlns:a16="http://schemas.microsoft.com/office/drawing/2014/main" id="{BE66082C-E686-41FC-9F66-AC1CA126E41D}"/>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58" name="PoljeZBesedilom 2">
          <a:extLst>
            <a:ext uri="{FF2B5EF4-FFF2-40B4-BE49-F238E27FC236}">
              <a16:creationId xmlns:a16="http://schemas.microsoft.com/office/drawing/2014/main" id="{04822984-E1DD-4003-B0CF-19D3A6FBF887}"/>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59" name="PoljeZBesedilom 2">
          <a:extLst>
            <a:ext uri="{FF2B5EF4-FFF2-40B4-BE49-F238E27FC236}">
              <a16:creationId xmlns:a16="http://schemas.microsoft.com/office/drawing/2014/main" id="{1ABC3C8E-D7AA-47DA-8FA9-0BBA54C76CE1}"/>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60" name="PoljeZBesedilom 2">
          <a:extLst>
            <a:ext uri="{FF2B5EF4-FFF2-40B4-BE49-F238E27FC236}">
              <a16:creationId xmlns:a16="http://schemas.microsoft.com/office/drawing/2014/main" id="{9C1475AF-670C-4F0F-89F2-0F8E02C82E51}"/>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61" name="PoljeZBesedilom 2">
          <a:extLst>
            <a:ext uri="{FF2B5EF4-FFF2-40B4-BE49-F238E27FC236}">
              <a16:creationId xmlns:a16="http://schemas.microsoft.com/office/drawing/2014/main" id="{D9B1C379-C216-4CC4-B148-D531F3681F8D}"/>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62" name="PoljeZBesedilom 2">
          <a:extLst>
            <a:ext uri="{FF2B5EF4-FFF2-40B4-BE49-F238E27FC236}">
              <a16:creationId xmlns:a16="http://schemas.microsoft.com/office/drawing/2014/main" id="{3336DB33-9363-4BF8-A36E-E8BD7DC2969F}"/>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63" name="PoljeZBesedilom 3862">
          <a:extLst>
            <a:ext uri="{FF2B5EF4-FFF2-40B4-BE49-F238E27FC236}">
              <a16:creationId xmlns:a16="http://schemas.microsoft.com/office/drawing/2014/main" id="{67030C52-7BC9-4504-A619-307E6BD63B38}"/>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64" name="PoljeZBesedilom 2">
          <a:extLst>
            <a:ext uri="{FF2B5EF4-FFF2-40B4-BE49-F238E27FC236}">
              <a16:creationId xmlns:a16="http://schemas.microsoft.com/office/drawing/2014/main" id="{5C0F45CA-8F24-47EB-8EAB-537471327AB0}"/>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65" name="PoljeZBesedilom 2">
          <a:extLst>
            <a:ext uri="{FF2B5EF4-FFF2-40B4-BE49-F238E27FC236}">
              <a16:creationId xmlns:a16="http://schemas.microsoft.com/office/drawing/2014/main" id="{4FC2EFAF-081D-4BCC-8994-2352FE16FE28}"/>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66" name="PoljeZBesedilom 2">
          <a:extLst>
            <a:ext uri="{FF2B5EF4-FFF2-40B4-BE49-F238E27FC236}">
              <a16:creationId xmlns:a16="http://schemas.microsoft.com/office/drawing/2014/main" id="{EE715A92-448C-42A4-9656-D04622AE23C8}"/>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3867" name="PoljeZBesedilom 2">
          <a:extLst>
            <a:ext uri="{FF2B5EF4-FFF2-40B4-BE49-F238E27FC236}">
              <a16:creationId xmlns:a16="http://schemas.microsoft.com/office/drawing/2014/main" id="{419D5D98-3451-4CA8-A148-D2124DFB2E13}"/>
            </a:ext>
          </a:extLst>
        </xdr:cNvPr>
        <xdr:cNvSpPr txBox="1"/>
      </xdr:nvSpPr>
      <xdr:spPr>
        <a:xfrm>
          <a:off x="765050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3868" name="PoljeZBesedilom 2">
          <a:extLst>
            <a:ext uri="{FF2B5EF4-FFF2-40B4-BE49-F238E27FC236}">
              <a16:creationId xmlns:a16="http://schemas.microsoft.com/office/drawing/2014/main" id="{0DF6E14F-2974-41B2-B0BD-2805CEB26B49}"/>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3869" name="PoljeZBesedilom 3868">
          <a:extLst>
            <a:ext uri="{FF2B5EF4-FFF2-40B4-BE49-F238E27FC236}">
              <a16:creationId xmlns:a16="http://schemas.microsoft.com/office/drawing/2014/main" id="{B7EF5914-3758-4FA7-A68A-E324C042DAE4}"/>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3870" name="PoljeZBesedilom 2">
          <a:extLst>
            <a:ext uri="{FF2B5EF4-FFF2-40B4-BE49-F238E27FC236}">
              <a16:creationId xmlns:a16="http://schemas.microsoft.com/office/drawing/2014/main" id="{235ED4ED-A77A-4F17-B70D-9A11D757563B}"/>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3871" name="PoljeZBesedilom 2">
          <a:extLst>
            <a:ext uri="{FF2B5EF4-FFF2-40B4-BE49-F238E27FC236}">
              <a16:creationId xmlns:a16="http://schemas.microsoft.com/office/drawing/2014/main" id="{0642A335-9363-4E79-A4F4-C7C1387E02A0}"/>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3872" name="PoljeZBesedilom 2">
          <a:extLst>
            <a:ext uri="{FF2B5EF4-FFF2-40B4-BE49-F238E27FC236}">
              <a16:creationId xmlns:a16="http://schemas.microsoft.com/office/drawing/2014/main" id="{5DE21F2B-A39D-45E5-932A-EF1C9429FB05}"/>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3873" name="PoljeZBesedilom 2">
          <a:extLst>
            <a:ext uri="{FF2B5EF4-FFF2-40B4-BE49-F238E27FC236}">
              <a16:creationId xmlns:a16="http://schemas.microsoft.com/office/drawing/2014/main" id="{A199EC58-C9E9-4490-9663-9AA68669AE9F}"/>
            </a:ext>
          </a:extLst>
        </xdr:cNvPr>
        <xdr:cNvSpPr txBox="1"/>
      </xdr:nvSpPr>
      <xdr:spPr>
        <a:xfrm>
          <a:off x="7648600" y="15505448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874" name="PoljeZBesedilom 2">
          <a:extLst>
            <a:ext uri="{FF2B5EF4-FFF2-40B4-BE49-F238E27FC236}">
              <a16:creationId xmlns:a16="http://schemas.microsoft.com/office/drawing/2014/main" id="{2239B999-1B6D-4748-B593-66EA99134038}"/>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875" name="PoljeZBesedilom 3874">
          <a:extLst>
            <a:ext uri="{FF2B5EF4-FFF2-40B4-BE49-F238E27FC236}">
              <a16:creationId xmlns:a16="http://schemas.microsoft.com/office/drawing/2014/main" id="{AB06EC99-946D-49A4-AE8C-B9FCF41DBEF6}"/>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876" name="PoljeZBesedilom 2">
          <a:extLst>
            <a:ext uri="{FF2B5EF4-FFF2-40B4-BE49-F238E27FC236}">
              <a16:creationId xmlns:a16="http://schemas.microsoft.com/office/drawing/2014/main" id="{F1FEAB39-49F9-46C2-AB2A-61391D512B60}"/>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877" name="PoljeZBesedilom 2">
          <a:extLst>
            <a:ext uri="{FF2B5EF4-FFF2-40B4-BE49-F238E27FC236}">
              <a16:creationId xmlns:a16="http://schemas.microsoft.com/office/drawing/2014/main" id="{67ADE684-52B7-4CAE-8E42-E51AE470BF64}"/>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878" name="PoljeZBesedilom 2">
          <a:extLst>
            <a:ext uri="{FF2B5EF4-FFF2-40B4-BE49-F238E27FC236}">
              <a16:creationId xmlns:a16="http://schemas.microsoft.com/office/drawing/2014/main" id="{62C10B6A-8B64-466F-9BDC-DCF26D9C3D08}"/>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879" name="PoljeZBesedilom 2">
          <a:extLst>
            <a:ext uri="{FF2B5EF4-FFF2-40B4-BE49-F238E27FC236}">
              <a16:creationId xmlns:a16="http://schemas.microsoft.com/office/drawing/2014/main" id="{8ED2E1A6-7D2B-4CA9-A945-B644154120B6}"/>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916</xdr:row>
      <xdr:rowOff>0</xdr:rowOff>
    </xdr:from>
    <xdr:ext cx="184731" cy="274009"/>
    <xdr:sp macro="" textlink="">
      <xdr:nvSpPr>
        <xdr:cNvPr id="3880" name="PoljeZBesedilom 3879">
          <a:extLst>
            <a:ext uri="{FF2B5EF4-FFF2-40B4-BE49-F238E27FC236}">
              <a16:creationId xmlns:a16="http://schemas.microsoft.com/office/drawing/2014/main" id="{8C71504D-0071-4DC2-A637-001BE4E00E89}"/>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916</xdr:row>
      <xdr:rowOff>0</xdr:rowOff>
    </xdr:from>
    <xdr:ext cx="184731" cy="274009"/>
    <xdr:sp macro="" textlink="">
      <xdr:nvSpPr>
        <xdr:cNvPr id="3881" name="PoljeZBesedilom 2">
          <a:extLst>
            <a:ext uri="{FF2B5EF4-FFF2-40B4-BE49-F238E27FC236}">
              <a16:creationId xmlns:a16="http://schemas.microsoft.com/office/drawing/2014/main" id="{167B74D5-DF76-4B50-83D6-E4103048B152}"/>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916</xdr:row>
      <xdr:rowOff>0</xdr:rowOff>
    </xdr:from>
    <xdr:ext cx="184731" cy="274009"/>
    <xdr:sp macro="" textlink="">
      <xdr:nvSpPr>
        <xdr:cNvPr id="3882" name="PoljeZBesedilom 2">
          <a:extLst>
            <a:ext uri="{FF2B5EF4-FFF2-40B4-BE49-F238E27FC236}">
              <a16:creationId xmlns:a16="http://schemas.microsoft.com/office/drawing/2014/main" id="{59C856F8-93BC-4478-9BCD-781A16AD833F}"/>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916</xdr:row>
      <xdr:rowOff>0</xdr:rowOff>
    </xdr:from>
    <xdr:ext cx="184731" cy="274009"/>
    <xdr:sp macro="" textlink="">
      <xdr:nvSpPr>
        <xdr:cNvPr id="3883" name="PoljeZBesedilom 2">
          <a:extLst>
            <a:ext uri="{FF2B5EF4-FFF2-40B4-BE49-F238E27FC236}">
              <a16:creationId xmlns:a16="http://schemas.microsoft.com/office/drawing/2014/main" id="{260E44A0-6BC2-4CA4-855D-E4F8CBDE495A}"/>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916</xdr:row>
      <xdr:rowOff>0</xdr:rowOff>
    </xdr:from>
    <xdr:ext cx="184731" cy="274009"/>
    <xdr:sp macro="" textlink="">
      <xdr:nvSpPr>
        <xdr:cNvPr id="3884" name="PoljeZBesedilom 2">
          <a:extLst>
            <a:ext uri="{FF2B5EF4-FFF2-40B4-BE49-F238E27FC236}">
              <a16:creationId xmlns:a16="http://schemas.microsoft.com/office/drawing/2014/main" id="{1783EDD3-CD28-4B5F-BC76-0B6E59553A5B}"/>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885" name="PoljeZBesedilom 2">
          <a:extLst>
            <a:ext uri="{FF2B5EF4-FFF2-40B4-BE49-F238E27FC236}">
              <a16:creationId xmlns:a16="http://schemas.microsoft.com/office/drawing/2014/main" id="{562EED9C-A1DE-4F19-AF2B-0F914CBF1286}"/>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886" name="PoljeZBesedilom 3885">
          <a:extLst>
            <a:ext uri="{FF2B5EF4-FFF2-40B4-BE49-F238E27FC236}">
              <a16:creationId xmlns:a16="http://schemas.microsoft.com/office/drawing/2014/main" id="{51EEDF53-62A8-41F2-A697-65E26667251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887" name="PoljeZBesedilom 2">
          <a:extLst>
            <a:ext uri="{FF2B5EF4-FFF2-40B4-BE49-F238E27FC236}">
              <a16:creationId xmlns:a16="http://schemas.microsoft.com/office/drawing/2014/main" id="{2541FB4A-517A-41E9-9E92-272CA80074C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888" name="PoljeZBesedilom 2">
          <a:extLst>
            <a:ext uri="{FF2B5EF4-FFF2-40B4-BE49-F238E27FC236}">
              <a16:creationId xmlns:a16="http://schemas.microsoft.com/office/drawing/2014/main" id="{7FC2C812-DFBE-47EF-AC3A-F0BF6B4DB021}"/>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889" name="PoljeZBesedilom 2">
          <a:extLst>
            <a:ext uri="{FF2B5EF4-FFF2-40B4-BE49-F238E27FC236}">
              <a16:creationId xmlns:a16="http://schemas.microsoft.com/office/drawing/2014/main" id="{A056D7B8-D04B-4D21-9EA9-AFD65FA8D472}"/>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3890" name="PoljeZBesedilom 2">
          <a:extLst>
            <a:ext uri="{FF2B5EF4-FFF2-40B4-BE49-F238E27FC236}">
              <a16:creationId xmlns:a16="http://schemas.microsoft.com/office/drawing/2014/main" id="{8A4EBE1C-CBC3-47D2-B225-6218CF725C6F}"/>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916</xdr:row>
      <xdr:rowOff>0</xdr:rowOff>
    </xdr:from>
    <xdr:ext cx="184731" cy="274009"/>
    <xdr:sp macro="" textlink="">
      <xdr:nvSpPr>
        <xdr:cNvPr id="3891" name="PoljeZBesedilom 3890">
          <a:extLst>
            <a:ext uri="{FF2B5EF4-FFF2-40B4-BE49-F238E27FC236}">
              <a16:creationId xmlns:a16="http://schemas.microsoft.com/office/drawing/2014/main" id="{82A01D72-A0AB-4C5A-9CB2-5FA76FECC1FF}"/>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916</xdr:row>
      <xdr:rowOff>0</xdr:rowOff>
    </xdr:from>
    <xdr:ext cx="184731" cy="274009"/>
    <xdr:sp macro="" textlink="">
      <xdr:nvSpPr>
        <xdr:cNvPr id="3892" name="PoljeZBesedilom 2">
          <a:extLst>
            <a:ext uri="{FF2B5EF4-FFF2-40B4-BE49-F238E27FC236}">
              <a16:creationId xmlns:a16="http://schemas.microsoft.com/office/drawing/2014/main" id="{5F559864-1C72-4725-91CD-D9B75D6B399A}"/>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916</xdr:row>
      <xdr:rowOff>0</xdr:rowOff>
    </xdr:from>
    <xdr:ext cx="184731" cy="274009"/>
    <xdr:sp macro="" textlink="">
      <xdr:nvSpPr>
        <xdr:cNvPr id="3893" name="PoljeZBesedilom 2">
          <a:extLst>
            <a:ext uri="{FF2B5EF4-FFF2-40B4-BE49-F238E27FC236}">
              <a16:creationId xmlns:a16="http://schemas.microsoft.com/office/drawing/2014/main" id="{2138D6FD-3641-4B5F-A168-26BFFFE9C591}"/>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916</xdr:row>
      <xdr:rowOff>0</xdr:rowOff>
    </xdr:from>
    <xdr:ext cx="184731" cy="274009"/>
    <xdr:sp macro="" textlink="">
      <xdr:nvSpPr>
        <xdr:cNvPr id="3894" name="PoljeZBesedilom 2">
          <a:extLst>
            <a:ext uri="{FF2B5EF4-FFF2-40B4-BE49-F238E27FC236}">
              <a16:creationId xmlns:a16="http://schemas.microsoft.com/office/drawing/2014/main" id="{91E2883E-326C-4DDA-B21B-919313B1E6FA}"/>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916</xdr:row>
      <xdr:rowOff>0</xdr:rowOff>
    </xdr:from>
    <xdr:ext cx="184731" cy="274009"/>
    <xdr:sp macro="" textlink="">
      <xdr:nvSpPr>
        <xdr:cNvPr id="3895" name="PoljeZBesedilom 2">
          <a:extLst>
            <a:ext uri="{FF2B5EF4-FFF2-40B4-BE49-F238E27FC236}">
              <a16:creationId xmlns:a16="http://schemas.microsoft.com/office/drawing/2014/main" id="{73F7AAAE-CF7B-406C-A7DC-A24C8255C515}"/>
            </a:ext>
          </a:extLst>
        </xdr:cNvPr>
        <xdr:cNvSpPr txBox="1"/>
      </xdr:nvSpPr>
      <xdr:spPr>
        <a:xfrm>
          <a:off x="7644790" y="15704166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3896" name="PoljeZBesedilom 2">
          <a:extLst>
            <a:ext uri="{FF2B5EF4-FFF2-40B4-BE49-F238E27FC236}">
              <a16:creationId xmlns:a16="http://schemas.microsoft.com/office/drawing/2014/main" id="{873491EB-3523-4AC9-850E-50379E971A4A}"/>
            </a:ext>
          </a:extLst>
        </xdr:cNvPr>
        <xdr:cNvSpPr txBox="1"/>
      </xdr:nvSpPr>
      <xdr:spPr>
        <a:xfrm>
          <a:off x="6226629" y="1862768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3897" name="PoljeZBesedilom 3896">
          <a:extLst>
            <a:ext uri="{FF2B5EF4-FFF2-40B4-BE49-F238E27FC236}">
              <a16:creationId xmlns:a16="http://schemas.microsoft.com/office/drawing/2014/main" id="{4E56C90D-3424-48B4-83D6-8F6F4B56B084}"/>
            </a:ext>
          </a:extLst>
        </xdr:cNvPr>
        <xdr:cNvSpPr txBox="1"/>
      </xdr:nvSpPr>
      <xdr:spPr>
        <a:xfrm>
          <a:off x="6226629" y="1862768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898" name="PoljeZBesedilom 2">
          <a:extLst>
            <a:ext uri="{FF2B5EF4-FFF2-40B4-BE49-F238E27FC236}">
              <a16:creationId xmlns:a16="http://schemas.microsoft.com/office/drawing/2014/main" id="{E3A24AC7-FA35-4856-9D3C-F7CEFD65FE35}"/>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899" name="PoljeZBesedilom 3898">
          <a:extLst>
            <a:ext uri="{FF2B5EF4-FFF2-40B4-BE49-F238E27FC236}">
              <a16:creationId xmlns:a16="http://schemas.microsoft.com/office/drawing/2014/main" id="{0005856A-ACF2-4EEE-B0A0-B6C405C2C844}"/>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00" name="PoljeZBesedilom 2">
          <a:extLst>
            <a:ext uri="{FF2B5EF4-FFF2-40B4-BE49-F238E27FC236}">
              <a16:creationId xmlns:a16="http://schemas.microsoft.com/office/drawing/2014/main" id="{F9C3CA53-614F-459E-A32A-80ABA51F9F8D}"/>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01" name="PoljeZBesedilom 2">
          <a:extLst>
            <a:ext uri="{FF2B5EF4-FFF2-40B4-BE49-F238E27FC236}">
              <a16:creationId xmlns:a16="http://schemas.microsoft.com/office/drawing/2014/main" id="{A308C2AD-9C0C-4E20-9909-2716076CDBF9}"/>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02" name="PoljeZBesedilom 2">
          <a:extLst>
            <a:ext uri="{FF2B5EF4-FFF2-40B4-BE49-F238E27FC236}">
              <a16:creationId xmlns:a16="http://schemas.microsoft.com/office/drawing/2014/main" id="{11E5FF52-16E8-4854-9CEF-0D9682C49552}"/>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03" name="PoljeZBesedilom 2">
          <a:extLst>
            <a:ext uri="{FF2B5EF4-FFF2-40B4-BE49-F238E27FC236}">
              <a16:creationId xmlns:a16="http://schemas.microsoft.com/office/drawing/2014/main" id="{3E1A5C5A-58D5-49DD-A0B5-DDCE04ACDDE1}"/>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04" name="PoljeZBesedilom 2">
          <a:extLst>
            <a:ext uri="{FF2B5EF4-FFF2-40B4-BE49-F238E27FC236}">
              <a16:creationId xmlns:a16="http://schemas.microsoft.com/office/drawing/2014/main" id="{69C3CB58-76D3-487B-BBA7-5DB1EB3FF41A}"/>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05" name="PoljeZBesedilom 3904">
          <a:extLst>
            <a:ext uri="{FF2B5EF4-FFF2-40B4-BE49-F238E27FC236}">
              <a16:creationId xmlns:a16="http://schemas.microsoft.com/office/drawing/2014/main" id="{4E6430A7-0032-430B-8CC7-25D1CC23E6D8}"/>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06" name="PoljeZBesedilom 2">
          <a:extLst>
            <a:ext uri="{FF2B5EF4-FFF2-40B4-BE49-F238E27FC236}">
              <a16:creationId xmlns:a16="http://schemas.microsoft.com/office/drawing/2014/main" id="{F0A1DAF5-84AE-4A1E-8C3F-168E0DCA434C}"/>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07" name="PoljeZBesedilom 2">
          <a:extLst>
            <a:ext uri="{FF2B5EF4-FFF2-40B4-BE49-F238E27FC236}">
              <a16:creationId xmlns:a16="http://schemas.microsoft.com/office/drawing/2014/main" id="{E9E99CFF-EB81-426B-8908-9E0EDD7454B2}"/>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08" name="PoljeZBesedilom 2">
          <a:extLst>
            <a:ext uri="{FF2B5EF4-FFF2-40B4-BE49-F238E27FC236}">
              <a16:creationId xmlns:a16="http://schemas.microsoft.com/office/drawing/2014/main" id="{B3DF4BA0-9493-4228-93DF-8D429A9774E0}"/>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09" name="PoljeZBesedilom 2">
          <a:extLst>
            <a:ext uri="{FF2B5EF4-FFF2-40B4-BE49-F238E27FC236}">
              <a16:creationId xmlns:a16="http://schemas.microsoft.com/office/drawing/2014/main" id="{4540EF6A-70E4-47FF-80CC-79ED9CB2076F}"/>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10" name="PoljeZBesedilom 2">
          <a:extLst>
            <a:ext uri="{FF2B5EF4-FFF2-40B4-BE49-F238E27FC236}">
              <a16:creationId xmlns:a16="http://schemas.microsoft.com/office/drawing/2014/main" id="{0B931BB3-A8FB-42AE-B8E2-33E021D7731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11" name="PoljeZBesedilom 3910">
          <a:extLst>
            <a:ext uri="{FF2B5EF4-FFF2-40B4-BE49-F238E27FC236}">
              <a16:creationId xmlns:a16="http://schemas.microsoft.com/office/drawing/2014/main" id="{C558E94E-6511-4E72-A92F-32AE2D3A585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12" name="PoljeZBesedilom 2">
          <a:extLst>
            <a:ext uri="{FF2B5EF4-FFF2-40B4-BE49-F238E27FC236}">
              <a16:creationId xmlns:a16="http://schemas.microsoft.com/office/drawing/2014/main" id="{59DF0183-0F60-4925-B12A-917DCB765A2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13" name="PoljeZBesedilom 2">
          <a:extLst>
            <a:ext uri="{FF2B5EF4-FFF2-40B4-BE49-F238E27FC236}">
              <a16:creationId xmlns:a16="http://schemas.microsoft.com/office/drawing/2014/main" id="{4DD0C648-05FF-4707-90BD-6FCBDAF848C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14" name="PoljeZBesedilom 2">
          <a:extLst>
            <a:ext uri="{FF2B5EF4-FFF2-40B4-BE49-F238E27FC236}">
              <a16:creationId xmlns:a16="http://schemas.microsoft.com/office/drawing/2014/main" id="{80BDD647-2C45-424E-AE42-2963FEFAB16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15" name="PoljeZBesedilom 2">
          <a:extLst>
            <a:ext uri="{FF2B5EF4-FFF2-40B4-BE49-F238E27FC236}">
              <a16:creationId xmlns:a16="http://schemas.microsoft.com/office/drawing/2014/main" id="{6467A0AC-CB00-4A47-98BE-CAFEBF783FA0}"/>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16" name="PoljeZBesedilom 2">
          <a:extLst>
            <a:ext uri="{FF2B5EF4-FFF2-40B4-BE49-F238E27FC236}">
              <a16:creationId xmlns:a16="http://schemas.microsoft.com/office/drawing/2014/main" id="{1274566F-48C9-4D71-B17E-3F6CA488E83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17" name="PoljeZBesedilom 3916">
          <a:extLst>
            <a:ext uri="{FF2B5EF4-FFF2-40B4-BE49-F238E27FC236}">
              <a16:creationId xmlns:a16="http://schemas.microsoft.com/office/drawing/2014/main" id="{D899674C-D8D5-43A4-95FF-C434EABE204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18" name="PoljeZBesedilom 2">
          <a:extLst>
            <a:ext uri="{FF2B5EF4-FFF2-40B4-BE49-F238E27FC236}">
              <a16:creationId xmlns:a16="http://schemas.microsoft.com/office/drawing/2014/main" id="{A130ADC3-2EE5-4C58-B642-8BB01F4D1FA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19" name="PoljeZBesedilom 2">
          <a:extLst>
            <a:ext uri="{FF2B5EF4-FFF2-40B4-BE49-F238E27FC236}">
              <a16:creationId xmlns:a16="http://schemas.microsoft.com/office/drawing/2014/main" id="{DE1B36D1-194E-4091-A512-E7049784131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20" name="PoljeZBesedilom 2">
          <a:extLst>
            <a:ext uri="{FF2B5EF4-FFF2-40B4-BE49-F238E27FC236}">
              <a16:creationId xmlns:a16="http://schemas.microsoft.com/office/drawing/2014/main" id="{D2A7A486-AA93-4C2A-A2FA-BFE3FE101C3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21" name="PoljeZBesedilom 2">
          <a:extLst>
            <a:ext uri="{FF2B5EF4-FFF2-40B4-BE49-F238E27FC236}">
              <a16:creationId xmlns:a16="http://schemas.microsoft.com/office/drawing/2014/main" id="{3DD4CFBE-C571-4541-B0B6-C0E719B5A20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22" name="PoljeZBesedilom 2">
          <a:extLst>
            <a:ext uri="{FF2B5EF4-FFF2-40B4-BE49-F238E27FC236}">
              <a16:creationId xmlns:a16="http://schemas.microsoft.com/office/drawing/2014/main" id="{14C288D0-8CDE-402C-96FF-A3EF46E27ACA}"/>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23" name="PoljeZBesedilom 3922">
          <a:extLst>
            <a:ext uri="{FF2B5EF4-FFF2-40B4-BE49-F238E27FC236}">
              <a16:creationId xmlns:a16="http://schemas.microsoft.com/office/drawing/2014/main" id="{2B1D49DE-01FD-4618-B7E4-04D23956340A}"/>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24" name="PoljeZBesedilom 2">
          <a:extLst>
            <a:ext uri="{FF2B5EF4-FFF2-40B4-BE49-F238E27FC236}">
              <a16:creationId xmlns:a16="http://schemas.microsoft.com/office/drawing/2014/main" id="{3AAB9BB0-33F8-4E5F-8FAB-DAFFB312850E}"/>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25" name="PoljeZBesedilom 2">
          <a:extLst>
            <a:ext uri="{FF2B5EF4-FFF2-40B4-BE49-F238E27FC236}">
              <a16:creationId xmlns:a16="http://schemas.microsoft.com/office/drawing/2014/main" id="{A544EB8C-DB32-4F0C-B664-95C9F5E5A32F}"/>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26" name="PoljeZBesedilom 2">
          <a:extLst>
            <a:ext uri="{FF2B5EF4-FFF2-40B4-BE49-F238E27FC236}">
              <a16:creationId xmlns:a16="http://schemas.microsoft.com/office/drawing/2014/main" id="{7AECDDDC-5728-4E2B-A37D-C133A05D38CF}"/>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27" name="PoljeZBesedilom 2">
          <a:extLst>
            <a:ext uri="{FF2B5EF4-FFF2-40B4-BE49-F238E27FC236}">
              <a16:creationId xmlns:a16="http://schemas.microsoft.com/office/drawing/2014/main" id="{78DDC13A-791B-4D56-BBF6-1CC92DC5E679}"/>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28" name="PoljeZBesedilom 2">
          <a:extLst>
            <a:ext uri="{FF2B5EF4-FFF2-40B4-BE49-F238E27FC236}">
              <a16:creationId xmlns:a16="http://schemas.microsoft.com/office/drawing/2014/main" id="{26F48F30-7F52-49C6-B408-DDA75AE314D5}"/>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29" name="PoljeZBesedilom 3928">
          <a:extLst>
            <a:ext uri="{FF2B5EF4-FFF2-40B4-BE49-F238E27FC236}">
              <a16:creationId xmlns:a16="http://schemas.microsoft.com/office/drawing/2014/main" id="{399E457B-1D9D-492F-97C1-2DAE15C50910}"/>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30" name="PoljeZBesedilom 2">
          <a:extLst>
            <a:ext uri="{FF2B5EF4-FFF2-40B4-BE49-F238E27FC236}">
              <a16:creationId xmlns:a16="http://schemas.microsoft.com/office/drawing/2014/main" id="{C9ABB758-2A12-47D7-AF78-E966787DFAC4}"/>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31" name="PoljeZBesedilom 2">
          <a:extLst>
            <a:ext uri="{FF2B5EF4-FFF2-40B4-BE49-F238E27FC236}">
              <a16:creationId xmlns:a16="http://schemas.microsoft.com/office/drawing/2014/main" id="{465E4519-FD67-4D84-9C68-D329FE8B0459}"/>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32" name="PoljeZBesedilom 2">
          <a:extLst>
            <a:ext uri="{FF2B5EF4-FFF2-40B4-BE49-F238E27FC236}">
              <a16:creationId xmlns:a16="http://schemas.microsoft.com/office/drawing/2014/main" id="{B8935162-3A6A-4F00-A2CD-0386CD722E7A}"/>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33" name="PoljeZBesedilom 2">
          <a:extLst>
            <a:ext uri="{FF2B5EF4-FFF2-40B4-BE49-F238E27FC236}">
              <a16:creationId xmlns:a16="http://schemas.microsoft.com/office/drawing/2014/main" id="{2427226A-5121-41A1-A15B-B22428774423}"/>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4560"/>
    <xdr:sp macro="" textlink="">
      <xdr:nvSpPr>
        <xdr:cNvPr id="3934" name="PoljeZBesedilom 2">
          <a:extLst>
            <a:ext uri="{FF2B5EF4-FFF2-40B4-BE49-F238E27FC236}">
              <a16:creationId xmlns:a16="http://schemas.microsoft.com/office/drawing/2014/main" id="{CA19C27A-AA06-4FF9-BD39-8250EF5DD358}"/>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4560"/>
    <xdr:sp macro="" textlink="">
      <xdr:nvSpPr>
        <xdr:cNvPr id="3935" name="PoljeZBesedilom 3934">
          <a:extLst>
            <a:ext uri="{FF2B5EF4-FFF2-40B4-BE49-F238E27FC236}">
              <a16:creationId xmlns:a16="http://schemas.microsoft.com/office/drawing/2014/main" id="{BB5CDE3C-4E17-49C3-AF58-18D81905DE4B}"/>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4560"/>
    <xdr:sp macro="" textlink="">
      <xdr:nvSpPr>
        <xdr:cNvPr id="3936" name="PoljeZBesedilom 2">
          <a:extLst>
            <a:ext uri="{FF2B5EF4-FFF2-40B4-BE49-F238E27FC236}">
              <a16:creationId xmlns:a16="http://schemas.microsoft.com/office/drawing/2014/main" id="{5ED5D322-B635-439C-B5DF-D0BE75082616}"/>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4560"/>
    <xdr:sp macro="" textlink="">
      <xdr:nvSpPr>
        <xdr:cNvPr id="3937" name="PoljeZBesedilom 2">
          <a:extLst>
            <a:ext uri="{FF2B5EF4-FFF2-40B4-BE49-F238E27FC236}">
              <a16:creationId xmlns:a16="http://schemas.microsoft.com/office/drawing/2014/main" id="{49069FB4-4111-4388-8F4B-5773D3FB62D9}"/>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4560"/>
    <xdr:sp macro="" textlink="">
      <xdr:nvSpPr>
        <xdr:cNvPr id="3938" name="PoljeZBesedilom 2">
          <a:extLst>
            <a:ext uri="{FF2B5EF4-FFF2-40B4-BE49-F238E27FC236}">
              <a16:creationId xmlns:a16="http://schemas.microsoft.com/office/drawing/2014/main" id="{FF4FB932-3329-4B40-8220-185193E4508F}"/>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4560"/>
    <xdr:sp macro="" textlink="">
      <xdr:nvSpPr>
        <xdr:cNvPr id="3939" name="PoljeZBesedilom 2">
          <a:extLst>
            <a:ext uri="{FF2B5EF4-FFF2-40B4-BE49-F238E27FC236}">
              <a16:creationId xmlns:a16="http://schemas.microsoft.com/office/drawing/2014/main" id="{823EEADC-71A9-4C76-B2F3-95A35B19ADE6}"/>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2950"/>
    <xdr:sp macro="" textlink="">
      <xdr:nvSpPr>
        <xdr:cNvPr id="3940" name="PoljeZBesedilom 2">
          <a:extLst>
            <a:ext uri="{FF2B5EF4-FFF2-40B4-BE49-F238E27FC236}">
              <a16:creationId xmlns:a16="http://schemas.microsoft.com/office/drawing/2014/main" id="{3E617434-8AD0-44CC-8D2F-6A1EAE32020B}"/>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2950"/>
    <xdr:sp macro="" textlink="">
      <xdr:nvSpPr>
        <xdr:cNvPr id="3941" name="PoljeZBesedilom 3940">
          <a:extLst>
            <a:ext uri="{FF2B5EF4-FFF2-40B4-BE49-F238E27FC236}">
              <a16:creationId xmlns:a16="http://schemas.microsoft.com/office/drawing/2014/main" id="{F798D26B-BC4A-4B9B-9B97-760354D560DF}"/>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2950"/>
    <xdr:sp macro="" textlink="">
      <xdr:nvSpPr>
        <xdr:cNvPr id="3942" name="PoljeZBesedilom 2">
          <a:extLst>
            <a:ext uri="{FF2B5EF4-FFF2-40B4-BE49-F238E27FC236}">
              <a16:creationId xmlns:a16="http://schemas.microsoft.com/office/drawing/2014/main" id="{17D86295-BBDF-4A63-9530-F1F1F1BFB024}"/>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2950"/>
    <xdr:sp macro="" textlink="">
      <xdr:nvSpPr>
        <xdr:cNvPr id="3943" name="PoljeZBesedilom 2">
          <a:extLst>
            <a:ext uri="{FF2B5EF4-FFF2-40B4-BE49-F238E27FC236}">
              <a16:creationId xmlns:a16="http://schemas.microsoft.com/office/drawing/2014/main" id="{3250E98D-F0C5-4FA3-8CF2-FD038ECA9C57}"/>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2950"/>
    <xdr:sp macro="" textlink="">
      <xdr:nvSpPr>
        <xdr:cNvPr id="3944" name="PoljeZBesedilom 2">
          <a:extLst>
            <a:ext uri="{FF2B5EF4-FFF2-40B4-BE49-F238E27FC236}">
              <a16:creationId xmlns:a16="http://schemas.microsoft.com/office/drawing/2014/main" id="{491CD033-FB31-42D9-84E6-2359273FB971}"/>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2950"/>
    <xdr:sp macro="" textlink="">
      <xdr:nvSpPr>
        <xdr:cNvPr id="3945" name="PoljeZBesedilom 2">
          <a:extLst>
            <a:ext uri="{FF2B5EF4-FFF2-40B4-BE49-F238E27FC236}">
              <a16:creationId xmlns:a16="http://schemas.microsoft.com/office/drawing/2014/main" id="{30BC22CC-F2DA-495A-B6A8-22D14E43BD0A}"/>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74009"/>
    <xdr:sp macro="" textlink="">
      <xdr:nvSpPr>
        <xdr:cNvPr id="3946" name="PoljeZBesedilom 3945">
          <a:extLst>
            <a:ext uri="{FF2B5EF4-FFF2-40B4-BE49-F238E27FC236}">
              <a16:creationId xmlns:a16="http://schemas.microsoft.com/office/drawing/2014/main" id="{2F723DE9-2119-4ACF-ACB2-0A25E0652F6D}"/>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74009"/>
    <xdr:sp macro="" textlink="">
      <xdr:nvSpPr>
        <xdr:cNvPr id="3947" name="PoljeZBesedilom 2">
          <a:extLst>
            <a:ext uri="{FF2B5EF4-FFF2-40B4-BE49-F238E27FC236}">
              <a16:creationId xmlns:a16="http://schemas.microsoft.com/office/drawing/2014/main" id="{F0C7926B-197B-456D-81DB-4C050F7DCB34}"/>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74009"/>
    <xdr:sp macro="" textlink="">
      <xdr:nvSpPr>
        <xdr:cNvPr id="3948" name="PoljeZBesedilom 2">
          <a:extLst>
            <a:ext uri="{FF2B5EF4-FFF2-40B4-BE49-F238E27FC236}">
              <a16:creationId xmlns:a16="http://schemas.microsoft.com/office/drawing/2014/main" id="{500CF700-50CD-42C7-B258-F0F64888ED79}"/>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74009"/>
    <xdr:sp macro="" textlink="">
      <xdr:nvSpPr>
        <xdr:cNvPr id="3949" name="PoljeZBesedilom 2">
          <a:extLst>
            <a:ext uri="{FF2B5EF4-FFF2-40B4-BE49-F238E27FC236}">
              <a16:creationId xmlns:a16="http://schemas.microsoft.com/office/drawing/2014/main" id="{EC6212D7-3FF0-4BFD-B7B7-BB80D3150DC4}"/>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74009"/>
    <xdr:sp macro="" textlink="">
      <xdr:nvSpPr>
        <xdr:cNvPr id="3950" name="PoljeZBesedilom 2">
          <a:extLst>
            <a:ext uri="{FF2B5EF4-FFF2-40B4-BE49-F238E27FC236}">
              <a16:creationId xmlns:a16="http://schemas.microsoft.com/office/drawing/2014/main" id="{C426C2AB-7A77-40AF-8DA5-C397F462A5E0}"/>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51" name="PoljeZBesedilom 2">
          <a:extLst>
            <a:ext uri="{FF2B5EF4-FFF2-40B4-BE49-F238E27FC236}">
              <a16:creationId xmlns:a16="http://schemas.microsoft.com/office/drawing/2014/main" id="{A3A4D14E-001B-4451-94D5-9FFB42F844CF}"/>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52" name="PoljeZBesedilom 3951">
          <a:extLst>
            <a:ext uri="{FF2B5EF4-FFF2-40B4-BE49-F238E27FC236}">
              <a16:creationId xmlns:a16="http://schemas.microsoft.com/office/drawing/2014/main" id="{29E2A99F-AA9A-4B2B-952A-6E65129C2484}"/>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53" name="PoljeZBesedilom 2">
          <a:extLst>
            <a:ext uri="{FF2B5EF4-FFF2-40B4-BE49-F238E27FC236}">
              <a16:creationId xmlns:a16="http://schemas.microsoft.com/office/drawing/2014/main" id="{B60C72D0-1178-4AB0-BFED-F03860257EF1}"/>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54" name="PoljeZBesedilom 2">
          <a:extLst>
            <a:ext uri="{FF2B5EF4-FFF2-40B4-BE49-F238E27FC236}">
              <a16:creationId xmlns:a16="http://schemas.microsoft.com/office/drawing/2014/main" id="{7B9AFBCF-525B-4921-AC8B-1D8918DB453B}"/>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55" name="PoljeZBesedilom 2">
          <a:extLst>
            <a:ext uri="{FF2B5EF4-FFF2-40B4-BE49-F238E27FC236}">
              <a16:creationId xmlns:a16="http://schemas.microsoft.com/office/drawing/2014/main" id="{D9A644D1-3541-4009-9CEE-CE4A9D602155}"/>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56" name="PoljeZBesedilom 2">
          <a:extLst>
            <a:ext uri="{FF2B5EF4-FFF2-40B4-BE49-F238E27FC236}">
              <a16:creationId xmlns:a16="http://schemas.microsoft.com/office/drawing/2014/main" id="{CE2157D0-2C27-45D6-8AE3-02315214A0FA}"/>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57" name="PoljeZBesedilom 2">
          <a:extLst>
            <a:ext uri="{FF2B5EF4-FFF2-40B4-BE49-F238E27FC236}">
              <a16:creationId xmlns:a16="http://schemas.microsoft.com/office/drawing/2014/main" id="{03099320-FFFA-4460-BB6D-ABF4E7D5091D}"/>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58" name="PoljeZBesedilom 3957">
          <a:extLst>
            <a:ext uri="{FF2B5EF4-FFF2-40B4-BE49-F238E27FC236}">
              <a16:creationId xmlns:a16="http://schemas.microsoft.com/office/drawing/2014/main" id="{ADD32FA3-BC86-4679-A12A-44A06926A351}"/>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59" name="PoljeZBesedilom 2">
          <a:extLst>
            <a:ext uri="{FF2B5EF4-FFF2-40B4-BE49-F238E27FC236}">
              <a16:creationId xmlns:a16="http://schemas.microsoft.com/office/drawing/2014/main" id="{50873253-970E-49E3-98E4-02B2F240FE3F}"/>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60" name="PoljeZBesedilom 2">
          <a:extLst>
            <a:ext uri="{FF2B5EF4-FFF2-40B4-BE49-F238E27FC236}">
              <a16:creationId xmlns:a16="http://schemas.microsoft.com/office/drawing/2014/main" id="{76DD227D-FFA3-4ACC-89B6-416C08312B2B}"/>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61" name="PoljeZBesedilom 2">
          <a:extLst>
            <a:ext uri="{FF2B5EF4-FFF2-40B4-BE49-F238E27FC236}">
              <a16:creationId xmlns:a16="http://schemas.microsoft.com/office/drawing/2014/main" id="{D7135F8D-A8BD-442B-90CE-8A4A82CDB152}"/>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902</xdr:row>
      <xdr:rowOff>0</xdr:rowOff>
    </xdr:from>
    <xdr:ext cx="184731" cy="264560"/>
    <xdr:sp macro="" textlink="">
      <xdr:nvSpPr>
        <xdr:cNvPr id="3962" name="PoljeZBesedilom 2">
          <a:extLst>
            <a:ext uri="{FF2B5EF4-FFF2-40B4-BE49-F238E27FC236}">
              <a16:creationId xmlns:a16="http://schemas.microsoft.com/office/drawing/2014/main" id="{13094BE1-2C15-4332-BE6A-0DC00593AA12}"/>
            </a:ext>
          </a:extLst>
        </xdr:cNvPr>
        <xdr:cNvSpPr txBox="1"/>
      </xdr:nvSpPr>
      <xdr:spPr>
        <a:xfrm>
          <a:off x="7646695" y="154848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63" name="PoljeZBesedilom 2">
          <a:extLst>
            <a:ext uri="{FF2B5EF4-FFF2-40B4-BE49-F238E27FC236}">
              <a16:creationId xmlns:a16="http://schemas.microsoft.com/office/drawing/2014/main" id="{01E50A13-0CF2-44FD-BADB-FFBB88FAE7CC}"/>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64" name="PoljeZBesedilom 3963">
          <a:extLst>
            <a:ext uri="{FF2B5EF4-FFF2-40B4-BE49-F238E27FC236}">
              <a16:creationId xmlns:a16="http://schemas.microsoft.com/office/drawing/2014/main" id="{BD24C3D8-FA71-4AAD-85EC-EFAFEAB3FFB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65" name="PoljeZBesedilom 2">
          <a:extLst>
            <a:ext uri="{FF2B5EF4-FFF2-40B4-BE49-F238E27FC236}">
              <a16:creationId xmlns:a16="http://schemas.microsoft.com/office/drawing/2014/main" id="{9810B592-6257-4243-AAA5-68FC6A0286A0}"/>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66" name="PoljeZBesedilom 2">
          <a:extLst>
            <a:ext uri="{FF2B5EF4-FFF2-40B4-BE49-F238E27FC236}">
              <a16:creationId xmlns:a16="http://schemas.microsoft.com/office/drawing/2014/main" id="{3BAABED6-92D7-4EA7-9026-7B233A9B116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67" name="PoljeZBesedilom 2">
          <a:extLst>
            <a:ext uri="{FF2B5EF4-FFF2-40B4-BE49-F238E27FC236}">
              <a16:creationId xmlns:a16="http://schemas.microsoft.com/office/drawing/2014/main" id="{FD9AF014-B5D6-4F2D-B24C-10067CAC717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68" name="PoljeZBesedilom 2">
          <a:extLst>
            <a:ext uri="{FF2B5EF4-FFF2-40B4-BE49-F238E27FC236}">
              <a16:creationId xmlns:a16="http://schemas.microsoft.com/office/drawing/2014/main" id="{D61489BD-8647-45C9-A5D1-F4512DC6B2D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69" name="PoljeZBesedilom 2">
          <a:extLst>
            <a:ext uri="{FF2B5EF4-FFF2-40B4-BE49-F238E27FC236}">
              <a16:creationId xmlns:a16="http://schemas.microsoft.com/office/drawing/2014/main" id="{561023F5-A095-453F-9985-3DE402EC0A7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70" name="PoljeZBesedilom 3969">
          <a:extLst>
            <a:ext uri="{FF2B5EF4-FFF2-40B4-BE49-F238E27FC236}">
              <a16:creationId xmlns:a16="http://schemas.microsoft.com/office/drawing/2014/main" id="{9FDC581C-7057-4708-A6BF-65EC5E79AA5C}"/>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71" name="PoljeZBesedilom 2">
          <a:extLst>
            <a:ext uri="{FF2B5EF4-FFF2-40B4-BE49-F238E27FC236}">
              <a16:creationId xmlns:a16="http://schemas.microsoft.com/office/drawing/2014/main" id="{0A513F8D-4399-417B-B31B-5CFCC0A2AD1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72" name="PoljeZBesedilom 2">
          <a:extLst>
            <a:ext uri="{FF2B5EF4-FFF2-40B4-BE49-F238E27FC236}">
              <a16:creationId xmlns:a16="http://schemas.microsoft.com/office/drawing/2014/main" id="{97B4C40B-F473-48A2-A6A0-CE8BC583A7B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73" name="PoljeZBesedilom 2">
          <a:extLst>
            <a:ext uri="{FF2B5EF4-FFF2-40B4-BE49-F238E27FC236}">
              <a16:creationId xmlns:a16="http://schemas.microsoft.com/office/drawing/2014/main" id="{33226781-6207-4FCC-96FD-313A38CAA0D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3974" name="PoljeZBesedilom 2">
          <a:extLst>
            <a:ext uri="{FF2B5EF4-FFF2-40B4-BE49-F238E27FC236}">
              <a16:creationId xmlns:a16="http://schemas.microsoft.com/office/drawing/2014/main" id="{DC5D7EDA-434A-42CA-A703-53AFDF7DAD3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75" name="PoljeZBesedilom 2">
          <a:extLst>
            <a:ext uri="{FF2B5EF4-FFF2-40B4-BE49-F238E27FC236}">
              <a16:creationId xmlns:a16="http://schemas.microsoft.com/office/drawing/2014/main" id="{8860502B-40A7-47BB-9A45-B6F010D70BFC}"/>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76" name="PoljeZBesedilom 3975">
          <a:extLst>
            <a:ext uri="{FF2B5EF4-FFF2-40B4-BE49-F238E27FC236}">
              <a16:creationId xmlns:a16="http://schemas.microsoft.com/office/drawing/2014/main" id="{565AEAE9-E1D2-4732-80EE-E11F27F46F1F}"/>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77" name="PoljeZBesedilom 2">
          <a:extLst>
            <a:ext uri="{FF2B5EF4-FFF2-40B4-BE49-F238E27FC236}">
              <a16:creationId xmlns:a16="http://schemas.microsoft.com/office/drawing/2014/main" id="{2580861B-6BA6-4F33-A7AB-30D90FC1B57B}"/>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78" name="PoljeZBesedilom 2">
          <a:extLst>
            <a:ext uri="{FF2B5EF4-FFF2-40B4-BE49-F238E27FC236}">
              <a16:creationId xmlns:a16="http://schemas.microsoft.com/office/drawing/2014/main" id="{5C1E98F2-13F8-4EBC-828D-87B16015A21F}"/>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79" name="PoljeZBesedilom 2">
          <a:extLst>
            <a:ext uri="{FF2B5EF4-FFF2-40B4-BE49-F238E27FC236}">
              <a16:creationId xmlns:a16="http://schemas.microsoft.com/office/drawing/2014/main" id="{4CF6B387-9696-4B29-AFF8-BF2D8BB52FCA}"/>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80" name="PoljeZBesedilom 2">
          <a:extLst>
            <a:ext uri="{FF2B5EF4-FFF2-40B4-BE49-F238E27FC236}">
              <a16:creationId xmlns:a16="http://schemas.microsoft.com/office/drawing/2014/main" id="{4EE00F1E-4A11-488A-BB9C-35CC1D61DC05}"/>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81" name="PoljeZBesedilom 2">
          <a:extLst>
            <a:ext uri="{FF2B5EF4-FFF2-40B4-BE49-F238E27FC236}">
              <a16:creationId xmlns:a16="http://schemas.microsoft.com/office/drawing/2014/main" id="{B55DC59D-0C86-4A73-93ED-7BC39A46800C}"/>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82" name="PoljeZBesedilom 3981">
          <a:extLst>
            <a:ext uri="{FF2B5EF4-FFF2-40B4-BE49-F238E27FC236}">
              <a16:creationId xmlns:a16="http://schemas.microsoft.com/office/drawing/2014/main" id="{8861F23D-F1C8-4E3A-B9F9-20F2B9C21128}"/>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83" name="PoljeZBesedilom 2">
          <a:extLst>
            <a:ext uri="{FF2B5EF4-FFF2-40B4-BE49-F238E27FC236}">
              <a16:creationId xmlns:a16="http://schemas.microsoft.com/office/drawing/2014/main" id="{08C662FA-EF60-42F3-A04D-8991977D66F6}"/>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84" name="PoljeZBesedilom 2">
          <a:extLst>
            <a:ext uri="{FF2B5EF4-FFF2-40B4-BE49-F238E27FC236}">
              <a16:creationId xmlns:a16="http://schemas.microsoft.com/office/drawing/2014/main" id="{8349E934-80F7-4748-B733-996F72A92A07}"/>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85" name="PoljeZBesedilom 2">
          <a:extLst>
            <a:ext uri="{FF2B5EF4-FFF2-40B4-BE49-F238E27FC236}">
              <a16:creationId xmlns:a16="http://schemas.microsoft.com/office/drawing/2014/main" id="{E3470DEA-4697-4F6B-A716-2DF556D30912}"/>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925</xdr:row>
      <xdr:rowOff>0</xdr:rowOff>
    </xdr:from>
    <xdr:ext cx="184731" cy="264560"/>
    <xdr:sp macro="" textlink="">
      <xdr:nvSpPr>
        <xdr:cNvPr id="3986" name="PoljeZBesedilom 2">
          <a:extLst>
            <a:ext uri="{FF2B5EF4-FFF2-40B4-BE49-F238E27FC236}">
              <a16:creationId xmlns:a16="http://schemas.microsoft.com/office/drawing/2014/main" id="{8F775D8C-92B3-4501-AD43-AD05A432BF1E}"/>
            </a:ext>
          </a:extLst>
        </xdr:cNvPr>
        <xdr:cNvSpPr txBox="1"/>
      </xdr:nvSpPr>
      <xdr:spPr>
        <a:xfrm>
          <a:off x="765050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4560"/>
    <xdr:sp macro="" textlink="">
      <xdr:nvSpPr>
        <xdr:cNvPr id="3987" name="PoljeZBesedilom 2">
          <a:extLst>
            <a:ext uri="{FF2B5EF4-FFF2-40B4-BE49-F238E27FC236}">
              <a16:creationId xmlns:a16="http://schemas.microsoft.com/office/drawing/2014/main" id="{C66C8A10-DFEA-417F-AD2E-6155B740A915}"/>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4560"/>
    <xdr:sp macro="" textlink="">
      <xdr:nvSpPr>
        <xdr:cNvPr id="3988" name="PoljeZBesedilom 3987">
          <a:extLst>
            <a:ext uri="{FF2B5EF4-FFF2-40B4-BE49-F238E27FC236}">
              <a16:creationId xmlns:a16="http://schemas.microsoft.com/office/drawing/2014/main" id="{E81AB358-2060-493E-A06A-B03DE5D97622}"/>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4560"/>
    <xdr:sp macro="" textlink="">
      <xdr:nvSpPr>
        <xdr:cNvPr id="3989" name="PoljeZBesedilom 2">
          <a:extLst>
            <a:ext uri="{FF2B5EF4-FFF2-40B4-BE49-F238E27FC236}">
              <a16:creationId xmlns:a16="http://schemas.microsoft.com/office/drawing/2014/main" id="{53E74812-DCC5-4B68-8FC3-51E23CD09423}"/>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4560"/>
    <xdr:sp macro="" textlink="">
      <xdr:nvSpPr>
        <xdr:cNvPr id="3990" name="PoljeZBesedilom 2">
          <a:extLst>
            <a:ext uri="{FF2B5EF4-FFF2-40B4-BE49-F238E27FC236}">
              <a16:creationId xmlns:a16="http://schemas.microsoft.com/office/drawing/2014/main" id="{B931A5BE-1EF2-4A77-B96A-1F65264C4023}"/>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4560"/>
    <xdr:sp macro="" textlink="">
      <xdr:nvSpPr>
        <xdr:cNvPr id="3991" name="PoljeZBesedilom 2">
          <a:extLst>
            <a:ext uri="{FF2B5EF4-FFF2-40B4-BE49-F238E27FC236}">
              <a16:creationId xmlns:a16="http://schemas.microsoft.com/office/drawing/2014/main" id="{B2B3CDAA-B910-49B5-9882-5FECD01F9A70}"/>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4560"/>
    <xdr:sp macro="" textlink="">
      <xdr:nvSpPr>
        <xdr:cNvPr id="3992" name="PoljeZBesedilom 2">
          <a:extLst>
            <a:ext uri="{FF2B5EF4-FFF2-40B4-BE49-F238E27FC236}">
              <a16:creationId xmlns:a16="http://schemas.microsoft.com/office/drawing/2014/main" id="{21582A40-E068-46DB-A5F4-5FD3E4E6E6A1}"/>
            </a:ext>
          </a:extLst>
        </xdr:cNvPr>
        <xdr:cNvSpPr txBox="1"/>
      </xdr:nvSpPr>
      <xdr:spPr>
        <a:xfrm>
          <a:off x="7648600" y="15900926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2950"/>
    <xdr:sp macro="" textlink="">
      <xdr:nvSpPr>
        <xdr:cNvPr id="3993" name="PoljeZBesedilom 2">
          <a:extLst>
            <a:ext uri="{FF2B5EF4-FFF2-40B4-BE49-F238E27FC236}">
              <a16:creationId xmlns:a16="http://schemas.microsoft.com/office/drawing/2014/main" id="{07D51ADB-287E-48D9-BBE8-9902EC419ACB}"/>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2950"/>
    <xdr:sp macro="" textlink="">
      <xdr:nvSpPr>
        <xdr:cNvPr id="3994" name="PoljeZBesedilom 3993">
          <a:extLst>
            <a:ext uri="{FF2B5EF4-FFF2-40B4-BE49-F238E27FC236}">
              <a16:creationId xmlns:a16="http://schemas.microsoft.com/office/drawing/2014/main" id="{9B687797-8452-4720-94AE-26030954D372}"/>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2950"/>
    <xdr:sp macro="" textlink="">
      <xdr:nvSpPr>
        <xdr:cNvPr id="3995" name="PoljeZBesedilom 2">
          <a:extLst>
            <a:ext uri="{FF2B5EF4-FFF2-40B4-BE49-F238E27FC236}">
              <a16:creationId xmlns:a16="http://schemas.microsoft.com/office/drawing/2014/main" id="{86524933-2C58-4265-AE5B-AF2B3525A376}"/>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2950"/>
    <xdr:sp macro="" textlink="">
      <xdr:nvSpPr>
        <xdr:cNvPr id="3996" name="PoljeZBesedilom 2">
          <a:extLst>
            <a:ext uri="{FF2B5EF4-FFF2-40B4-BE49-F238E27FC236}">
              <a16:creationId xmlns:a16="http://schemas.microsoft.com/office/drawing/2014/main" id="{769484C8-2F7F-45BB-9C21-424D4C628245}"/>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2950"/>
    <xdr:sp macro="" textlink="">
      <xdr:nvSpPr>
        <xdr:cNvPr id="3997" name="PoljeZBesedilom 2">
          <a:extLst>
            <a:ext uri="{FF2B5EF4-FFF2-40B4-BE49-F238E27FC236}">
              <a16:creationId xmlns:a16="http://schemas.microsoft.com/office/drawing/2014/main" id="{A797E77F-CF31-4603-81A3-2E1688E9C57D}"/>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926</xdr:row>
      <xdr:rowOff>0</xdr:rowOff>
    </xdr:from>
    <xdr:ext cx="184731" cy="262950"/>
    <xdr:sp macro="" textlink="">
      <xdr:nvSpPr>
        <xdr:cNvPr id="3998" name="PoljeZBesedilom 2">
          <a:extLst>
            <a:ext uri="{FF2B5EF4-FFF2-40B4-BE49-F238E27FC236}">
              <a16:creationId xmlns:a16="http://schemas.microsoft.com/office/drawing/2014/main" id="{E51B56E2-27AD-4FD6-9835-03B5655824B2}"/>
            </a:ext>
          </a:extLst>
        </xdr:cNvPr>
        <xdr:cNvSpPr txBox="1"/>
      </xdr:nvSpPr>
      <xdr:spPr>
        <a:xfrm>
          <a:off x="7648600" y="15900926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74009"/>
    <xdr:sp macro="" textlink="">
      <xdr:nvSpPr>
        <xdr:cNvPr id="3999" name="PoljeZBesedilom 3998">
          <a:extLst>
            <a:ext uri="{FF2B5EF4-FFF2-40B4-BE49-F238E27FC236}">
              <a16:creationId xmlns:a16="http://schemas.microsoft.com/office/drawing/2014/main" id="{61F3352B-A4F2-4C80-A96A-1DC0D56D6192}"/>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74009"/>
    <xdr:sp macro="" textlink="">
      <xdr:nvSpPr>
        <xdr:cNvPr id="4000" name="PoljeZBesedilom 2">
          <a:extLst>
            <a:ext uri="{FF2B5EF4-FFF2-40B4-BE49-F238E27FC236}">
              <a16:creationId xmlns:a16="http://schemas.microsoft.com/office/drawing/2014/main" id="{25624B6B-9968-4AA6-A3FD-A953FB12F6E6}"/>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74009"/>
    <xdr:sp macro="" textlink="">
      <xdr:nvSpPr>
        <xdr:cNvPr id="4001" name="PoljeZBesedilom 2">
          <a:extLst>
            <a:ext uri="{FF2B5EF4-FFF2-40B4-BE49-F238E27FC236}">
              <a16:creationId xmlns:a16="http://schemas.microsoft.com/office/drawing/2014/main" id="{A16B5F3F-140D-46F7-98BA-1A96E3AE3A4C}"/>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74009"/>
    <xdr:sp macro="" textlink="">
      <xdr:nvSpPr>
        <xdr:cNvPr id="4002" name="PoljeZBesedilom 2">
          <a:extLst>
            <a:ext uri="{FF2B5EF4-FFF2-40B4-BE49-F238E27FC236}">
              <a16:creationId xmlns:a16="http://schemas.microsoft.com/office/drawing/2014/main" id="{A6D2AAFB-1BB1-4BF9-AE81-CFBEC6079A64}"/>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927</xdr:row>
      <xdr:rowOff>0</xdr:rowOff>
    </xdr:from>
    <xdr:ext cx="184731" cy="274009"/>
    <xdr:sp macro="" textlink="">
      <xdr:nvSpPr>
        <xdr:cNvPr id="4003" name="PoljeZBesedilom 2">
          <a:extLst>
            <a:ext uri="{FF2B5EF4-FFF2-40B4-BE49-F238E27FC236}">
              <a16:creationId xmlns:a16="http://schemas.microsoft.com/office/drawing/2014/main" id="{2E92B796-029B-47C1-88DC-54FF9C38DCD4}"/>
            </a:ext>
          </a:extLst>
        </xdr:cNvPr>
        <xdr:cNvSpPr txBox="1"/>
      </xdr:nvSpPr>
      <xdr:spPr>
        <a:xfrm>
          <a:off x="7648600" y="1591524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04" name="PoljeZBesedilom 2">
          <a:extLst>
            <a:ext uri="{FF2B5EF4-FFF2-40B4-BE49-F238E27FC236}">
              <a16:creationId xmlns:a16="http://schemas.microsoft.com/office/drawing/2014/main" id="{0D4CC149-1F32-4CD3-95B0-8926696B2118}"/>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05" name="PoljeZBesedilom 4004">
          <a:extLst>
            <a:ext uri="{FF2B5EF4-FFF2-40B4-BE49-F238E27FC236}">
              <a16:creationId xmlns:a16="http://schemas.microsoft.com/office/drawing/2014/main" id="{084FFEEE-09F9-4699-BA58-00AAF6950C65}"/>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06" name="PoljeZBesedilom 2">
          <a:extLst>
            <a:ext uri="{FF2B5EF4-FFF2-40B4-BE49-F238E27FC236}">
              <a16:creationId xmlns:a16="http://schemas.microsoft.com/office/drawing/2014/main" id="{580C1E7C-BA9A-475D-8CE4-2B7ECD4A1B1F}"/>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07" name="PoljeZBesedilom 2">
          <a:extLst>
            <a:ext uri="{FF2B5EF4-FFF2-40B4-BE49-F238E27FC236}">
              <a16:creationId xmlns:a16="http://schemas.microsoft.com/office/drawing/2014/main" id="{CC9DB228-A875-487D-A565-E12CD7823342}"/>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08" name="PoljeZBesedilom 2">
          <a:extLst>
            <a:ext uri="{FF2B5EF4-FFF2-40B4-BE49-F238E27FC236}">
              <a16:creationId xmlns:a16="http://schemas.microsoft.com/office/drawing/2014/main" id="{C3194BAE-9536-4018-8DE3-889889735798}"/>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09" name="PoljeZBesedilom 2">
          <a:extLst>
            <a:ext uri="{FF2B5EF4-FFF2-40B4-BE49-F238E27FC236}">
              <a16:creationId xmlns:a16="http://schemas.microsoft.com/office/drawing/2014/main" id="{3F29F079-0929-4508-88A4-12D7A600C7FB}"/>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4010" name="PoljeZBesedilom 2">
          <a:extLst>
            <a:ext uri="{FF2B5EF4-FFF2-40B4-BE49-F238E27FC236}">
              <a16:creationId xmlns:a16="http://schemas.microsoft.com/office/drawing/2014/main" id="{E3C23FB5-F352-4DC4-B4D6-8092FD436C54}"/>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4011" name="PoljeZBesedilom 4010">
          <a:extLst>
            <a:ext uri="{FF2B5EF4-FFF2-40B4-BE49-F238E27FC236}">
              <a16:creationId xmlns:a16="http://schemas.microsoft.com/office/drawing/2014/main" id="{14EC62D9-25F8-4EA5-B27A-90C191BE7A95}"/>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4012" name="PoljeZBesedilom 2">
          <a:extLst>
            <a:ext uri="{FF2B5EF4-FFF2-40B4-BE49-F238E27FC236}">
              <a16:creationId xmlns:a16="http://schemas.microsoft.com/office/drawing/2014/main" id="{DA61D7E5-9734-4CA2-9DA7-0FC135779305}"/>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4013" name="PoljeZBesedilom 2">
          <a:extLst>
            <a:ext uri="{FF2B5EF4-FFF2-40B4-BE49-F238E27FC236}">
              <a16:creationId xmlns:a16="http://schemas.microsoft.com/office/drawing/2014/main" id="{48AFB799-D8F6-476B-B57A-DD319E36CE28}"/>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4014" name="PoljeZBesedilom 2">
          <a:extLst>
            <a:ext uri="{FF2B5EF4-FFF2-40B4-BE49-F238E27FC236}">
              <a16:creationId xmlns:a16="http://schemas.microsoft.com/office/drawing/2014/main" id="{C3A21D84-3C04-43D8-BD56-209F0587EEF5}"/>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4015" name="PoljeZBesedilom 2">
          <a:extLst>
            <a:ext uri="{FF2B5EF4-FFF2-40B4-BE49-F238E27FC236}">
              <a16:creationId xmlns:a16="http://schemas.microsoft.com/office/drawing/2014/main" id="{3D386A99-B1C5-43AC-B3CC-3AA1E38937E1}"/>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16" name="PoljeZBesedilom 2">
          <a:extLst>
            <a:ext uri="{FF2B5EF4-FFF2-40B4-BE49-F238E27FC236}">
              <a16:creationId xmlns:a16="http://schemas.microsoft.com/office/drawing/2014/main" id="{F92EC0C3-8818-44BC-A05A-6D492ECD78A1}"/>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17" name="PoljeZBesedilom 4016">
          <a:extLst>
            <a:ext uri="{FF2B5EF4-FFF2-40B4-BE49-F238E27FC236}">
              <a16:creationId xmlns:a16="http://schemas.microsoft.com/office/drawing/2014/main" id="{98FE2803-50CC-4EBF-9771-EBC32B336B8F}"/>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18" name="PoljeZBesedilom 2">
          <a:extLst>
            <a:ext uri="{FF2B5EF4-FFF2-40B4-BE49-F238E27FC236}">
              <a16:creationId xmlns:a16="http://schemas.microsoft.com/office/drawing/2014/main" id="{610F5736-B3B1-4A6A-B0B8-5EBBE8B351DD}"/>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19" name="PoljeZBesedilom 2">
          <a:extLst>
            <a:ext uri="{FF2B5EF4-FFF2-40B4-BE49-F238E27FC236}">
              <a16:creationId xmlns:a16="http://schemas.microsoft.com/office/drawing/2014/main" id="{EEEF2FA1-E45C-4564-84F9-DA473CF8DB62}"/>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20" name="PoljeZBesedilom 2">
          <a:extLst>
            <a:ext uri="{FF2B5EF4-FFF2-40B4-BE49-F238E27FC236}">
              <a16:creationId xmlns:a16="http://schemas.microsoft.com/office/drawing/2014/main" id="{767A4AFA-D50A-4277-BF69-4CFD6762061D}"/>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21" name="PoljeZBesedilom 2">
          <a:extLst>
            <a:ext uri="{FF2B5EF4-FFF2-40B4-BE49-F238E27FC236}">
              <a16:creationId xmlns:a16="http://schemas.microsoft.com/office/drawing/2014/main" id="{CE11AE93-929A-4207-A55D-57C3AEA6F276}"/>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4022" name="PoljeZBesedilom 2">
          <a:extLst>
            <a:ext uri="{FF2B5EF4-FFF2-40B4-BE49-F238E27FC236}">
              <a16:creationId xmlns:a16="http://schemas.microsoft.com/office/drawing/2014/main" id="{9B3BD430-4262-4065-B95C-DC094A640192}"/>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4023" name="PoljeZBesedilom 4022">
          <a:extLst>
            <a:ext uri="{FF2B5EF4-FFF2-40B4-BE49-F238E27FC236}">
              <a16:creationId xmlns:a16="http://schemas.microsoft.com/office/drawing/2014/main" id="{9B944ADE-FE39-41F3-A0F2-185569D5E3AE}"/>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4024" name="PoljeZBesedilom 2">
          <a:extLst>
            <a:ext uri="{FF2B5EF4-FFF2-40B4-BE49-F238E27FC236}">
              <a16:creationId xmlns:a16="http://schemas.microsoft.com/office/drawing/2014/main" id="{FC8F60FA-578B-4D12-B548-2017932EE65B}"/>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4025" name="PoljeZBesedilom 2">
          <a:extLst>
            <a:ext uri="{FF2B5EF4-FFF2-40B4-BE49-F238E27FC236}">
              <a16:creationId xmlns:a16="http://schemas.microsoft.com/office/drawing/2014/main" id="{50619BC0-A7EE-4F94-8125-250B2EF38BAC}"/>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4026" name="PoljeZBesedilom 2">
          <a:extLst>
            <a:ext uri="{FF2B5EF4-FFF2-40B4-BE49-F238E27FC236}">
              <a16:creationId xmlns:a16="http://schemas.microsoft.com/office/drawing/2014/main" id="{9157E8B0-E99D-4AD8-8753-66E1AE73A844}"/>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923</xdr:row>
      <xdr:rowOff>0</xdr:rowOff>
    </xdr:from>
    <xdr:ext cx="184731" cy="264560"/>
    <xdr:sp macro="" textlink="">
      <xdr:nvSpPr>
        <xdr:cNvPr id="4027" name="PoljeZBesedilom 2">
          <a:extLst>
            <a:ext uri="{FF2B5EF4-FFF2-40B4-BE49-F238E27FC236}">
              <a16:creationId xmlns:a16="http://schemas.microsoft.com/office/drawing/2014/main" id="{FEAEE83A-6D6F-4D3C-99D7-CB1207443E8B}"/>
            </a:ext>
          </a:extLst>
        </xdr:cNvPr>
        <xdr:cNvSpPr txBox="1"/>
      </xdr:nvSpPr>
      <xdr:spPr>
        <a:xfrm>
          <a:off x="7642885" y="1582488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28" name="PoljeZBesedilom 2">
          <a:extLst>
            <a:ext uri="{FF2B5EF4-FFF2-40B4-BE49-F238E27FC236}">
              <a16:creationId xmlns:a16="http://schemas.microsoft.com/office/drawing/2014/main" id="{8B31C9A6-07E1-4AE0-B9A6-80B492014880}"/>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29" name="PoljeZBesedilom 4028">
          <a:extLst>
            <a:ext uri="{FF2B5EF4-FFF2-40B4-BE49-F238E27FC236}">
              <a16:creationId xmlns:a16="http://schemas.microsoft.com/office/drawing/2014/main" id="{BB2AB8C9-6759-4ACC-8329-F1C06D419D15}"/>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30" name="PoljeZBesedilom 2">
          <a:extLst>
            <a:ext uri="{FF2B5EF4-FFF2-40B4-BE49-F238E27FC236}">
              <a16:creationId xmlns:a16="http://schemas.microsoft.com/office/drawing/2014/main" id="{EA35AA7F-0718-462E-A2B9-C89D45161099}"/>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31" name="PoljeZBesedilom 2">
          <a:extLst>
            <a:ext uri="{FF2B5EF4-FFF2-40B4-BE49-F238E27FC236}">
              <a16:creationId xmlns:a16="http://schemas.microsoft.com/office/drawing/2014/main" id="{C451DEDA-5561-4B2C-900A-842F5BB13442}"/>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32" name="PoljeZBesedilom 2">
          <a:extLst>
            <a:ext uri="{FF2B5EF4-FFF2-40B4-BE49-F238E27FC236}">
              <a16:creationId xmlns:a16="http://schemas.microsoft.com/office/drawing/2014/main" id="{7D02A540-651A-46F8-8D51-9CE75212BF11}"/>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33" name="PoljeZBesedilom 2">
          <a:extLst>
            <a:ext uri="{FF2B5EF4-FFF2-40B4-BE49-F238E27FC236}">
              <a16:creationId xmlns:a16="http://schemas.microsoft.com/office/drawing/2014/main" id="{A01AF26D-0501-48FF-A915-0A129FE70322}"/>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34" name="PoljeZBesedilom 2">
          <a:extLst>
            <a:ext uri="{FF2B5EF4-FFF2-40B4-BE49-F238E27FC236}">
              <a16:creationId xmlns:a16="http://schemas.microsoft.com/office/drawing/2014/main" id="{E7D492CB-9E98-420D-AE25-C0534995CAD7}"/>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35" name="PoljeZBesedilom 4034">
          <a:extLst>
            <a:ext uri="{FF2B5EF4-FFF2-40B4-BE49-F238E27FC236}">
              <a16:creationId xmlns:a16="http://schemas.microsoft.com/office/drawing/2014/main" id="{AE24BC34-C1DE-4ED1-B5FD-0FBF00EF7945}"/>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36" name="PoljeZBesedilom 2">
          <a:extLst>
            <a:ext uri="{FF2B5EF4-FFF2-40B4-BE49-F238E27FC236}">
              <a16:creationId xmlns:a16="http://schemas.microsoft.com/office/drawing/2014/main" id="{EC92AF0B-43ED-4EBD-B78C-02EA97187768}"/>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37" name="PoljeZBesedilom 2">
          <a:extLst>
            <a:ext uri="{FF2B5EF4-FFF2-40B4-BE49-F238E27FC236}">
              <a16:creationId xmlns:a16="http://schemas.microsoft.com/office/drawing/2014/main" id="{647F2E7E-0CBF-4ECD-88EB-78D51680CF2A}"/>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38" name="PoljeZBesedilom 2">
          <a:extLst>
            <a:ext uri="{FF2B5EF4-FFF2-40B4-BE49-F238E27FC236}">
              <a16:creationId xmlns:a16="http://schemas.microsoft.com/office/drawing/2014/main" id="{617F4835-CE4F-4678-B7BA-2E7C75ABE7D5}"/>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39" name="PoljeZBesedilom 2">
          <a:extLst>
            <a:ext uri="{FF2B5EF4-FFF2-40B4-BE49-F238E27FC236}">
              <a16:creationId xmlns:a16="http://schemas.microsoft.com/office/drawing/2014/main" id="{F5693201-B3E6-4658-879D-008E7018A057}"/>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40" name="PoljeZBesedilom 2">
          <a:extLst>
            <a:ext uri="{FF2B5EF4-FFF2-40B4-BE49-F238E27FC236}">
              <a16:creationId xmlns:a16="http://schemas.microsoft.com/office/drawing/2014/main" id="{AEB6CA3E-2388-4677-9444-D9057ACE259F}"/>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41" name="PoljeZBesedilom 4040">
          <a:extLst>
            <a:ext uri="{FF2B5EF4-FFF2-40B4-BE49-F238E27FC236}">
              <a16:creationId xmlns:a16="http://schemas.microsoft.com/office/drawing/2014/main" id="{FE2C505E-1405-4167-8EF1-326FF7FCE6C1}"/>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42" name="PoljeZBesedilom 2">
          <a:extLst>
            <a:ext uri="{FF2B5EF4-FFF2-40B4-BE49-F238E27FC236}">
              <a16:creationId xmlns:a16="http://schemas.microsoft.com/office/drawing/2014/main" id="{B74DD62A-A961-407B-B10A-39467666273E}"/>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43" name="PoljeZBesedilom 2">
          <a:extLst>
            <a:ext uri="{FF2B5EF4-FFF2-40B4-BE49-F238E27FC236}">
              <a16:creationId xmlns:a16="http://schemas.microsoft.com/office/drawing/2014/main" id="{E1F13A4E-F422-457E-88B6-5C53C0050C29}"/>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44" name="PoljeZBesedilom 2">
          <a:extLst>
            <a:ext uri="{FF2B5EF4-FFF2-40B4-BE49-F238E27FC236}">
              <a16:creationId xmlns:a16="http://schemas.microsoft.com/office/drawing/2014/main" id="{12B229BF-1A10-47BC-97F3-C9A5A1391657}"/>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45" name="PoljeZBesedilom 2">
          <a:extLst>
            <a:ext uri="{FF2B5EF4-FFF2-40B4-BE49-F238E27FC236}">
              <a16:creationId xmlns:a16="http://schemas.microsoft.com/office/drawing/2014/main" id="{0BEDA712-7429-4900-AB24-E0AA5F0E403B}"/>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4046" name="PoljeZBesedilom 2">
          <a:extLst>
            <a:ext uri="{FF2B5EF4-FFF2-40B4-BE49-F238E27FC236}">
              <a16:creationId xmlns:a16="http://schemas.microsoft.com/office/drawing/2014/main" id="{EDCC6ED1-3914-48CD-BCE2-F78FC64D8D57}"/>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4047" name="PoljeZBesedilom 4046">
          <a:extLst>
            <a:ext uri="{FF2B5EF4-FFF2-40B4-BE49-F238E27FC236}">
              <a16:creationId xmlns:a16="http://schemas.microsoft.com/office/drawing/2014/main" id="{4B1003C8-1248-483C-B6D8-090D431C4FB3}"/>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4048" name="PoljeZBesedilom 2">
          <a:extLst>
            <a:ext uri="{FF2B5EF4-FFF2-40B4-BE49-F238E27FC236}">
              <a16:creationId xmlns:a16="http://schemas.microsoft.com/office/drawing/2014/main" id="{A51C46EC-A5B0-4830-93A3-1C07A23DA84C}"/>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4049" name="PoljeZBesedilom 2">
          <a:extLst>
            <a:ext uri="{FF2B5EF4-FFF2-40B4-BE49-F238E27FC236}">
              <a16:creationId xmlns:a16="http://schemas.microsoft.com/office/drawing/2014/main" id="{AB8260B3-53D2-4B82-B168-A1762AB88E9B}"/>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4050" name="PoljeZBesedilom 2">
          <a:extLst>
            <a:ext uri="{FF2B5EF4-FFF2-40B4-BE49-F238E27FC236}">
              <a16:creationId xmlns:a16="http://schemas.microsoft.com/office/drawing/2014/main" id="{FAE856B2-5811-4A7C-B2F1-DC503F94326A}"/>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4051" name="PoljeZBesedilom 2">
          <a:extLst>
            <a:ext uri="{FF2B5EF4-FFF2-40B4-BE49-F238E27FC236}">
              <a16:creationId xmlns:a16="http://schemas.microsoft.com/office/drawing/2014/main" id="{5F004329-FCB3-4B2E-844B-8323447274F2}"/>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4052" name="PoljeZBesedilom 2">
          <a:extLst>
            <a:ext uri="{FF2B5EF4-FFF2-40B4-BE49-F238E27FC236}">
              <a16:creationId xmlns:a16="http://schemas.microsoft.com/office/drawing/2014/main" id="{8497783C-9015-4E84-B4AE-4D39003D1147}"/>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4053" name="PoljeZBesedilom 4052">
          <a:extLst>
            <a:ext uri="{FF2B5EF4-FFF2-40B4-BE49-F238E27FC236}">
              <a16:creationId xmlns:a16="http://schemas.microsoft.com/office/drawing/2014/main" id="{E0136A06-C6D4-40C9-A1A5-00C07FDB3C83}"/>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4054" name="PoljeZBesedilom 2">
          <a:extLst>
            <a:ext uri="{FF2B5EF4-FFF2-40B4-BE49-F238E27FC236}">
              <a16:creationId xmlns:a16="http://schemas.microsoft.com/office/drawing/2014/main" id="{FBD06C0C-F4B7-469F-A725-8B92C7E36A2B}"/>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4055" name="PoljeZBesedilom 2">
          <a:extLst>
            <a:ext uri="{FF2B5EF4-FFF2-40B4-BE49-F238E27FC236}">
              <a16:creationId xmlns:a16="http://schemas.microsoft.com/office/drawing/2014/main" id="{25950674-E042-42FB-AEE2-DAE8621D7209}"/>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4056" name="PoljeZBesedilom 2">
          <a:extLst>
            <a:ext uri="{FF2B5EF4-FFF2-40B4-BE49-F238E27FC236}">
              <a16:creationId xmlns:a16="http://schemas.microsoft.com/office/drawing/2014/main" id="{D0C60556-56AE-4C3A-9F58-BDADDFA73B13}"/>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4057" name="PoljeZBesedilom 2">
          <a:extLst>
            <a:ext uri="{FF2B5EF4-FFF2-40B4-BE49-F238E27FC236}">
              <a16:creationId xmlns:a16="http://schemas.microsoft.com/office/drawing/2014/main" id="{C67CA3E2-CB31-41A3-BC31-637FC273AFE5}"/>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74009"/>
    <xdr:sp macro="" textlink="">
      <xdr:nvSpPr>
        <xdr:cNvPr id="4058" name="PoljeZBesedilom 4057">
          <a:extLst>
            <a:ext uri="{FF2B5EF4-FFF2-40B4-BE49-F238E27FC236}">
              <a16:creationId xmlns:a16="http://schemas.microsoft.com/office/drawing/2014/main" id="{EDF0B414-3BDA-487E-B82B-9F10B699C878}"/>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74009"/>
    <xdr:sp macro="" textlink="">
      <xdr:nvSpPr>
        <xdr:cNvPr id="4059" name="PoljeZBesedilom 2">
          <a:extLst>
            <a:ext uri="{FF2B5EF4-FFF2-40B4-BE49-F238E27FC236}">
              <a16:creationId xmlns:a16="http://schemas.microsoft.com/office/drawing/2014/main" id="{5BE84E4A-9BD8-4B7B-A1A1-47F55702E9EA}"/>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74009"/>
    <xdr:sp macro="" textlink="">
      <xdr:nvSpPr>
        <xdr:cNvPr id="4060" name="PoljeZBesedilom 2">
          <a:extLst>
            <a:ext uri="{FF2B5EF4-FFF2-40B4-BE49-F238E27FC236}">
              <a16:creationId xmlns:a16="http://schemas.microsoft.com/office/drawing/2014/main" id="{405991C7-F335-46BF-BBD2-1DB3346E5C8F}"/>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74009"/>
    <xdr:sp macro="" textlink="">
      <xdr:nvSpPr>
        <xdr:cNvPr id="4061" name="PoljeZBesedilom 2">
          <a:extLst>
            <a:ext uri="{FF2B5EF4-FFF2-40B4-BE49-F238E27FC236}">
              <a16:creationId xmlns:a16="http://schemas.microsoft.com/office/drawing/2014/main" id="{CE5F7462-4304-483B-8DB1-46B0DE841CC8}"/>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74009"/>
    <xdr:sp macro="" textlink="">
      <xdr:nvSpPr>
        <xdr:cNvPr id="4062" name="PoljeZBesedilom 2">
          <a:extLst>
            <a:ext uri="{FF2B5EF4-FFF2-40B4-BE49-F238E27FC236}">
              <a16:creationId xmlns:a16="http://schemas.microsoft.com/office/drawing/2014/main" id="{2B577FB5-F5E6-44D2-A479-CD6E83D65B9D}"/>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63" name="PoljeZBesedilom 2">
          <a:extLst>
            <a:ext uri="{FF2B5EF4-FFF2-40B4-BE49-F238E27FC236}">
              <a16:creationId xmlns:a16="http://schemas.microsoft.com/office/drawing/2014/main" id="{70AA1CC6-BFEE-4423-BA2C-F627BDE5B3D7}"/>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64" name="PoljeZBesedilom 4063">
          <a:extLst>
            <a:ext uri="{FF2B5EF4-FFF2-40B4-BE49-F238E27FC236}">
              <a16:creationId xmlns:a16="http://schemas.microsoft.com/office/drawing/2014/main" id="{2FDEF91D-5FE8-4CB6-B871-ECC913931BE7}"/>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65" name="PoljeZBesedilom 2">
          <a:extLst>
            <a:ext uri="{FF2B5EF4-FFF2-40B4-BE49-F238E27FC236}">
              <a16:creationId xmlns:a16="http://schemas.microsoft.com/office/drawing/2014/main" id="{FF2CA926-D5C1-44BB-BE6F-A393FCCDF9D1}"/>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66" name="PoljeZBesedilom 2">
          <a:extLst>
            <a:ext uri="{FF2B5EF4-FFF2-40B4-BE49-F238E27FC236}">
              <a16:creationId xmlns:a16="http://schemas.microsoft.com/office/drawing/2014/main" id="{81CAF098-C5C3-43E7-880F-62DE1990B617}"/>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67" name="PoljeZBesedilom 2">
          <a:extLst>
            <a:ext uri="{FF2B5EF4-FFF2-40B4-BE49-F238E27FC236}">
              <a16:creationId xmlns:a16="http://schemas.microsoft.com/office/drawing/2014/main" id="{C9F3E548-4CB2-4EB3-9C49-02ECECD2611C}"/>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068" name="PoljeZBesedilom 2">
          <a:extLst>
            <a:ext uri="{FF2B5EF4-FFF2-40B4-BE49-F238E27FC236}">
              <a16:creationId xmlns:a16="http://schemas.microsoft.com/office/drawing/2014/main" id="{4D11EEFD-ADE6-4E0D-890C-9923D6CD7178}"/>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69" name="PoljeZBesedilom 2">
          <a:extLst>
            <a:ext uri="{FF2B5EF4-FFF2-40B4-BE49-F238E27FC236}">
              <a16:creationId xmlns:a16="http://schemas.microsoft.com/office/drawing/2014/main" id="{0656B561-62B9-4D84-9B4B-98DC6041A723}"/>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70" name="PoljeZBesedilom 4069">
          <a:extLst>
            <a:ext uri="{FF2B5EF4-FFF2-40B4-BE49-F238E27FC236}">
              <a16:creationId xmlns:a16="http://schemas.microsoft.com/office/drawing/2014/main" id="{BD6CEB19-1343-4196-9D85-192059C079E7}"/>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71" name="PoljeZBesedilom 2">
          <a:extLst>
            <a:ext uri="{FF2B5EF4-FFF2-40B4-BE49-F238E27FC236}">
              <a16:creationId xmlns:a16="http://schemas.microsoft.com/office/drawing/2014/main" id="{08AC74EB-2EA6-4F33-A9D2-1E51A99CC493}"/>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72" name="PoljeZBesedilom 2">
          <a:extLst>
            <a:ext uri="{FF2B5EF4-FFF2-40B4-BE49-F238E27FC236}">
              <a16:creationId xmlns:a16="http://schemas.microsoft.com/office/drawing/2014/main" id="{112B791A-F6F2-40AC-AABE-92164EA31880}"/>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73" name="PoljeZBesedilom 2">
          <a:extLst>
            <a:ext uri="{FF2B5EF4-FFF2-40B4-BE49-F238E27FC236}">
              <a16:creationId xmlns:a16="http://schemas.microsoft.com/office/drawing/2014/main" id="{9F07FA40-0737-4DDE-AA8A-10E2EFE73124}"/>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74" name="PoljeZBesedilom 2">
          <a:extLst>
            <a:ext uri="{FF2B5EF4-FFF2-40B4-BE49-F238E27FC236}">
              <a16:creationId xmlns:a16="http://schemas.microsoft.com/office/drawing/2014/main" id="{5E4B3387-9A27-4998-BC50-6E9EB5919D53}"/>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75" name="PoljeZBesedilom 2">
          <a:extLst>
            <a:ext uri="{FF2B5EF4-FFF2-40B4-BE49-F238E27FC236}">
              <a16:creationId xmlns:a16="http://schemas.microsoft.com/office/drawing/2014/main" id="{33847AFD-0184-451F-8E8C-5755C529423B}"/>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76" name="PoljeZBesedilom 4075">
          <a:extLst>
            <a:ext uri="{FF2B5EF4-FFF2-40B4-BE49-F238E27FC236}">
              <a16:creationId xmlns:a16="http://schemas.microsoft.com/office/drawing/2014/main" id="{82B698E8-D855-4112-8FC5-295416DDE5C7}"/>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77" name="PoljeZBesedilom 2">
          <a:extLst>
            <a:ext uri="{FF2B5EF4-FFF2-40B4-BE49-F238E27FC236}">
              <a16:creationId xmlns:a16="http://schemas.microsoft.com/office/drawing/2014/main" id="{B4F6BBAA-360F-46D7-B51C-75A189076C1D}"/>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78" name="PoljeZBesedilom 2">
          <a:extLst>
            <a:ext uri="{FF2B5EF4-FFF2-40B4-BE49-F238E27FC236}">
              <a16:creationId xmlns:a16="http://schemas.microsoft.com/office/drawing/2014/main" id="{0F099925-062C-425C-93BB-8F24302F2C0D}"/>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79" name="PoljeZBesedilom 2">
          <a:extLst>
            <a:ext uri="{FF2B5EF4-FFF2-40B4-BE49-F238E27FC236}">
              <a16:creationId xmlns:a16="http://schemas.microsoft.com/office/drawing/2014/main" id="{83EE4847-B9EB-4C6A-BDCB-C2FEF26E94B9}"/>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930</xdr:row>
      <xdr:rowOff>0</xdr:rowOff>
    </xdr:from>
    <xdr:ext cx="184731" cy="264560"/>
    <xdr:sp macro="" textlink="">
      <xdr:nvSpPr>
        <xdr:cNvPr id="4080" name="PoljeZBesedilom 2">
          <a:extLst>
            <a:ext uri="{FF2B5EF4-FFF2-40B4-BE49-F238E27FC236}">
              <a16:creationId xmlns:a16="http://schemas.microsoft.com/office/drawing/2014/main" id="{585613A1-6B81-430F-BBBB-3AA385E18B93}"/>
            </a:ext>
          </a:extLst>
        </xdr:cNvPr>
        <xdr:cNvSpPr txBox="1"/>
      </xdr:nvSpPr>
      <xdr:spPr>
        <a:xfrm>
          <a:off x="7646695"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4081" name="PoljeZBesedilom 2">
          <a:extLst>
            <a:ext uri="{FF2B5EF4-FFF2-40B4-BE49-F238E27FC236}">
              <a16:creationId xmlns:a16="http://schemas.microsoft.com/office/drawing/2014/main" id="{64C365C8-CB65-46D5-9AED-8C2A28EC8466}"/>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4082" name="PoljeZBesedilom 4081">
          <a:extLst>
            <a:ext uri="{FF2B5EF4-FFF2-40B4-BE49-F238E27FC236}">
              <a16:creationId xmlns:a16="http://schemas.microsoft.com/office/drawing/2014/main" id="{327E37A5-ABEF-4FA8-A234-D072428BD9B6}"/>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4083" name="PoljeZBesedilom 2">
          <a:extLst>
            <a:ext uri="{FF2B5EF4-FFF2-40B4-BE49-F238E27FC236}">
              <a16:creationId xmlns:a16="http://schemas.microsoft.com/office/drawing/2014/main" id="{314DB8CA-3E5A-4DC7-9318-71EA69D2FC4E}"/>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4084" name="PoljeZBesedilom 2">
          <a:extLst>
            <a:ext uri="{FF2B5EF4-FFF2-40B4-BE49-F238E27FC236}">
              <a16:creationId xmlns:a16="http://schemas.microsoft.com/office/drawing/2014/main" id="{2C0A5DD0-8AD6-4366-99DE-57FFD23D2053}"/>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4085" name="PoljeZBesedilom 2">
          <a:extLst>
            <a:ext uri="{FF2B5EF4-FFF2-40B4-BE49-F238E27FC236}">
              <a16:creationId xmlns:a16="http://schemas.microsoft.com/office/drawing/2014/main" id="{961FEA27-3A20-4007-A886-ACF78EAE890D}"/>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930</xdr:row>
      <xdr:rowOff>0</xdr:rowOff>
    </xdr:from>
    <xdr:ext cx="184731" cy="264560"/>
    <xdr:sp macro="" textlink="">
      <xdr:nvSpPr>
        <xdr:cNvPr id="4086" name="PoljeZBesedilom 2">
          <a:extLst>
            <a:ext uri="{FF2B5EF4-FFF2-40B4-BE49-F238E27FC236}">
              <a16:creationId xmlns:a16="http://schemas.microsoft.com/office/drawing/2014/main" id="{FF064E51-BEB7-4BE2-B5B7-D4509C9AA1D1}"/>
            </a:ext>
          </a:extLst>
        </xdr:cNvPr>
        <xdr:cNvSpPr txBox="1"/>
      </xdr:nvSpPr>
      <xdr:spPr>
        <a:xfrm>
          <a:off x="7644790" y="15958402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4087" name="PoljeZBesedilom 2">
          <a:extLst>
            <a:ext uri="{FF2B5EF4-FFF2-40B4-BE49-F238E27FC236}">
              <a16:creationId xmlns:a16="http://schemas.microsoft.com/office/drawing/2014/main" id="{18808901-54F3-4979-83B3-7D10E0D1CACF}"/>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4088" name="PoljeZBesedilom 4087">
          <a:extLst>
            <a:ext uri="{FF2B5EF4-FFF2-40B4-BE49-F238E27FC236}">
              <a16:creationId xmlns:a16="http://schemas.microsoft.com/office/drawing/2014/main" id="{BECC1151-DE45-4CC3-B3BC-934EACDB796C}"/>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4089" name="PoljeZBesedilom 2">
          <a:extLst>
            <a:ext uri="{FF2B5EF4-FFF2-40B4-BE49-F238E27FC236}">
              <a16:creationId xmlns:a16="http://schemas.microsoft.com/office/drawing/2014/main" id="{06B1F2DE-34DC-4617-8A84-2AC8A052638A}"/>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4090" name="PoljeZBesedilom 2">
          <a:extLst>
            <a:ext uri="{FF2B5EF4-FFF2-40B4-BE49-F238E27FC236}">
              <a16:creationId xmlns:a16="http://schemas.microsoft.com/office/drawing/2014/main" id="{D887591A-374A-4D0A-B176-29930C900623}"/>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4091" name="PoljeZBesedilom 2">
          <a:extLst>
            <a:ext uri="{FF2B5EF4-FFF2-40B4-BE49-F238E27FC236}">
              <a16:creationId xmlns:a16="http://schemas.microsoft.com/office/drawing/2014/main" id="{601B87CF-1CAE-43CA-877A-734058E4A04C}"/>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931</xdr:row>
      <xdr:rowOff>0</xdr:rowOff>
    </xdr:from>
    <xdr:ext cx="184731" cy="264560"/>
    <xdr:sp macro="" textlink="">
      <xdr:nvSpPr>
        <xdr:cNvPr id="4092" name="PoljeZBesedilom 2">
          <a:extLst>
            <a:ext uri="{FF2B5EF4-FFF2-40B4-BE49-F238E27FC236}">
              <a16:creationId xmlns:a16="http://schemas.microsoft.com/office/drawing/2014/main" id="{515A00E3-5A37-406E-B720-BFCAE95577A6}"/>
            </a:ext>
          </a:extLst>
        </xdr:cNvPr>
        <xdr:cNvSpPr txBox="1"/>
      </xdr:nvSpPr>
      <xdr:spPr>
        <a:xfrm>
          <a:off x="7644790" y="1599797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74009"/>
    <xdr:sp macro="" textlink="">
      <xdr:nvSpPr>
        <xdr:cNvPr id="4093" name="PoljeZBesedilom 4092">
          <a:extLst>
            <a:ext uri="{FF2B5EF4-FFF2-40B4-BE49-F238E27FC236}">
              <a16:creationId xmlns:a16="http://schemas.microsoft.com/office/drawing/2014/main" id="{1E67E65F-2D6E-4954-8E58-5BF95CED4CD5}"/>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74009"/>
    <xdr:sp macro="" textlink="">
      <xdr:nvSpPr>
        <xdr:cNvPr id="4094" name="PoljeZBesedilom 2">
          <a:extLst>
            <a:ext uri="{FF2B5EF4-FFF2-40B4-BE49-F238E27FC236}">
              <a16:creationId xmlns:a16="http://schemas.microsoft.com/office/drawing/2014/main" id="{02A62768-E556-4508-A286-9F064E42E894}"/>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74009"/>
    <xdr:sp macro="" textlink="">
      <xdr:nvSpPr>
        <xdr:cNvPr id="4095" name="PoljeZBesedilom 2">
          <a:extLst>
            <a:ext uri="{FF2B5EF4-FFF2-40B4-BE49-F238E27FC236}">
              <a16:creationId xmlns:a16="http://schemas.microsoft.com/office/drawing/2014/main" id="{DCAD391D-ED8E-4068-A6D2-4F12788AF751}"/>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74009"/>
    <xdr:sp macro="" textlink="">
      <xdr:nvSpPr>
        <xdr:cNvPr id="4096" name="PoljeZBesedilom 2">
          <a:extLst>
            <a:ext uri="{FF2B5EF4-FFF2-40B4-BE49-F238E27FC236}">
              <a16:creationId xmlns:a16="http://schemas.microsoft.com/office/drawing/2014/main" id="{6590DF80-85E6-480D-8931-477C940A487F}"/>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74009"/>
    <xdr:sp macro="" textlink="">
      <xdr:nvSpPr>
        <xdr:cNvPr id="4097" name="PoljeZBesedilom 2">
          <a:extLst>
            <a:ext uri="{FF2B5EF4-FFF2-40B4-BE49-F238E27FC236}">
              <a16:creationId xmlns:a16="http://schemas.microsoft.com/office/drawing/2014/main" id="{52E67CC6-8B72-4EFA-9569-AB57FF882A1A}"/>
            </a:ext>
          </a:extLst>
        </xdr:cNvPr>
        <xdr:cNvSpPr txBox="1"/>
      </xdr:nvSpPr>
      <xdr:spPr>
        <a:xfrm>
          <a:off x="7644790" y="160075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098" name="PoljeZBesedilom 2">
          <a:extLst>
            <a:ext uri="{FF2B5EF4-FFF2-40B4-BE49-F238E27FC236}">
              <a16:creationId xmlns:a16="http://schemas.microsoft.com/office/drawing/2014/main" id="{F2204D0B-9347-47A6-B227-A9B0471EE146}"/>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099" name="PoljeZBesedilom 4098">
          <a:extLst>
            <a:ext uri="{FF2B5EF4-FFF2-40B4-BE49-F238E27FC236}">
              <a16:creationId xmlns:a16="http://schemas.microsoft.com/office/drawing/2014/main" id="{752EE4D6-01F0-46B8-8380-049185D03972}"/>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00" name="PoljeZBesedilom 2">
          <a:extLst>
            <a:ext uri="{FF2B5EF4-FFF2-40B4-BE49-F238E27FC236}">
              <a16:creationId xmlns:a16="http://schemas.microsoft.com/office/drawing/2014/main" id="{6EC56FB3-AEBA-43B0-8F89-3610995FF7B0}"/>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01" name="PoljeZBesedilom 2">
          <a:extLst>
            <a:ext uri="{FF2B5EF4-FFF2-40B4-BE49-F238E27FC236}">
              <a16:creationId xmlns:a16="http://schemas.microsoft.com/office/drawing/2014/main" id="{B140324B-A73F-4D1B-86B2-E41926500386}"/>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02" name="PoljeZBesedilom 2">
          <a:extLst>
            <a:ext uri="{FF2B5EF4-FFF2-40B4-BE49-F238E27FC236}">
              <a16:creationId xmlns:a16="http://schemas.microsoft.com/office/drawing/2014/main" id="{B97CD202-1FBE-4439-A538-2175437CD129}"/>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03" name="PoljeZBesedilom 2">
          <a:extLst>
            <a:ext uri="{FF2B5EF4-FFF2-40B4-BE49-F238E27FC236}">
              <a16:creationId xmlns:a16="http://schemas.microsoft.com/office/drawing/2014/main" id="{102AAEA6-27D2-4F20-9397-D807840D3C70}"/>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04" name="PoljeZBesedilom 2">
          <a:extLst>
            <a:ext uri="{FF2B5EF4-FFF2-40B4-BE49-F238E27FC236}">
              <a16:creationId xmlns:a16="http://schemas.microsoft.com/office/drawing/2014/main" id="{71AFD4EF-1526-4A85-9EBF-4570099583A4}"/>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05" name="PoljeZBesedilom 4104">
          <a:extLst>
            <a:ext uri="{FF2B5EF4-FFF2-40B4-BE49-F238E27FC236}">
              <a16:creationId xmlns:a16="http://schemas.microsoft.com/office/drawing/2014/main" id="{878E5FFD-C201-410D-A5A7-F9407FB07546}"/>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06" name="PoljeZBesedilom 2">
          <a:extLst>
            <a:ext uri="{FF2B5EF4-FFF2-40B4-BE49-F238E27FC236}">
              <a16:creationId xmlns:a16="http://schemas.microsoft.com/office/drawing/2014/main" id="{5DF5C98E-FE5E-40B2-BC3D-AEF2AA3F0485}"/>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07" name="PoljeZBesedilom 2">
          <a:extLst>
            <a:ext uri="{FF2B5EF4-FFF2-40B4-BE49-F238E27FC236}">
              <a16:creationId xmlns:a16="http://schemas.microsoft.com/office/drawing/2014/main" id="{A4AC6721-DEEE-4AE1-83E5-523691F4B5A1}"/>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08" name="PoljeZBesedilom 2">
          <a:extLst>
            <a:ext uri="{FF2B5EF4-FFF2-40B4-BE49-F238E27FC236}">
              <a16:creationId xmlns:a16="http://schemas.microsoft.com/office/drawing/2014/main" id="{9AFD1490-61EA-4A95-8CD5-4BDCE7D2EC32}"/>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09" name="PoljeZBesedilom 2">
          <a:extLst>
            <a:ext uri="{FF2B5EF4-FFF2-40B4-BE49-F238E27FC236}">
              <a16:creationId xmlns:a16="http://schemas.microsoft.com/office/drawing/2014/main" id="{9082B78B-826C-4D09-A952-06BFCC8B4851}"/>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10" name="PoljeZBesedilom 2">
          <a:extLst>
            <a:ext uri="{FF2B5EF4-FFF2-40B4-BE49-F238E27FC236}">
              <a16:creationId xmlns:a16="http://schemas.microsoft.com/office/drawing/2014/main" id="{FD02CF0F-EB8E-46A8-B915-3640EC82B942}"/>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11" name="PoljeZBesedilom 4110">
          <a:extLst>
            <a:ext uri="{FF2B5EF4-FFF2-40B4-BE49-F238E27FC236}">
              <a16:creationId xmlns:a16="http://schemas.microsoft.com/office/drawing/2014/main" id="{25E210EC-5F82-45F3-BBB4-CF03B0C1E0D7}"/>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12" name="PoljeZBesedilom 2">
          <a:extLst>
            <a:ext uri="{FF2B5EF4-FFF2-40B4-BE49-F238E27FC236}">
              <a16:creationId xmlns:a16="http://schemas.microsoft.com/office/drawing/2014/main" id="{8D8B6F99-BA51-4987-B265-B45B8E8CDF0D}"/>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13" name="PoljeZBesedilom 2">
          <a:extLst>
            <a:ext uri="{FF2B5EF4-FFF2-40B4-BE49-F238E27FC236}">
              <a16:creationId xmlns:a16="http://schemas.microsoft.com/office/drawing/2014/main" id="{13B51887-6B81-4BB8-893E-7DB33B7AED79}"/>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14" name="PoljeZBesedilom 2">
          <a:extLst>
            <a:ext uri="{FF2B5EF4-FFF2-40B4-BE49-F238E27FC236}">
              <a16:creationId xmlns:a16="http://schemas.microsoft.com/office/drawing/2014/main" id="{135EBFDB-D087-46BB-9D4F-6592151F1AAC}"/>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15" name="PoljeZBesedilom 2">
          <a:extLst>
            <a:ext uri="{FF2B5EF4-FFF2-40B4-BE49-F238E27FC236}">
              <a16:creationId xmlns:a16="http://schemas.microsoft.com/office/drawing/2014/main" id="{B911D23E-3489-4D7C-857C-D2CB3B5424E2}"/>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16" name="PoljeZBesedilom 2">
          <a:extLst>
            <a:ext uri="{FF2B5EF4-FFF2-40B4-BE49-F238E27FC236}">
              <a16:creationId xmlns:a16="http://schemas.microsoft.com/office/drawing/2014/main" id="{3F0E600E-D931-44EE-866D-5112789271BE}"/>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17" name="PoljeZBesedilom 4116">
          <a:extLst>
            <a:ext uri="{FF2B5EF4-FFF2-40B4-BE49-F238E27FC236}">
              <a16:creationId xmlns:a16="http://schemas.microsoft.com/office/drawing/2014/main" id="{88CC335C-C560-4736-945E-15B9AF5B0E1F}"/>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18" name="PoljeZBesedilom 2">
          <a:extLst>
            <a:ext uri="{FF2B5EF4-FFF2-40B4-BE49-F238E27FC236}">
              <a16:creationId xmlns:a16="http://schemas.microsoft.com/office/drawing/2014/main" id="{88666A4E-E05C-4F78-A18E-35EA5D4E7CB0}"/>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19" name="PoljeZBesedilom 2">
          <a:extLst>
            <a:ext uri="{FF2B5EF4-FFF2-40B4-BE49-F238E27FC236}">
              <a16:creationId xmlns:a16="http://schemas.microsoft.com/office/drawing/2014/main" id="{D50B248E-3652-4EC3-B0F4-747E34BBB100}"/>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20" name="PoljeZBesedilom 2">
          <a:extLst>
            <a:ext uri="{FF2B5EF4-FFF2-40B4-BE49-F238E27FC236}">
              <a16:creationId xmlns:a16="http://schemas.microsoft.com/office/drawing/2014/main" id="{40A70C0F-5E0F-45C9-B64F-756BF31CB8A2}"/>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933</xdr:row>
      <xdr:rowOff>0</xdr:rowOff>
    </xdr:from>
    <xdr:ext cx="184731" cy="264560"/>
    <xdr:sp macro="" textlink="">
      <xdr:nvSpPr>
        <xdr:cNvPr id="4121" name="PoljeZBesedilom 2">
          <a:extLst>
            <a:ext uri="{FF2B5EF4-FFF2-40B4-BE49-F238E27FC236}">
              <a16:creationId xmlns:a16="http://schemas.microsoft.com/office/drawing/2014/main" id="{B38A9418-080D-4499-A165-DF5A1284780D}"/>
            </a:ext>
          </a:extLst>
        </xdr:cNvPr>
        <xdr:cNvSpPr txBox="1"/>
      </xdr:nvSpPr>
      <xdr:spPr>
        <a:xfrm>
          <a:off x="7650505"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22" name="PoljeZBesedilom 2">
          <a:extLst>
            <a:ext uri="{FF2B5EF4-FFF2-40B4-BE49-F238E27FC236}">
              <a16:creationId xmlns:a16="http://schemas.microsoft.com/office/drawing/2014/main" id="{B9FC70EB-94D8-4EC8-A597-488F96329D4D}"/>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23" name="PoljeZBesedilom 4122">
          <a:extLst>
            <a:ext uri="{FF2B5EF4-FFF2-40B4-BE49-F238E27FC236}">
              <a16:creationId xmlns:a16="http://schemas.microsoft.com/office/drawing/2014/main" id="{191DF5C1-2BB8-49A9-A6E5-B07E870C1846}"/>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24" name="PoljeZBesedilom 2">
          <a:extLst>
            <a:ext uri="{FF2B5EF4-FFF2-40B4-BE49-F238E27FC236}">
              <a16:creationId xmlns:a16="http://schemas.microsoft.com/office/drawing/2014/main" id="{F7C3C22C-86BA-44D9-90FD-A025F24630ED}"/>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25" name="PoljeZBesedilom 2">
          <a:extLst>
            <a:ext uri="{FF2B5EF4-FFF2-40B4-BE49-F238E27FC236}">
              <a16:creationId xmlns:a16="http://schemas.microsoft.com/office/drawing/2014/main" id="{25083F93-7125-4BBE-ADFC-086A968711AD}"/>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26" name="PoljeZBesedilom 2">
          <a:extLst>
            <a:ext uri="{FF2B5EF4-FFF2-40B4-BE49-F238E27FC236}">
              <a16:creationId xmlns:a16="http://schemas.microsoft.com/office/drawing/2014/main" id="{DFB5BAD7-1217-4ABE-B589-68C555A0016E}"/>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27" name="PoljeZBesedilom 2">
          <a:extLst>
            <a:ext uri="{FF2B5EF4-FFF2-40B4-BE49-F238E27FC236}">
              <a16:creationId xmlns:a16="http://schemas.microsoft.com/office/drawing/2014/main" id="{24A4FAE5-417D-429D-AD5C-0EE8D411B080}"/>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28" name="PoljeZBesedilom 2">
          <a:extLst>
            <a:ext uri="{FF2B5EF4-FFF2-40B4-BE49-F238E27FC236}">
              <a16:creationId xmlns:a16="http://schemas.microsoft.com/office/drawing/2014/main" id="{869D8DA1-EA70-4943-9D81-8CD330D8034A}"/>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29" name="PoljeZBesedilom 4128">
          <a:extLst>
            <a:ext uri="{FF2B5EF4-FFF2-40B4-BE49-F238E27FC236}">
              <a16:creationId xmlns:a16="http://schemas.microsoft.com/office/drawing/2014/main" id="{2EF518F8-E208-4258-AB2E-F3B03D643BA1}"/>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30" name="PoljeZBesedilom 2">
          <a:extLst>
            <a:ext uri="{FF2B5EF4-FFF2-40B4-BE49-F238E27FC236}">
              <a16:creationId xmlns:a16="http://schemas.microsoft.com/office/drawing/2014/main" id="{F63CE85C-B83B-4335-8179-91EEF1C27411}"/>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31" name="PoljeZBesedilom 2">
          <a:extLst>
            <a:ext uri="{FF2B5EF4-FFF2-40B4-BE49-F238E27FC236}">
              <a16:creationId xmlns:a16="http://schemas.microsoft.com/office/drawing/2014/main" id="{5B373990-216F-46F2-9975-8E36AEC483FB}"/>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32" name="PoljeZBesedilom 2">
          <a:extLst>
            <a:ext uri="{FF2B5EF4-FFF2-40B4-BE49-F238E27FC236}">
              <a16:creationId xmlns:a16="http://schemas.microsoft.com/office/drawing/2014/main" id="{ACB2A4E9-23CE-4DC1-851B-0B04A70B62D2}"/>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33" name="PoljeZBesedilom 2">
          <a:extLst>
            <a:ext uri="{FF2B5EF4-FFF2-40B4-BE49-F238E27FC236}">
              <a16:creationId xmlns:a16="http://schemas.microsoft.com/office/drawing/2014/main" id="{3638DDF7-979C-41E7-8709-57A588C1B5E2}"/>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937</xdr:row>
      <xdr:rowOff>0</xdr:rowOff>
    </xdr:from>
    <xdr:ext cx="184731" cy="264560"/>
    <xdr:sp macro="" textlink="">
      <xdr:nvSpPr>
        <xdr:cNvPr id="4134" name="PoljeZBesedilom 2">
          <a:extLst>
            <a:ext uri="{FF2B5EF4-FFF2-40B4-BE49-F238E27FC236}">
              <a16:creationId xmlns:a16="http://schemas.microsoft.com/office/drawing/2014/main" id="{9098EFAC-948C-407F-99A1-D297AF6D1AF4}"/>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937</xdr:row>
      <xdr:rowOff>0</xdr:rowOff>
    </xdr:from>
    <xdr:ext cx="184731" cy="264560"/>
    <xdr:sp macro="" textlink="">
      <xdr:nvSpPr>
        <xdr:cNvPr id="4135" name="PoljeZBesedilom 4134">
          <a:extLst>
            <a:ext uri="{FF2B5EF4-FFF2-40B4-BE49-F238E27FC236}">
              <a16:creationId xmlns:a16="http://schemas.microsoft.com/office/drawing/2014/main" id="{EE1A9A12-1C4E-400F-AF3D-54FA834BBB78}"/>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937</xdr:row>
      <xdr:rowOff>0</xdr:rowOff>
    </xdr:from>
    <xdr:ext cx="184731" cy="264560"/>
    <xdr:sp macro="" textlink="">
      <xdr:nvSpPr>
        <xdr:cNvPr id="4136" name="PoljeZBesedilom 2">
          <a:extLst>
            <a:ext uri="{FF2B5EF4-FFF2-40B4-BE49-F238E27FC236}">
              <a16:creationId xmlns:a16="http://schemas.microsoft.com/office/drawing/2014/main" id="{E620CD75-244A-4AD2-9E5D-1ED14B9363BD}"/>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937</xdr:row>
      <xdr:rowOff>0</xdr:rowOff>
    </xdr:from>
    <xdr:ext cx="184731" cy="264560"/>
    <xdr:sp macro="" textlink="">
      <xdr:nvSpPr>
        <xdr:cNvPr id="4137" name="PoljeZBesedilom 2">
          <a:extLst>
            <a:ext uri="{FF2B5EF4-FFF2-40B4-BE49-F238E27FC236}">
              <a16:creationId xmlns:a16="http://schemas.microsoft.com/office/drawing/2014/main" id="{62007C70-DBB6-4403-B9C9-FA6923E09E57}"/>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937</xdr:row>
      <xdr:rowOff>0</xdr:rowOff>
    </xdr:from>
    <xdr:ext cx="184731" cy="264560"/>
    <xdr:sp macro="" textlink="">
      <xdr:nvSpPr>
        <xdr:cNvPr id="4138" name="PoljeZBesedilom 2">
          <a:extLst>
            <a:ext uri="{FF2B5EF4-FFF2-40B4-BE49-F238E27FC236}">
              <a16:creationId xmlns:a16="http://schemas.microsoft.com/office/drawing/2014/main" id="{2A01A8D3-74F2-449B-AE68-CFC1DE07B307}"/>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937</xdr:row>
      <xdr:rowOff>0</xdr:rowOff>
    </xdr:from>
    <xdr:ext cx="184731" cy="264560"/>
    <xdr:sp macro="" textlink="">
      <xdr:nvSpPr>
        <xdr:cNvPr id="4139" name="PoljeZBesedilom 2">
          <a:extLst>
            <a:ext uri="{FF2B5EF4-FFF2-40B4-BE49-F238E27FC236}">
              <a16:creationId xmlns:a16="http://schemas.microsoft.com/office/drawing/2014/main" id="{E4B10A28-0348-459A-888F-25CFAE375BE8}"/>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40" name="PoljeZBesedilom 2">
          <a:extLst>
            <a:ext uri="{FF2B5EF4-FFF2-40B4-BE49-F238E27FC236}">
              <a16:creationId xmlns:a16="http://schemas.microsoft.com/office/drawing/2014/main" id="{9BCAE7E3-49AE-4B86-80BE-3E28729D3C43}"/>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41" name="PoljeZBesedilom 4140">
          <a:extLst>
            <a:ext uri="{FF2B5EF4-FFF2-40B4-BE49-F238E27FC236}">
              <a16:creationId xmlns:a16="http://schemas.microsoft.com/office/drawing/2014/main" id="{C3755316-E497-4DE6-BDCC-9A5B51C4B1C7}"/>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42" name="PoljeZBesedilom 2">
          <a:extLst>
            <a:ext uri="{FF2B5EF4-FFF2-40B4-BE49-F238E27FC236}">
              <a16:creationId xmlns:a16="http://schemas.microsoft.com/office/drawing/2014/main" id="{3DC4D8FB-CC91-477A-AC78-4F30572E4A20}"/>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43" name="PoljeZBesedilom 2">
          <a:extLst>
            <a:ext uri="{FF2B5EF4-FFF2-40B4-BE49-F238E27FC236}">
              <a16:creationId xmlns:a16="http://schemas.microsoft.com/office/drawing/2014/main" id="{516C8BDC-78B8-4914-8A0B-4220E67F3949}"/>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44" name="PoljeZBesedilom 2">
          <a:extLst>
            <a:ext uri="{FF2B5EF4-FFF2-40B4-BE49-F238E27FC236}">
              <a16:creationId xmlns:a16="http://schemas.microsoft.com/office/drawing/2014/main" id="{F7E4B991-5374-4D4A-9A1A-6D42AB29BAFA}"/>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45" name="PoljeZBesedilom 2">
          <a:extLst>
            <a:ext uri="{FF2B5EF4-FFF2-40B4-BE49-F238E27FC236}">
              <a16:creationId xmlns:a16="http://schemas.microsoft.com/office/drawing/2014/main" id="{5AB2F8FC-735C-417C-9754-E77708498F68}"/>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46" name="PoljeZBesedilom 2">
          <a:extLst>
            <a:ext uri="{FF2B5EF4-FFF2-40B4-BE49-F238E27FC236}">
              <a16:creationId xmlns:a16="http://schemas.microsoft.com/office/drawing/2014/main" id="{6E8F46F5-228D-455A-9355-860C9BFE90D3}"/>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47" name="PoljeZBesedilom 4146">
          <a:extLst>
            <a:ext uri="{FF2B5EF4-FFF2-40B4-BE49-F238E27FC236}">
              <a16:creationId xmlns:a16="http://schemas.microsoft.com/office/drawing/2014/main" id="{D7EBA35B-D7E6-4C1E-BF73-59CD05167C99}"/>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48" name="PoljeZBesedilom 2">
          <a:extLst>
            <a:ext uri="{FF2B5EF4-FFF2-40B4-BE49-F238E27FC236}">
              <a16:creationId xmlns:a16="http://schemas.microsoft.com/office/drawing/2014/main" id="{AD03F76F-070F-4602-B930-39C709FC84EC}"/>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49" name="PoljeZBesedilom 2">
          <a:extLst>
            <a:ext uri="{FF2B5EF4-FFF2-40B4-BE49-F238E27FC236}">
              <a16:creationId xmlns:a16="http://schemas.microsoft.com/office/drawing/2014/main" id="{7E6C5CF1-185C-4F0D-A805-C607F2B7BC76}"/>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50" name="PoljeZBesedilom 2">
          <a:extLst>
            <a:ext uri="{FF2B5EF4-FFF2-40B4-BE49-F238E27FC236}">
              <a16:creationId xmlns:a16="http://schemas.microsoft.com/office/drawing/2014/main" id="{C9B0F570-3AB6-49ED-9337-BA174E58D3F7}"/>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936</xdr:row>
      <xdr:rowOff>0</xdr:rowOff>
    </xdr:from>
    <xdr:ext cx="184731" cy="264560"/>
    <xdr:sp macro="" textlink="">
      <xdr:nvSpPr>
        <xdr:cNvPr id="4151" name="PoljeZBesedilom 2">
          <a:extLst>
            <a:ext uri="{FF2B5EF4-FFF2-40B4-BE49-F238E27FC236}">
              <a16:creationId xmlns:a16="http://schemas.microsoft.com/office/drawing/2014/main" id="{640FEF41-2B7D-4A27-990D-4B51407ABA54}"/>
            </a:ext>
          </a:extLst>
        </xdr:cNvPr>
        <xdr:cNvSpPr txBox="1"/>
      </xdr:nvSpPr>
      <xdr:spPr>
        <a:xfrm>
          <a:off x="7650505" y="1608342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937</xdr:row>
      <xdr:rowOff>0</xdr:rowOff>
    </xdr:from>
    <xdr:ext cx="184731" cy="264560"/>
    <xdr:sp macro="" textlink="">
      <xdr:nvSpPr>
        <xdr:cNvPr id="4152" name="PoljeZBesedilom 2">
          <a:extLst>
            <a:ext uri="{FF2B5EF4-FFF2-40B4-BE49-F238E27FC236}">
              <a16:creationId xmlns:a16="http://schemas.microsoft.com/office/drawing/2014/main" id="{D88EC071-7E65-4588-B3B6-F45D4DAD7CB8}"/>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937</xdr:row>
      <xdr:rowOff>0</xdr:rowOff>
    </xdr:from>
    <xdr:ext cx="184731" cy="264560"/>
    <xdr:sp macro="" textlink="">
      <xdr:nvSpPr>
        <xdr:cNvPr id="4153" name="PoljeZBesedilom 4152">
          <a:extLst>
            <a:ext uri="{FF2B5EF4-FFF2-40B4-BE49-F238E27FC236}">
              <a16:creationId xmlns:a16="http://schemas.microsoft.com/office/drawing/2014/main" id="{8C80C0D8-C5E2-448E-881C-51F0EEC3896D}"/>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937</xdr:row>
      <xdr:rowOff>0</xdr:rowOff>
    </xdr:from>
    <xdr:ext cx="184731" cy="264560"/>
    <xdr:sp macro="" textlink="">
      <xdr:nvSpPr>
        <xdr:cNvPr id="4154" name="PoljeZBesedilom 2">
          <a:extLst>
            <a:ext uri="{FF2B5EF4-FFF2-40B4-BE49-F238E27FC236}">
              <a16:creationId xmlns:a16="http://schemas.microsoft.com/office/drawing/2014/main" id="{4689DB5C-79A6-4E92-BA9A-6EE7665F9025}"/>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937</xdr:row>
      <xdr:rowOff>0</xdr:rowOff>
    </xdr:from>
    <xdr:ext cx="184731" cy="264560"/>
    <xdr:sp macro="" textlink="">
      <xdr:nvSpPr>
        <xdr:cNvPr id="4155" name="PoljeZBesedilom 2">
          <a:extLst>
            <a:ext uri="{FF2B5EF4-FFF2-40B4-BE49-F238E27FC236}">
              <a16:creationId xmlns:a16="http://schemas.microsoft.com/office/drawing/2014/main" id="{77C6A729-0D45-4339-9D10-3C22BC41422C}"/>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937</xdr:row>
      <xdr:rowOff>0</xdr:rowOff>
    </xdr:from>
    <xdr:ext cx="184731" cy="264560"/>
    <xdr:sp macro="" textlink="">
      <xdr:nvSpPr>
        <xdr:cNvPr id="4156" name="PoljeZBesedilom 2">
          <a:extLst>
            <a:ext uri="{FF2B5EF4-FFF2-40B4-BE49-F238E27FC236}">
              <a16:creationId xmlns:a16="http://schemas.microsoft.com/office/drawing/2014/main" id="{F4BCBCF3-6349-4920-AB5A-ABE8C0D748DE}"/>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937</xdr:row>
      <xdr:rowOff>0</xdr:rowOff>
    </xdr:from>
    <xdr:ext cx="184731" cy="264560"/>
    <xdr:sp macro="" textlink="">
      <xdr:nvSpPr>
        <xdr:cNvPr id="4157" name="PoljeZBesedilom 2">
          <a:extLst>
            <a:ext uri="{FF2B5EF4-FFF2-40B4-BE49-F238E27FC236}">
              <a16:creationId xmlns:a16="http://schemas.microsoft.com/office/drawing/2014/main" id="{48C1557D-872D-4C77-A29F-262666C8B357}"/>
            </a:ext>
          </a:extLst>
        </xdr:cNvPr>
        <xdr:cNvSpPr txBox="1"/>
      </xdr:nvSpPr>
      <xdr:spPr>
        <a:xfrm>
          <a:off x="7648600" y="1613556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158" name="PoljeZBesedilom 2">
          <a:extLst>
            <a:ext uri="{FF2B5EF4-FFF2-40B4-BE49-F238E27FC236}">
              <a16:creationId xmlns:a16="http://schemas.microsoft.com/office/drawing/2014/main" id="{D9606474-874A-4898-917B-A5A5F86FC306}"/>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159" name="PoljeZBesedilom 4158">
          <a:extLst>
            <a:ext uri="{FF2B5EF4-FFF2-40B4-BE49-F238E27FC236}">
              <a16:creationId xmlns:a16="http://schemas.microsoft.com/office/drawing/2014/main" id="{D443F390-C536-449B-A2BE-04118DC9DCC1}"/>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160" name="PoljeZBesedilom 2">
          <a:extLst>
            <a:ext uri="{FF2B5EF4-FFF2-40B4-BE49-F238E27FC236}">
              <a16:creationId xmlns:a16="http://schemas.microsoft.com/office/drawing/2014/main" id="{855BE7C0-5367-423C-8166-BD988ECC3C9D}"/>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161" name="PoljeZBesedilom 2">
          <a:extLst>
            <a:ext uri="{FF2B5EF4-FFF2-40B4-BE49-F238E27FC236}">
              <a16:creationId xmlns:a16="http://schemas.microsoft.com/office/drawing/2014/main" id="{BF743DE5-0E8F-421D-9947-51D21A29BD39}"/>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162" name="PoljeZBesedilom 2">
          <a:extLst>
            <a:ext uri="{FF2B5EF4-FFF2-40B4-BE49-F238E27FC236}">
              <a16:creationId xmlns:a16="http://schemas.microsoft.com/office/drawing/2014/main" id="{8C9D7DA3-3E23-45AB-A938-33FB9824AB89}"/>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163" name="PoljeZBesedilom 2">
          <a:extLst>
            <a:ext uri="{FF2B5EF4-FFF2-40B4-BE49-F238E27FC236}">
              <a16:creationId xmlns:a16="http://schemas.microsoft.com/office/drawing/2014/main" id="{A3CE88CC-3B23-49AB-975A-3355BEF59979}"/>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164" name="PoljeZBesedilom 4163">
          <a:extLst>
            <a:ext uri="{FF2B5EF4-FFF2-40B4-BE49-F238E27FC236}">
              <a16:creationId xmlns:a16="http://schemas.microsoft.com/office/drawing/2014/main" id="{AA6E14AB-9984-41F6-BF82-B157CB950820}"/>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165" name="PoljeZBesedilom 2">
          <a:extLst>
            <a:ext uri="{FF2B5EF4-FFF2-40B4-BE49-F238E27FC236}">
              <a16:creationId xmlns:a16="http://schemas.microsoft.com/office/drawing/2014/main" id="{7433D4DC-9E52-4E54-8548-EC80488C917E}"/>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166" name="PoljeZBesedilom 2">
          <a:extLst>
            <a:ext uri="{FF2B5EF4-FFF2-40B4-BE49-F238E27FC236}">
              <a16:creationId xmlns:a16="http://schemas.microsoft.com/office/drawing/2014/main" id="{2DCDBC3B-04FF-47B9-96A3-60F6AB2CFE24}"/>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167" name="PoljeZBesedilom 2">
          <a:extLst>
            <a:ext uri="{FF2B5EF4-FFF2-40B4-BE49-F238E27FC236}">
              <a16:creationId xmlns:a16="http://schemas.microsoft.com/office/drawing/2014/main" id="{F1794C48-C470-44F1-ACE8-92A4CDB17F57}"/>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168" name="PoljeZBesedilom 2">
          <a:extLst>
            <a:ext uri="{FF2B5EF4-FFF2-40B4-BE49-F238E27FC236}">
              <a16:creationId xmlns:a16="http://schemas.microsoft.com/office/drawing/2014/main" id="{36715FC9-84A7-4A18-8A23-E6FB06423526}"/>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169" name="PoljeZBesedilom 2">
          <a:extLst>
            <a:ext uri="{FF2B5EF4-FFF2-40B4-BE49-F238E27FC236}">
              <a16:creationId xmlns:a16="http://schemas.microsoft.com/office/drawing/2014/main" id="{BC28D8FB-05E3-4DA1-A2C3-6BDF03CC882C}"/>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170" name="PoljeZBesedilom 4169">
          <a:extLst>
            <a:ext uri="{FF2B5EF4-FFF2-40B4-BE49-F238E27FC236}">
              <a16:creationId xmlns:a16="http://schemas.microsoft.com/office/drawing/2014/main" id="{8DABC1AF-41F5-41B1-A07B-18F0F4A12FC8}"/>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171" name="PoljeZBesedilom 2">
          <a:extLst>
            <a:ext uri="{FF2B5EF4-FFF2-40B4-BE49-F238E27FC236}">
              <a16:creationId xmlns:a16="http://schemas.microsoft.com/office/drawing/2014/main" id="{06546AB8-7B57-4D8B-8BB6-3404E96EA83E}"/>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172" name="PoljeZBesedilom 2">
          <a:extLst>
            <a:ext uri="{FF2B5EF4-FFF2-40B4-BE49-F238E27FC236}">
              <a16:creationId xmlns:a16="http://schemas.microsoft.com/office/drawing/2014/main" id="{0575DB17-9B8A-4D11-ACBF-83089BEE13AE}"/>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173" name="PoljeZBesedilom 2">
          <a:extLst>
            <a:ext uri="{FF2B5EF4-FFF2-40B4-BE49-F238E27FC236}">
              <a16:creationId xmlns:a16="http://schemas.microsoft.com/office/drawing/2014/main" id="{12ABF52C-3F9D-4FF0-BF0E-68FAA46FAF60}"/>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174" name="PoljeZBesedilom 2">
          <a:extLst>
            <a:ext uri="{FF2B5EF4-FFF2-40B4-BE49-F238E27FC236}">
              <a16:creationId xmlns:a16="http://schemas.microsoft.com/office/drawing/2014/main" id="{A6CA7E0B-AA93-4FB0-A6CB-55DE5214EEF3}"/>
            </a:ext>
          </a:extLst>
        </xdr:cNvPr>
        <xdr:cNvSpPr txBox="1"/>
      </xdr:nvSpPr>
      <xdr:spPr>
        <a:xfrm>
          <a:off x="7644790" y="16179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175" name="PoljeZBesedilom 4174">
          <a:extLst>
            <a:ext uri="{FF2B5EF4-FFF2-40B4-BE49-F238E27FC236}">
              <a16:creationId xmlns:a16="http://schemas.microsoft.com/office/drawing/2014/main" id="{E1F03338-504A-4805-9D97-2994F38DCD8F}"/>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176" name="PoljeZBesedilom 2">
          <a:extLst>
            <a:ext uri="{FF2B5EF4-FFF2-40B4-BE49-F238E27FC236}">
              <a16:creationId xmlns:a16="http://schemas.microsoft.com/office/drawing/2014/main" id="{604A3674-52A2-4A00-965C-6CA7FBDC9F57}"/>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177" name="PoljeZBesedilom 2">
          <a:extLst>
            <a:ext uri="{FF2B5EF4-FFF2-40B4-BE49-F238E27FC236}">
              <a16:creationId xmlns:a16="http://schemas.microsoft.com/office/drawing/2014/main" id="{054C47E3-AF56-49F5-89E6-E4B0B98AEA90}"/>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178" name="PoljeZBesedilom 2">
          <a:extLst>
            <a:ext uri="{FF2B5EF4-FFF2-40B4-BE49-F238E27FC236}">
              <a16:creationId xmlns:a16="http://schemas.microsoft.com/office/drawing/2014/main" id="{ADBC4B8A-38EC-4FE2-8A6F-18778577F447}"/>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179" name="PoljeZBesedilom 2">
          <a:extLst>
            <a:ext uri="{FF2B5EF4-FFF2-40B4-BE49-F238E27FC236}">
              <a16:creationId xmlns:a16="http://schemas.microsoft.com/office/drawing/2014/main" id="{8AD862E1-67C2-4BFC-BA18-A162E170B908}"/>
            </a:ext>
          </a:extLst>
        </xdr:cNvPr>
        <xdr:cNvSpPr txBox="1"/>
      </xdr:nvSpPr>
      <xdr:spPr>
        <a:xfrm>
          <a:off x="7644790" y="16188635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180" name="PoljeZBesedilom 2">
          <a:extLst>
            <a:ext uri="{FF2B5EF4-FFF2-40B4-BE49-F238E27FC236}">
              <a16:creationId xmlns:a16="http://schemas.microsoft.com/office/drawing/2014/main" id="{DE1C1E34-7D12-4680-A9E4-8AF7CDA7DD0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181" name="PoljeZBesedilom 4180">
          <a:extLst>
            <a:ext uri="{FF2B5EF4-FFF2-40B4-BE49-F238E27FC236}">
              <a16:creationId xmlns:a16="http://schemas.microsoft.com/office/drawing/2014/main" id="{63A66629-87E3-4766-9633-403648C91B3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182" name="PoljeZBesedilom 2">
          <a:extLst>
            <a:ext uri="{FF2B5EF4-FFF2-40B4-BE49-F238E27FC236}">
              <a16:creationId xmlns:a16="http://schemas.microsoft.com/office/drawing/2014/main" id="{BA99CF3F-C3F1-4206-8E59-C0964D6C859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183" name="PoljeZBesedilom 2">
          <a:extLst>
            <a:ext uri="{FF2B5EF4-FFF2-40B4-BE49-F238E27FC236}">
              <a16:creationId xmlns:a16="http://schemas.microsoft.com/office/drawing/2014/main" id="{BB14D712-8F96-48A6-9BFB-261A7051749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184" name="PoljeZBesedilom 2">
          <a:extLst>
            <a:ext uri="{FF2B5EF4-FFF2-40B4-BE49-F238E27FC236}">
              <a16:creationId xmlns:a16="http://schemas.microsoft.com/office/drawing/2014/main" id="{8899CE14-EDD6-4524-B0F4-B45D891AFCF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185" name="PoljeZBesedilom 2">
          <a:extLst>
            <a:ext uri="{FF2B5EF4-FFF2-40B4-BE49-F238E27FC236}">
              <a16:creationId xmlns:a16="http://schemas.microsoft.com/office/drawing/2014/main" id="{D53BBA94-627E-478B-A112-FDBF6117BF8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186" name="PoljeZBesedilom 2">
          <a:extLst>
            <a:ext uri="{FF2B5EF4-FFF2-40B4-BE49-F238E27FC236}">
              <a16:creationId xmlns:a16="http://schemas.microsoft.com/office/drawing/2014/main" id="{14EEA994-7015-42F9-94FB-211259E91FF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187" name="PoljeZBesedilom 4186">
          <a:extLst>
            <a:ext uri="{FF2B5EF4-FFF2-40B4-BE49-F238E27FC236}">
              <a16:creationId xmlns:a16="http://schemas.microsoft.com/office/drawing/2014/main" id="{8DD08444-FA09-4D17-B6DC-AD56743C82E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188" name="PoljeZBesedilom 2">
          <a:extLst>
            <a:ext uri="{FF2B5EF4-FFF2-40B4-BE49-F238E27FC236}">
              <a16:creationId xmlns:a16="http://schemas.microsoft.com/office/drawing/2014/main" id="{1D8EA4EE-86E2-47FF-9D1C-E43A9B333D71}"/>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189" name="PoljeZBesedilom 2">
          <a:extLst>
            <a:ext uri="{FF2B5EF4-FFF2-40B4-BE49-F238E27FC236}">
              <a16:creationId xmlns:a16="http://schemas.microsoft.com/office/drawing/2014/main" id="{08962C62-37C5-46B6-9425-947EFDFEB5D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190" name="PoljeZBesedilom 2">
          <a:extLst>
            <a:ext uri="{FF2B5EF4-FFF2-40B4-BE49-F238E27FC236}">
              <a16:creationId xmlns:a16="http://schemas.microsoft.com/office/drawing/2014/main" id="{C343D46A-3B5B-41FE-A10B-6C24A6569D9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191" name="PoljeZBesedilom 2">
          <a:extLst>
            <a:ext uri="{FF2B5EF4-FFF2-40B4-BE49-F238E27FC236}">
              <a16:creationId xmlns:a16="http://schemas.microsoft.com/office/drawing/2014/main" id="{10D5A47A-C7FE-4CC7-A777-BC1024F780A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192" name="PoljeZBesedilom 2">
          <a:extLst>
            <a:ext uri="{FF2B5EF4-FFF2-40B4-BE49-F238E27FC236}">
              <a16:creationId xmlns:a16="http://schemas.microsoft.com/office/drawing/2014/main" id="{A8B27A18-B417-49EB-8252-7B7546EC18E1}"/>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193" name="PoljeZBesedilom 4192">
          <a:extLst>
            <a:ext uri="{FF2B5EF4-FFF2-40B4-BE49-F238E27FC236}">
              <a16:creationId xmlns:a16="http://schemas.microsoft.com/office/drawing/2014/main" id="{3859D255-8C13-44F8-B640-ECCA4F1440E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194" name="PoljeZBesedilom 2">
          <a:extLst>
            <a:ext uri="{FF2B5EF4-FFF2-40B4-BE49-F238E27FC236}">
              <a16:creationId xmlns:a16="http://schemas.microsoft.com/office/drawing/2014/main" id="{5C9BBD91-F26C-4321-8753-8DEB9ED70AD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195" name="PoljeZBesedilom 2">
          <a:extLst>
            <a:ext uri="{FF2B5EF4-FFF2-40B4-BE49-F238E27FC236}">
              <a16:creationId xmlns:a16="http://schemas.microsoft.com/office/drawing/2014/main" id="{1062DF32-3928-4949-BF3D-B980502952D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196" name="PoljeZBesedilom 2">
          <a:extLst>
            <a:ext uri="{FF2B5EF4-FFF2-40B4-BE49-F238E27FC236}">
              <a16:creationId xmlns:a16="http://schemas.microsoft.com/office/drawing/2014/main" id="{52767029-ACE7-4A88-B898-64623DF8874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197" name="PoljeZBesedilom 2">
          <a:extLst>
            <a:ext uri="{FF2B5EF4-FFF2-40B4-BE49-F238E27FC236}">
              <a16:creationId xmlns:a16="http://schemas.microsoft.com/office/drawing/2014/main" id="{761F2B24-0546-4597-8A0D-E460D8D80B9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198" name="PoljeZBesedilom 2">
          <a:extLst>
            <a:ext uri="{FF2B5EF4-FFF2-40B4-BE49-F238E27FC236}">
              <a16:creationId xmlns:a16="http://schemas.microsoft.com/office/drawing/2014/main" id="{E34FCEED-9355-4781-AD93-35F45D9F32AC}"/>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199" name="PoljeZBesedilom 4198">
          <a:extLst>
            <a:ext uri="{FF2B5EF4-FFF2-40B4-BE49-F238E27FC236}">
              <a16:creationId xmlns:a16="http://schemas.microsoft.com/office/drawing/2014/main" id="{B1517DB7-AE4A-46D0-AC28-8B7A830D9E4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200" name="PoljeZBesedilom 2">
          <a:extLst>
            <a:ext uri="{FF2B5EF4-FFF2-40B4-BE49-F238E27FC236}">
              <a16:creationId xmlns:a16="http://schemas.microsoft.com/office/drawing/2014/main" id="{C44668AC-06B1-452B-98F8-0295BE15879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201" name="PoljeZBesedilom 2">
          <a:extLst>
            <a:ext uri="{FF2B5EF4-FFF2-40B4-BE49-F238E27FC236}">
              <a16:creationId xmlns:a16="http://schemas.microsoft.com/office/drawing/2014/main" id="{A19131A2-AFDF-445D-A950-B7CC4FF0054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202" name="PoljeZBesedilom 2">
          <a:extLst>
            <a:ext uri="{FF2B5EF4-FFF2-40B4-BE49-F238E27FC236}">
              <a16:creationId xmlns:a16="http://schemas.microsoft.com/office/drawing/2014/main" id="{DE232CBC-D956-4816-8CD6-B43B236D0DC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203" name="PoljeZBesedilom 2">
          <a:extLst>
            <a:ext uri="{FF2B5EF4-FFF2-40B4-BE49-F238E27FC236}">
              <a16:creationId xmlns:a16="http://schemas.microsoft.com/office/drawing/2014/main" id="{765BB305-376A-4461-A77D-F6E7C18A790F}"/>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204" name="PoljeZBesedilom 2">
          <a:extLst>
            <a:ext uri="{FF2B5EF4-FFF2-40B4-BE49-F238E27FC236}">
              <a16:creationId xmlns:a16="http://schemas.microsoft.com/office/drawing/2014/main" id="{C7104394-7066-4FEF-A503-8B237974CEC5}"/>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205" name="PoljeZBesedilom 4204">
          <a:extLst>
            <a:ext uri="{FF2B5EF4-FFF2-40B4-BE49-F238E27FC236}">
              <a16:creationId xmlns:a16="http://schemas.microsoft.com/office/drawing/2014/main" id="{1E550CBE-9AAD-4705-B235-118397F577DC}"/>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206" name="PoljeZBesedilom 2">
          <a:extLst>
            <a:ext uri="{FF2B5EF4-FFF2-40B4-BE49-F238E27FC236}">
              <a16:creationId xmlns:a16="http://schemas.microsoft.com/office/drawing/2014/main" id="{98DD59D3-F540-4CA5-AFA0-00054B99E4E0}"/>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207" name="PoljeZBesedilom 2">
          <a:extLst>
            <a:ext uri="{FF2B5EF4-FFF2-40B4-BE49-F238E27FC236}">
              <a16:creationId xmlns:a16="http://schemas.microsoft.com/office/drawing/2014/main" id="{885828AA-E73F-4D54-B9A7-3B94C4DD0B97}"/>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208" name="PoljeZBesedilom 2">
          <a:extLst>
            <a:ext uri="{FF2B5EF4-FFF2-40B4-BE49-F238E27FC236}">
              <a16:creationId xmlns:a16="http://schemas.microsoft.com/office/drawing/2014/main" id="{30453C06-B897-44C0-991C-64A7484B6770}"/>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209" name="PoljeZBesedilom 2">
          <a:extLst>
            <a:ext uri="{FF2B5EF4-FFF2-40B4-BE49-F238E27FC236}">
              <a16:creationId xmlns:a16="http://schemas.microsoft.com/office/drawing/2014/main" id="{98BAA239-961A-4E75-8523-BC93DCCF6362}"/>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4210" name="PoljeZBesedilom 2">
          <a:extLst>
            <a:ext uri="{FF2B5EF4-FFF2-40B4-BE49-F238E27FC236}">
              <a16:creationId xmlns:a16="http://schemas.microsoft.com/office/drawing/2014/main" id="{2E12014D-A80B-462E-A1CC-BFFD7C6F5613}"/>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4211" name="PoljeZBesedilom 4210">
          <a:extLst>
            <a:ext uri="{FF2B5EF4-FFF2-40B4-BE49-F238E27FC236}">
              <a16:creationId xmlns:a16="http://schemas.microsoft.com/office/drawing/2014/main" id="{62D6A035-87A8-4AC4-B375-6F48F66DD399}"/>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4212" name="PoljeZBesedilom 2">
          <a:extLst>
            <a:ext uri="{FF2B5EF4-FFF2-40B4-BE49-F238E27FC236}">
              <a16:creationId xmlns:a16="http://schemas.microsoft.com/office/drawing/2014/main" id="{03963519-ED1A-4640-8A1E-B72FB2020F19}"/>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4213" name="PoljeZBesedilom 2">
          <a:extLst>
            <a:ext uri="{FF2B5EF4-FFF2-40B4-BE49-F238E27FC236}">
              <a16:creationId xmlns:a16="http://schemas.microsoft.com/office/drawing/2014/main" id="{B1A9A649-34CF-42A3-AD0B-33C9715E1BF0}"/>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4214" name="PoljeZBesedilom 2">
          <a:extLst>
            <a:ext uri="{FF2B5EF4-FFF2-40B4-BE49-F238E27FC236}">
              <a16:creationId xmlns:a16="http://schemas.microsoft.com/office/drawing/2014/main" id="{8921DD3B-6AB5-4CB5-93EB-6E02CE47C199}"/>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4215" name="PoljeZBesedilom 2">
          <a:extLst>
            <a:ext uri="{FF2B5EF4-FFF2-40B4-BE49-F238E27FC236}">
              <a16:creationId xmlns:a16="http://schemas.microsoft.com/office/drawing/2014/main" id="{B8B085A8-9525-4D35-BF78-F205F9605D7A}"/>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4216" name="PoljeZBesedilom 4215">
          <a:extLst>
            <a:ext uri="{FF2B5EF4-FFF2-40B4-BE49-F238E27FC236}">
              <a16:creationId xmlns:a16="http://schemas.microsoft.com/office/drawing/2014/main" id="{318D4D4A-6D3D-4E37-90B0-73598EDE78DF}"/>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4217" name="PoljeZBesedilom 2">
          <a:extLst>
            <a:ext uri="{FF2B5EF4-FFF2-40B4-BE49-F238E27FC236}">
              <a16:creationId xmlns:a16="http://schemas.microsoft.com/office/drawing/2014/main" id="{14FED98F-1FF2-44EE-B7FE-5EC80FBF0832}"/>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4218" name="PoljeZBesedilom 2">
          <a:extLst>
            <a:ext uri="{FF2B5EF4-FFF2-40B4-BE49-F238E27FC236}">
              <a16:creationId xmlns:a16="http://schemas.microsoft.com/office/drawing/2014/main" id="{9CBD7C3C-5DC5-4337-AA88-71950178322A}"/>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4219" name="PoljeZBesedilom 2">
          <a:extLst>
            <a:ext uri="{FF2B5EF4-FFF2-40B4-BE49-F238E27FC236}">
              <a16:creationId xmlns:a16="http://schemas.microsoft.com/office/drawing/2014/main" id="{0F026D1C-8330-4E3D-8A98-1DD9B22C4E93}"/>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4220" name="PoljeZBesedilom 2">
          <a:extLst>
            <a:ext uri="{FF2B5EF4-FFF2-40B4-BE49-F238E27FC236}">
              <a16:creationId xmlns:a16="http://schemas.microsoft.com/office/drawing/2014/main" id="{7FEA610C-D036-475F-AF72-97EBF1B443B7}"/>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21" name="PoljeZBesedilom 2">
          <a:extLst>
            <a:ext uri="{FF2B5EF4-FFF2-40B4-BE49-F238E27FC236}">
              <a16:creationId xmlns:a16="http://schemas.microsoft.com/office/drawing/2014/main" id="{13439AD7-16BA-47CC-AFE6-E19BA89A158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22" name="PoljeZBesedilom 4221">
          <a:extLst>
            <a:ext uri="{FF2B5EF4-FFF2-40B4-BE49-F238E27FC236}">
              <a16:creationId xmlns:a16="http://schemas.microsoft.com/office/drawing/2014/main" id="{8FACA33B-DD24-4476-AF81-A5E6837A2BD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23" name="PoljeZBesedilom 2">
          <a:extLst>
            <a:ext uri="{FF2B5EF4-FFF2-40B4-BE49-F238E27FC236}">
              <a16:creationId xmlns:a16="http://schemas.microsoft.com/office/drawing/2014/main" id="{882B9679-819C-492E-AC31-DA93920FA9DC}"/>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24" name="PoljeZBesedilom 2">
          <a:extLst>
            <a:ext uri="{FF2B5EF4-FFF2-40B4-BE49-F238E27FC236}">
              <a16:creationId xmlns:a16="http://schemas.microsoft.com/office/drawing/2014/main" id="{4044D24C-C42B-4587-81E1-15FF1FC7FEB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25" name="PoljeZBesedilom 2">
          <a:extLst>
            <a:ext uri="{FF2B5EF4-FFF2-40B4-BE49-F238E27FC236}">
              <a16:creationId xmlns:a16="http://schemas.microsoft.com/office/drawing/2014/main" id="{8AA25CA9-7402-4ACB-A7EA-D98491D19FB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26" name="PoljeZBesedilom 2">
          <a:extLst>
            <a:ext uri="{FF2B5EF4-FFF2-40B4-BE49-F238E27FC236}">
              <a16:creationId xmlns:a16="http://schemas.microsoft.com/office/drawing/2014/main" id="{B95AD578-111D-4337-B78B-0644D6FD352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27" name="PoljeZBesedilom 2">
          <a:extLst>
            <a:ext uri="{FF2B5EF4-FFF2-40B4-BE49-F238E27FC236}">
              <a16:creationId xmlns:a16="http://schemas.microsoft.com/office/drawing/2014/main" id="{6FA4FCA7-51FA-4324-85F2-DC8DDC47676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28" name="PoljeZBesedilom 4227">
          <a:extLst>
            <a:ext uri="{FF2B5EF4-FFF2-40B4-BE49-F238E27FC236}">
              <a16:creationId xmlns:a16="http://schemas.microsoft.com/office/drawing/2014/main" id="{3136F735-28A6-4266-A81F-A39CADDB400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29" name="PoljeZBesedilom 2">
          <a:extLst>
            <a:ext uri="{FF2B5EF4-FFF2-40B4-BE49-F238E27FC236}">
              <a16:creationId xmlns:a16="http://schemas.microsoft.com/office/drawing/2014/main" id="{10356DF2-A5CB-47AF-806E-28D1332D159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30" name="PoljeZBesedilom 2">
          <a:extLst>
            <a:ext uri="{FF2B5EF4-FFF2-40B4-BE49-F238E27FC236}">
              <a16:creationId xmlns:a16="http://schemas.microsoft.com/office/drawing/2014/main" id="{5961C3B9-BA12-4869-86CB-4B657FB4066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31" name="PoljeZBesedilom 2">
          <a:extLst>
            <a:ext uri="{FF2B5EF4-FFF2-40B4-BE49-F238E27FC236}">
              <a16:creationId xmlns:a16="http://schemas.microsoft.com/office/drawing/2014/main" id="{52DF9CBD-AAD5-4C46-A0EF-64460D1C0ED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32" name="PoljeZBesedilom 2">
          <a:extLst>
            <a:ext uri="{FF2B5EF4-FFF2-40B4-BE49-F238E27FC236}">
              <a16:creationId xmlns:a16="http://schemas.microsoft.com/office/drawing/2014/main" id="{D6D0EB18-6E6B-4790-AA9B-44D942DBF77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233" name="PoljeZBesedilom 2">
          <a:extLst>
            <a:ext uri="{FF2B5EF4-FFF2-40B4-BE49-F238E27FC236}">
              <a16:creationId xmlns:a16="http://schemas.microsoft.com/office/drawing/2014/main" id="{B5BB6FFE-4168-4955-AC25-78EFA2EF00D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234" name="PoljeZBesedilom 4233">
          <a:extLst>
            <a:ext uri="{FF2B5EF4-FFF2-40B4-BE49-F238E27FC236}">
              <a16:creationId xmlns:a16="http://schemas.microsoft.com/office/drawing/2014/main" id="{E8A27873-3672-4EB4-BB08-C81865A5281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235" name="PoljeZBesedilom 2">
          <a:extLst>
            <a:ext uri="{FF2B5EF4-FFF2-40B4-BE49-F238E27FC236}">
              <a16:creationId xmlns:a16="http://schemas.microsoft.com/office/drawing/2014/main" id="{069A4DB5-F72D-467C-9CAC-A121BA24E17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236" name="PoljeZBesedilom 2">
          <a:extLst>
            <a:ext uri="{FF2B5EF4-FFF2-40B4-BE49-F238E27FC236}">
              <a16:creationId xmlns:a16="http://schemas.microsoft.com/office/drawing/2014/main" id="{D01821E2-4DCB-4B3E-BFC4-BBD44B55FE0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237" name="PoljeZBesedilom 2">
          <a:extLst>
            <a:ext uri="{FF2B5EF4-FFF2-40B4-BE49-F238E27FC236}">
              <a16:creationId xmlns:a16="http://schemas.microsoft.com/office/drawing/2014/main" id="{D4280C2F-E918-4DC4-839D-580207598B5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238" name="PoljeZBesedilom 2">
          <a:extLst>
            <a:ext uri="{FF2B5EF4-FFF2-40B4-BE49-F238E27FC236}">
              <a16:creationId xmlns:a16="http://schemas.microsoft.com/office/drawing/2014/main" id="{7368E3BC-3630-43DB-A998-C171A1355CA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239" name="PoljeZBesedilom 2">
          <a:extLst>
            <a:ext uri="{FF2B5EF4-FFF2-40B4-BE49-F238E27FC236}">
              <a16:creationId xmlns:a16="http://schemas.microsoft.com/office/drawing/2014/main" id="{0C3FFDBB-B2E6-40AD-9DBD-495012E13B2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240" name="PoljeZBesedilom 4239">
          <a:extLst>
            <a:ext uri="{FF2B5EF4-FFF2-40B4-BE49-F238E27FC236}">
              <a16:creationId xmlns:a16="http://schemas.microsoft.com/office/drawing/2014/main" id="{D591AE1C-5532-49E3-B5D9-BCFE474491E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241" name="PoljeZBesedilom 2">
          <a:extLst>
            <a:ext uri="{FF2B5EF4-FFF2-40B4-BE49-F238E27FC236}">
              <a16:creationId xmlns:a16="http://schemas.microsoft.com/office/drawing/2014/main" id="{6C3D230D-5A76-47E3-8E8F-A2A52B0B798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242" name="PoljeZBesedilom 2">
          <a:extLst>
            <a:ext uri="{FF2B5EF4-FFF2-40B4-BE49-F238E27FC236}">
              <a16:creationId xmlns:a16="http://schemas.microsoft.com/office/drawing/2014/main" id="{632661F4-3709-4457-830D-66F931FC7A51}"/>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243" name="PoljeZBesedilom 2">
          <a:extLst>
            <a:ext uri="{FF2B5EF4-FFF2-40B4-BE49-F238E27FC236}">
              <a16:creationId xmlns:a16="http://schemas.microsoft.com/office/drawing/2014/main" id="{6EC3C242-EF21-4E56-A26B-EFA4CD8E573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244" name="PoljeZBesedilom 2">
          <a:extLst>
            <a:ext uri="{FF2B5EF4-FFF2-40B4-BE49-F238E27FC236}">
              <a16:creationId xmlns:a16="http://schemas.microsoft.com/office/drawing/2014/main" id="{573F8628-AFED-4D81-BAE4-94C9B8E4F14C}"/>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245" name="PoljeZBesedilom 2">
          <a:extLst>
            <a:ext uri="{FF2B5EF4-FFF2-40B4-BE49-F238E27FC236}">
              <a16:creationId xmlns:a16="http://schemas.microsoft.com/office/drawing/2014/main" id="{FB802ACE-D9B0-4048-85C8-78F5EA720AE9}"/>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246" name="PoljeZBesedilom 4245">
          <a:extLst>
            <a:ext uri="{FF2B5EF4-FFF2-40B4-BE49-F238E27FC236}">
              <a16:creationId xmlns:a16="http://schemas.microsoft.com/office/drawing/2014/main" id="{6C02BB4C-5577-4A62-BA87-54A35D1A9F74}"/>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247" name="PoljeZBesedilom 2">
          <a:extLst>
            <a:ext uri="{FF2B5EF4-FFF2-40B4-BE49-F238E27FC236}">
              <a16:creationId xmlns:a16="http://schemas.microsoft.com/office/drawing/2014/main" id="{AEC1E696-4198-4EE4-9AA8-985F524B13E7}"/>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248" name="PoljeZBesedilom 2">
          <a:extLst>
            <a:ext uri="{FF2B5EF4-FFF2-40B4-BE49-F238E27FC236}">
              <a16:creationId xmlns:a16="http://schemas.microsoft.com/office/drawing/2014/main" id="{7043635A-2CFC-49A7-8069-2A5965D17C62}"/>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249" name="PoljeZBesedilom 2">
          <a:extLst>
            <a:ext uri="{FF2B5EF4-FFF2-40B4-BE49-F238E27FC236}">
              <a16:creationId xmlns:a16="http://schemas.microsoft.com/office/drawing/2014/main" id="{A80407AD-3482-47FA-AE1B-77D8DAC67805}"/>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250" name="PoljeZBesedilom 2">
          <a:extLst>
            <a:ext uri="{FF2B5EF4-FFF2-40B4-BE49-F238E27FC236}">
              <a16:creationId xmlns:a16="http://schemas.microsoft.com/office/drawing/2014/main" id="{D635CD89-31B6-41E9-8C20-BFB31FFCAB86}"/>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4251" name="PoljeZBesedilom 2">
          <a:extLst>
            <a:ext uri="{FF2B5EF4-FFF2-40B4-BE49-F238E27FC236}">
              <a16:creationId xmlns:a16="http://schemas.microsoft.com/office/drawing/2014/main" id="{C8AFC873-27F5-4DA1-A09A-C2AFCDFBB2E5}"/>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4252" name="PoljeZBesedilom 4251">
          <a:extLst>
            <a:ext uri="{FF2B5EF4-FFF2-40B4-BE49-F238E27FC236}">
              <a16:creationId xmlns:a16="http://schemas.microsoft.com/office/drawing/2014/main" id="{A93E9C48-442F-4890-9B1D-7B9966A12BD0}"/>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4253" name="PoljeZBesedilom 2">
          <a:extLst>
            <a:ext uri="{FF2B5EF4-FFF2-40B4-BE49-F238E27FC236}">
              <a16:creationId xmlns:a16="http://schemas.microsoft.com/office/drawing/2014/main" id="{2735BDF9-D07E-488B-9D94-F39658418AC3}"/>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4254" name="PoljeZBesedilom 2">
          <a:extLst>
            <a:ext uri="{FF2B5EF4-FFF2-40B4-BE49-F238E27FC236}">
              <a16:creationId xmlns:a16="http://schemas.microsoft.com/office/drawing/2014/main" id="{97D45328-1F82-45A2-9F34-5AB7B7D9409B}"/>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4255" name="PoljeZBesedilom 2">
          <a:extLst>
            <a:ext uri="{FF2B5EF4-FFF2-40B4-BE49-F238E27FC236}">
              <a16:creationId xmlns:a16="http://schemas.microsoft.com/office/drawing/2014/main" id="{7C8A9A11-1EA3-4CD4-9255-91EADC7DA2A8}"/>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2950"/>
    <xdr:sp macro="" textlink="">
      <xdr:nvSpPr>
        <xdr:cNvPr id="4256" name="PoljeZBesedilom 2">
          <a:extLst>
            <a:ext uri="{FF2B5EF4-FFF2-40B4-BE49-F238E27FC236}">
              <a16:creationId xmlns:a16="http://schemas.microsoft.com/office/drawing/2014/main" id="{2F5428CC-FEF2-409C-85FE-6FD14B920378}"/>
            </a:ext>
          </a:extLst>
        </xdr:cNvPr>
        <xdr:cNvSpPr txBox="1"/>
      </xdr:nvSpPr>
      <xdr:spPr>
        <a:xfrm>
          <a:off x="7648600" y="15694587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4257" name="PoljeZBesedilom 4256">
          <a:extLst>
            <a:ext uri="{FF2B5EF4-FFF2-40B4-BE49-F238E27FC236}">
              <a16:creationId xmlns:a16="http://schemas.microsoft.com/office/drawing/2014/main" id="{DB0315B9-AB4C-4DEC-93D8-B4B63AF4501D}"/>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4258" name="PoljeZBesedilom 2">
          <a:extLst>
            <a:ext uri="{FF2B5EF4-FFF2-40B4-BE49-F238E27FC236}">
              <a16:creationId xmlns:a16="http://schemas.microsoft.com/office/drawing/2014/main" id="{6C3369C1-9F89-4D66-819B-EAE5520A9A98}"/>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4259" name="PoljeZBesedilom 2">
          <a:extLst>
            <a:ext uri="{FF2B5EF4-FFF2-40B4-BE49-F238E27FC236}">
              <a16:creationId xmlns:a16="http://schemas.microsoft.com/office/drawing/2014/main" id="{34160462-B11E-4EA3-8120-8A10FF80F303}"/>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4260" name="PoljeZBesedilom 2">
          <a:extLst>
            <a:ext uri="{FF2B5EF4-FFF2-40B4-BE49-F238E27FC236}">
              <a16:creationId xmlns:a16="http://schemas.microsoft.com/office/drawing/2014/main" id="{1CBF12B7-C8A2-412D-9BDE-F5784BB5B987}"/>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74009"/>
    <xdr:sp macro="" textlink="">
      <xdr:nvSpPr>
        <xdr:cNvPr id="4261" name="PoljeZBesedilom 2">
          <a:extLst>
            <a:ext uri="{FF2B5EF4-FFF2-40B4-BE49-F238E27FC236}">
              <a16:creationId xmlns:a16="http://schemas.microsoft.com/office/drawing/2014/main" id="{5009FE37-7056-45C6-96F1-FE0D2B7D53D4}"/>
            </a:ext>
          </a:extLst>
        </xdr:cNvPr>
        <xdr:cNvSpPr txBox="1"/>
      </xdr:nvSpPr>
      <xdr:spPr>
        <a:xfrm>
          <a:off x="764860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62" name="PoljeZBesedilom 2">
          <a:extLst>
            <a:ext uri="{FF2B5EF4-FFF2-40B4-BE49-F238E27FC236}">
              <a16:creationId xmlns:a16="http://schemas.microsoft.com/office/drawing/2014/main" id="{5DA4B904-062F-480C-A89F-741D4E1B7A98}"/>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63" name="PoljeZBesedilom 4262">
          <a:extLst>
            <a:ext uri="{FF2B5EF4-FFF2-40B4-BE49-F238E27FC236}">
              <a16:creationId xmlns:a16="http://schemas.microsoft.com/office/drawing/2014/main" id="{11C13EA3-285E-42BF-B5F6-33343A918B00}"/>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64" name="PoljeZBesedilom 2">
          <a:extLst>
            <a:ext uri="{FF2B5EF4-FFF2-40B4-BE49-F238E27FC236}">
              <a16:creationId xmlns:a16="http://schemas.microsoft.com/office/drawing/2014/main" id="{17ECC645-0D93-4F90-B1D6-F98A95D22F23}"/>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65" name="PoljeZBesedilom 2">
          <a:extLst>
            <a:ext uri="{FF2B5EF4-FFF2-40B4-BE49-F238E27FC236}">
              <a16:creationId xmlns:a16="http://schemas.microsoft.com/office/drawing/2014/main" id="{7F6964EF-A1DB-42CD-ACBF-8B681AA41B52}"/>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66" name="PoljeZBesedilom 2">
          <a:extLst>
            <a:ext uri="{FF2B5EF4-FFF2-40B4-BE49-F238E27FC236}">
              <a16:creationId xmlns:a16="http://schemas.microsoft.com/office/drawing/2014/main" id="{0212C227-9AFE-4A23-AB5D-028790C02F9A}"/>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67" name="PoljeZBesedilom 2">
          <a:extLst>
            <a:ext uri="{FF2B5EF4-FFF2-40B4-BE49-F238E27FC236}">
              <a16:creationId xmlns:a16="http://schemas.microsoft.com/office/drawing/2014/main" id="{C60FEEC9-9E58-48F3-8B02-6164D4B59A22}"/>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68" name="PoljeZBesedilom 2">
          <a:extLst>
            <a:ext uri="{FF2B5EF4-FFF2-40B4-BE49-F238E27FC236}">
              <a16:creationId xmlns:a16="http://schemas.microsoft.com/office/drawing/2014/main" id="{876121E7-387F-432A-A26D-07C5B0F73BB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69" name="PoljeZBesedilom 4268">
          <a:extLst>
            <a:ext uri="{FF2B5EF4-FFF2-40B4-BE49-F238E27FC236}">
              <a16:creationId xmlns:a16="http://schemas.microsoft.com/office/drawing/2014/main" id="{82B34522-92C6-4984-AEF8-B3C3E1C26331}"/>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70" name="PoljeZBesedilom 2">
          <a:extLst>
            <a:ext uri="{FF2B5EF4-FFF2-40B4-BE49-F238E27FC236}">
              <a16:creationId xmlns:a16="http://schemas.microsoft.com/office/drawing/2014/main" id="{F0B130A8-D4F9-4B9B-ABAE-A3E7746B0446}"/>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71" name="PoljeZBesedilom 2">
          <a:extLst>
            <a:ext uri="{FF2B5EF4-FFF2-40B4-BE49-F238E27FC236}">
              <a16:creationId xmlns:a16="http://schemas.microsoft.com/office/drawing/2014/main" id="{B4280614-CA01-4382-9C88-00358185F94B}"/>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72" name="PoljeZBesedilom 2">
          <a:extLst>
            <a:ext uri="{FF2B5EF4-FFF2-40B4-BE49-F238E27FC236}">
              <a16:creationId xmlns:a16="http://schemas.microsoft.com/office/drawing/2014/main" id="{DFAC50BC-163E-450A-AD48-9BC11A49094E}"/>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73" name="PoljeZBesedilom 2">
          <a:extLst>
            <a:ext uri="{FF2B5EF4-FFF2-40B4-BE49-F238E27FC236}">
              <a16:creationId xmlns:a16="http://schemas.microsoft.com/office/drawing/2014/main" id="{3B4E5F50-C42B-429C-A8EB-DF0BCE89684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74" name="PoljeZBesedilom 2">
          <a:extLst>
            <a:ext uri="{FF2B5EF4-FFF2-40B4-BE49-F238E27FC236}">
              <a16:creationId xmlns:a16="http://schemas.microsoft.com/office/drawing/2014/main" id="{BDA1BA59-9AF8-430A-ACC2-EB491C8B74D7}"/>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75" name="PoljeZBesedilom 4274">
          <a:extLst>
            <a:ext uri="{FF2B5EF4-FFF2-40B4-BE49-F238E27FC236}">
              <a16:creationId xmlns:a16="http://schemas.microsoft.com/office/drawing/2014/main" id="{126C1E28-F2CF-4479-AFC4-F71317935E7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76" name="PoljeZBesedilom 2">
          <a:extLst>
            <a:ext uri="{FF2B5EF4-FFF2-40B4-BE49-F238E27FC236}">
              <a16:creationId xmlns:a16="http://schemas.microsoft.com/office/drawing/2014/main" id="{39A30B82-1280-495E-BF89-7FEE99FF7415}"/>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77" name="PoljeZBesedilom 2">
          <a:extLst>
            <a:ext uri="{FF2B5EF4-FFF2-40B4-BE49-F238E27FC236}">
              <a16:creationId xmlns:a16="http://schemas.microsoft.com/office/drawing/2014/main" id="{AED99A6E-F388-45AC-ADE4-4BC26A20AE65}"/>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78" name="PoljeZBesedilom 2">
          <a:extLst>
            <a:ext uri="{FF2B5EF4-FFF2-40B4-BE49-F238E27FC236}">
              <a16:creationId xmlns:a16="http://schemas.microsoft.com/office/drawing/2014/main" id="{CE361100-DB35-4089-A620-9A96FA75B6EF}"/>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79" name="PoljeZBesedilom 2">
          <a:extLst>
            <a:ext uri="{FF2B5EF4-FFF2-40B4-BE49-F238E27FC236}">
              <a16:creationId xmlns:a16="http://schemas.microsoft.com/office/drawing/2014/main" id="{8908E73B-5063-4CA3-A550-637570EF3F5E}"/>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80" name="PoljeZBesedilom 2">
          <a:extLst>
            <a:ext uri="{FF2B5EF4-FFF2-40B4-BE49-F238E27FC236}">
              <a16:creationId xmlns:a16="http://schemas.microsoft.com/office/drawing/2014/main" id="{71B4FFC2-237C-411E-8F8E-9B258866CEF3}"/>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81" name="PoljeZBesedilom 4280">
          <a:extLst>
            <a:ext uri="{FF2B5EF4-FFF2-40B4-BE49-F238E27FC236}">
              <a16:creationId xmlns:a16="http://schemas.microsoft.com/office/drawing/2014/main" id="{46D9B7C4-4205-40D9-A5B0-F2EEBE364112}"/>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82" name="PoljeZBesedilom 2">
          <a:extLst>
            <a:ext uri="{FF2B5EF4-FFF2-40B4-BE49-F238E27FC236}">
              <a16:creationId xmlns:a16="http://schemas.microsoft.com/office/drawing/2014/main" id="{F1E8443A-18B1-430D-B8BC-F735F1654134}"/>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83" name="PoljeZBesedilom 2">
          <a:extLst>
            <a:ext uri="{FF2B5EF4-FFF2-40B4-BE49-F238E27FC236}">
              <a16:creationId xmlns:a16="http://schemas.microsoft.com/office/drawing/2014/main" id="{70C084AD-9F66-497F-92D5-28933E79E308}"/>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84" name="PoljeZBesedilom 2">
          <a:extLst>
            <a:ext uri="{FF2B5EF4-FFF2-40B4-BE49-F238E27FC236}">
              <a16:creationId xmlns:a16="http://schemas.microsoft.com/office/drawing/2014/main" id="{2CB8FD84-568F-4AC6-8DCD-B61D7D467DAA}"/>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85" name="PoljeZBesedilom 2">
          <a:extLst>
            <a:ext uri="{FF2B5EF4-FFF2-40B4-BE49-F238E27FC236}">
              <a16:creationId xmlns:a16="http://schemas.microsoft.com/office/drawing/2014/main" id="{956208BC-7E33-4E71-9BF8-94E1AEF5B37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86" name="PoljeZBesedilom 2">
          <a:extLst>
            <a:ext uri="{FF2B5EF4-FFF2-40B4-BE49-F238E27FC236}">
              <a16:creationId xmlns:a16="http://schemas.microsoft.com/office/drawing/2014/main" id="{D5B5BC7E-400A-473B-A863-60DB3180DAF7}"/>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87" name="PoljeZBesedilom 4286">
          <a:extLst>
            <a:ext uri="{FF2B5EF4-FFF2-40B4-BE49-F238E27FC236}">
              <a16:creationId xmlns:a16="http://schemas.microsoft.com/office/drawing/2014/main" id="{13441C97-61B0-45CA-8DCA-B5C75DA7481E}"/>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88" name="PoljeZBesedilom 2">
          <a:extLst>
            <a:ext uri="{FF2B5EF4-FFF2-40B4-BE49-F238E27FC236}">
              <a16:creationId xmlns:a16="http://schemas.microsoft.com/office/drawing/2014/main" id="{5C728E57-842F-49B4-8512-4455ECC82F46}"/>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89" name="PoljeZBesedilom 2">
          <a:extLst>
            <a:ext uri="{FF2B5EF4-FFF2-40B4-BE49-F238E27FC236}">
              <a16:creationId xmlns:a16="http://schemas.microsoft.com/office/drawing/2014/main" id="{4297CEBB-52F8-44DA-B422-63BB444BA44F}"/>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90" name="PoljeZBesedilom 2">
          <a:extLst>
            <a:ext uri="{FF2B5EF4-FFF2-40B4-BE49-F238E27FC236}">
              <a16:creationId xmlns:a16="http://schemas.microsoft.com/office/drawing/2014/main" id="{9368A86A-1FB8-49C5-8D1B-1CA8655F1948}"/>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291" name="PoljeZBesedilom 2">
          <a:extLst>
            <a:ext uri="{FF2B5EF4-FFF2-40B4-BE49-F238E27FC236}">
              <a16:creationId xmlns:a16="http://schemas.microsoft.com/office/drawing/2014/main" id="{CC1F4C03-B5EC-45B1-AAAA-32A762B2739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92" name="PoljeZBesedilom 2">
          <a:extLst>
            <a:ext uri="{FF2B5EF4-FFF2-40B4-BE49-F238E27FC236}">
              <a16:creationId xmlns:a16="http://schemas.microsoft.com/office/drawing/2014/main" id="{FEBCAF74-5F5C-4D51-9BE8-F27CBFED26D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93" name="PoljeZBesedilom 4292">
          <a:extLst>
            <a:ext uri="{FF2B5EF4-FFF2-40B4-BE49-F238E27FC236}">
              <a16:creationId xmlns:a16="http://schemas.microsoft.com/office/drawing/2014/main" id="{4D0EF881-F3F3-4265-BD96-5598074A4E5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94" name="PoljeZBesedilom 2">
          <a:extLst>
            <a:ext uri="{FF2B5EF4-FFF2-40B4-BE49-F238E27FC236}">
              <a16:creationId xmlns:a16="http://schemas.microsoft.com/office/drawing/2014/main" id="{22BF85C9-0198-44E3-9F8D-DECBEBE7CBE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95" name="PoljeZBesedilom 2">
          <a:extLst>
            <a:ext uri="{FF2B5EF4-FFF2-40B4-BE49-F238E27FC236}">
              <a16:creationId xmlns:a16="http://schemas.microsoft.com/office/drawing/2014/main" id="{29C6276F-3D17-43A1-8A39-9E2F7AC551B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96" name="PoljeZBesedilom 2">
          <a:extLst>
            <a:ext uri="{FF2B5EF4-FFF2-40B4-BE49-F238E27FC236}">
              <a16:creationId xmlns:a16="http://schemas.microsoft.com/office/drawing/2014/main" id="{F987A45A-E0BC-448B-96FC-8F2F0B2C7B8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97" name="PoljeZBesedilom 2">
          <a:extLst>
            <a:ext uri="{FF2B5EF4-FFF2-40B4-BE49-F238E27FC236}">
              <a16:creationId xmlns:a16="http://schemas.microsoft.com/office/drawing/2014/main" id="{6447931D-1C5B-48FC-A9A2-83F162C37CF9}"/>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98" name="PoljeZBesedilom 2">
          <a:extLst>
            <a:ext uri="{FF2B5EF4-FFF2-40B4-BE49-F238E27FC236}">
              <a16:creationId xmlns:a16="http://schemas.microsoft.com/office/drawing/2014/main" id="{3DD18028-60F1-4F3D-B947-28B3030514B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299" name="PoljeZBesedilom 4298">
          <a:extLst>
            <a:ext uri="{FF2B5EF4-FFF2-40B4-BE49-F238E27FC236}">
              <a16:creationId xmlns:a16="http://schemas.microsoft.com/office/drawing/2014/main" id="{0F2A1C8C-B55A-48AC-B8E8-EC9FEAAEBC9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300" name="PoljeZBesedilom 2">
          <a:extLst>
            <a:ext uri="{FF2B5EF4-FFF2-40B4-BE49-F238E27FC236}">
              <a16:creationId xmlns:a16="http://schemas.microsoft.com/office/drawing/2014/main" id="{C5C90466-D128-408C-8B26-877ED20AF87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301" name="PoljeZBesedilom 2">
          <a:extLst>
            <a:ext uri="{FF2B5EF4-FFF2-40B4-BE49-F238E27FC236}">
              <a16:creationId xmlns:a16="http://schemas.microsoft.com/office/drawing/2014/main" id="{79C1BB87-2644-42F1-81CA-A20D2C9BD149}"/>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302" name="PoljeZBesedilom 2">
          <a:extLst>
            <a:ext uri="{FF2B5EF4-FFF2-40B4-BE49-F238E27FC236}">
              <a16:creationId xmlns:a16="http://schemas.microsoft.com/office/drawing/2014/main" id="{6861C09B-FAAF-46B5-83AF-13219E3DF65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303" name="PoljeZBesedilom 2">
          <a:extLst>
            <a:ext uri="{FF2B5EF4-FFF2-40B4-BE49-F238E27FC236}">
              <a16:creationId xmlns:a16="http://schemas.microsoft.com/office/drawing/2014/main" id="{4186E613-E717-421A-A57B-235DC4B1DBC0}"/>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04" name="PoljeZBesedilom 2">
          <a:extLst>
            <a:ext uri="{FF2B5EF4-FFF2-40B4-BE49-F238E27FC236}">
              <a16:creationId xmlns:a16="http://schemas.microsoft.com/office/drawing/2014/main" id="{7223EB5B-95FA-4A9B-8D7C-AA71CE37E1EB}"/>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05" name="PoljeZBesedilom 4304">
          <a:extLst>
            <a:ext uri="{FF2B5EF4-FFF2-40B4-BE49-F238E27FC236}">
              <a16:creationId xmlns:a16="http://schemas.microsoft.com/office/drawing/2014/main" id="{3B397210-2EB9-4BF1-A331-89566ADAC347}"/>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06" name="PoljeZBesedilom 2">
          <a:extLst>
            <a:ext uri="{FF2B5EF4-FFF2-40B4-BE49-F238E27FC236}">
              <a16:creationId xmlns:a16="http://schemas.microsoft.com/office/drawing/2014/main" id="{D926D5A6-406E-4198-A1C8-78B42AA45BC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07" name="PoljeZBesedilom 2">
          <a:extLst>
            <a:ext uri="{FF2B5EF4-FFF2-40B4-BE49-F238E27FC236}">
              <a16:creationId xmlns:a16="http://schemas.microsoft.com/office/drawing/2014/main" id="{5CD7612D-C235-451A-94A8-A90AF3A1DC2E}"/>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08" name="PoljeZBesedilom 2">
          <a:extLst>
            <a:ext uri="{FF2B5EF4-FFF2-40B4-BE49-F238E27FC236}">
              <a16:creationId xmlns:a16="http://schemas.microsoft.com/office/drawing/2014/main" id="{1ABCB341-5333-4071-A696-1324EFA081F7}"/>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09" name="PoljeZBesedilom 2">
          <a:extLst>
            <a:ext uri="{FF2B5EF4-FFF2-40B4-BE49-F238E27FC236}">
              <a16:creationId xmlns:a16="http://schemas.microsoft.com/office/drawing/2014/main" id="{89845D13-E54A-41E5-92B0-65991BF571A2}"/>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10" name="PoljeZBesedilom 2">
          <a:extLst>
            <a:ext uri="{FF2B5EF4-FFF2-40B4-BE49-F238E27FC236}">
              <a16:creationId xmlns:a16="http://schemas.microsoft.com/office/drawing/2014/main" id="{E2174980-D425-4D47-9146-36403EDAE86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11" name="PoljeZBesedilom 4310">
          <a:extLst>
            <a:ext uri="{FF2B5EF4-FFF2-40B4-BE49-F238E27FC236}">
              <a16:creationId xmlns:a16="http://schemas.microsoft.com/office/drawing/2014/main" id="{FF3292A4-71C9-45A2-990D-F368B55AA810}"/>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12" name="PoljeZBesedilom 2">
          <a:extLst>
            <a:ext uri="{FF2B5EF4-FFF2-40B4-BE49-F238E27FC236}">
              <a16:creationId xmlns:a16="http://schemas.microsoft.com/office/drawing/2014/main" id="{FC48D33B-81D3-4AA7-9C45-D40B2833940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13" name="PoljeZBesedilom 2">
          <a:extLst>
            <a:ext uri="{FF2B5EF4-FFF2-40B4-BE49-F238E27FC236}">
              <a16:creationId xmlns:a16="http://schemas.microsoft.com/office/drawing/2014/main" id="{D3CB6884-0251-4E45-B382-899E2587CA37}"/>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14" name="PoljeZBesedilom 2">
          <a:extLst>
            <a:ext uri="{FF2B5EF4-FFF2-40B4-BE49-F238E27FC236}">
              <a16:creationId xmlns:a16="http://schemas.microsoft.com/office/drawing/2014/main" id="{D6E592C4-C564-4DDD-919D-4CBAD804D198}"/>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15" name="PoljeZBesedilom 2">
          <a:extLst>
            <a:ext uri="{FF2B5EF4-FFF2-40B4-BE49-F238E27FC236}">
              <a16:creationId xmlns:a16="http://schemas.microsoft.com/office/drawing/2014/main" id="{94889F84-BC4C-48C1-8044-04ECE31BC044}"/>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316" name="PoljeZBesedilom 4315">
          <a:extLst>
            <a:ext uri="{FF2B5EF4-FFF2-40B4-BE49-F238E27FC236}">
              <a16:creationId xmlns:a16="http://schemas.microsoft.com/office/drawing/2014/main" id="{27AFD5DD-C999-41A3-9AE2-3B18353C20FF}"/>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317" name="PoljeZBesedilom 2">
          <a:extLst>
            <a:ext uri="{FF2B5EF4-FFF2-40B4-BE49-F238E27FC236}">
              <a16:creationId xmlns:a16="http://schemas.microsoft.com/office/drawing/2014/main" id="{E1B3E42A-240C-4027-955A-324A2749B9BD}"/>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318" name="PoljeZBesedilom 2">
          <a:extLst>
            <a:ext uri="{FF2B5EF4-FFF2-40B4-BE49-F238E27FC236}">
              <a16:creationId xmlns:a16="http://schemas.microsoft.com/office/drawing/2014/main" id="{29F07E59-485E-4F60-B3CE-100ABDA922C0}"/>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319" name="PoljeZBesedilom 2">
          <a:extLst>
            <a:ext uri="{FF2B5EF4-FFF2-40B4-BE49-F238E27FC236}">
              <a16:creationId xmlns:a16="http://schemas.microsoft.com/office/drawing/2014/main" id="{544C51D5-AAC3-47DC-B6DD-04D5630A57D4}"/>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320" name="PoljeZBesedilom 2">
          <a:extLst>
            <a:ext uri="{FF2B5EF4-FFF2-40B4-BE49-F238E27FC236}">
              <a16:creationId xmlns:a16="http://schemas.microsoft.com/office/drawing/2014/main" id="{DEF63F75-2162-442B-B421-76AD2603215D}"/>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321" name="PoljeZBesedilom 2">
          <a:extLst>
            <a:ext uri="{FF2B5EF4-FFF2-40B4-BE49-F238E27FC236}">
              <a16:creationId xmlns:a16="http://schemas.microsoft.com/office/drawing/2014/main" id="{35C29B54-7AC0-416B-AFAB-A132011E742D}"/>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322" name="PoljeZBesedilom 4321">
          <a:extLst>
            <a:ext uri="{FF2B5EF4-FFF2-40B4-BE49-F238E27FC236}">
              <a16:creationId xmlns:a16="http://schemas.microsoft.com/office/drawing/2014/main" id="{3441D3E1-9315-4AA3-9390-FCBD96F62AD7}"/>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323" name="PoljeZBesedilom 2">
          <a:extLst>
            <a:ext uri="{FF2B5EF4-FFF2-40B4-BE49-F238E27FC236}">
              <a16:creationId xmlns:a16="http://schemas.microsoft.com/office/drawing/2014/main" id="{4A03B2D6-7B62-47CF-875F-B275E22430B2}"/>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324" name="PoljeZBesedilom 2">
          <a:extLst>
            <a:ext uri="{FF2B5EF4-FFF2-40B4-BE49-F238E27FC236}">
              <a16:creationId xmlns:a16="http://schemas.microsoft.com/office/drawing/2014/main" id="{CBC7E55C-EE88-47D2-B8C8-12E8372BF561}"/>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325" name="PoljeZBesedilom 2">
          <a:extLst>
            <a:ext uri="{FF2B5EF4-FFF2-40B4-BE49-F238E27FC236}">
              <a16:creationId xmlns:a16="http://schemas.microsoft.com/office/drawing/2014/main" id="{D0BE4CDD-3C4C-4DF9-A3A6-9B4EAD5A5D79}"/>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915</xdr:row>
      <xdr:rowOff>0</xdr:rowOff>
    </xdr:from>
    <xdr:ext cx="184731" cy="264560"/>
    <xdr:sp macro="" textlink="">
      <xdr:nvSpPr>
        <xdr:cNvPr id="4326" name="PoljeZBesedilom 2">
          <a:extLst>
            <a:ext uri="{FF2B5EF4-FFF2-40B4-BE49-F238E27FC236}">
              <a16:creationId xmlns:a16="http://schemas.microsoft.com/office/drawing/2014/main" id="{3C942056-FF64-4FC2-8475-5F5FACD1D2ED}"/>
            </a:ext>
          </a:extLst>
        </xdr:cNvPr>
        <xdr:cNvSpPr txBox="1"/>
      </xdr:nvSpPr>
      <xdr:spPr>
        <a:xfrm>
          <a:off x="764288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327" name="PoljeZBesedilom 2">
          <a:extLst>
            <a:ext uri="{FF2B5EF4-FFF2-40B4-BE49-F238E27FC236}">
              <a16:creationId xmlns:a16="http://schemas.microsoft.com/office/drawing/2014/main" id="{3D95F5CD-931D-4046-9B86-AAA9C123BBD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328" name="PoljeZBesedilom 4327">
          <a:extLst>
            <a:ext uri="{FF2B5EF4-FFF2-40B4-BE49-F238E27FC236}">
              <a16:creationId xmlns:a16="http://schemas.microsoft.com/office/drawing/2014/main" id="{D8325119-D478-4261-988B-7835526EE50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329" name="PoljeZBesedilom 2">
          <a:extLst>
            <a:ext uri="{FF2B5EF4-FFF2-40B4-BE49-F238E27FC236}">
              <a16:creationId xmlns:a16="http://schemas.microsoft.com/office/drawing/2014/main" id="{6C9A1131-CEA3-493C-8978-9E5ECB03727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330" name="PoljeZBesedilom 2">
          <a:extLst>
            <a:ext uri="{FF2B5EF4-FFF2-40B4-BE49-F238E27FC236}">
              <a16:creationId xmlns:a16="http://schemas.microsoft.com/office/drawing/2014/main" id="{3B85F5B3-A9C8-404C-A72D-5955E4AD14C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331" name="PoljeZBesedilom 2">
          <a:extLst>
            <a:ext uri="{FF2B5EF4-FFF2-40B4-BE49-F238E27FC236}">
              <a16:creationId xmlns:a16="http://schemas.microsoft.com/office/drawing/2014/main" id="{E912CFAF-DB06-4B59-970A-ACEEF04067C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332" name="PoljeZBesedilom 2">
          <a:extLst>
            <a:ext uri="{FF2B5EF4-FFF2-40B4-BE49-F238E27FC236}">
              <a16:creationId xmlns:a16="http://schemas.microsoft.com/office/drawing/2014/main" id="{CA172F79-771E-44F4-B4F9-F7B0B697D72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333" name="PoljeZBesedilom 2">
          <a:extLst>
            <a:ext uri="{FF2B5EF4-FFF2-40B4-BE49-F238E27FC236}">
              <a16:creationId xmlns:a16="http://schemas.microsoft.com/office/drawing/2014/main" id="{DA24C64E-DEB9-47C9-8A9B-4A30760A353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334" name="PoljeZBesedilom 4333">
          <a:extLst>
            <a:ext uri="{FF2B5EF4-FFF2-40B4-BE49-F238E27FC236}">
              <a16:creationId xmlns:a16="http://schemas.microsoft.com/office/drawing/2014/main" id="{3BEA361C-8488-4FE6-A878-85C13EC4F34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335" name="PoljeZBesedilom 2">
          <a:extLst>
            <a:ext uri="{FF2B5EF4-FFF2-40B4-BE49-F238E27FC236}">
              <a16:creationId xmlns:a16="http://schemas.microsoft.com/office/drawing/2014/main" id="{18EBC80F-B7F4-4F18-A790-20B0945CC77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336" name="PoljeZBesedilom 2">
          <a:extLst>
            <a:ext uri="{FF2B5EF4-FFF2-40B4-BE49-F238E27FC236}">
              <a16:creationId xmlns:a16="http://schemas.microsoft.com/office/drawing/2014/main" id="{9E7139A1-2EF5-45C6-8876-BC0EB16914E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337" name="PoljeZBesedilom 2">
          <a:extLst>
            <a:ext uri="{FF2B5EF4-FFF2-40B4-BE49-F238E27FC236}">
              <a16:creationId xmlns:a16="http://schemas.microsoft.com/office/drawing/2014/main" id="{077FE89E-168D-48F2-A16D-84474265D01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338" name="PoljeZBesedilom 2">
          <a:extLst>
            <a:ext uri="{FF2B5EF4-FFF2-40B4-BE49-F238E27FC236}">
              <a16:creationId xmlns:a16="http://schemas.microsoft.com/office/drawing/2014/main" id="{4BE7140C-C413-46D2-A6CF-F1AE1D98F363}"/>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39" name="PoljeZBesedilom 2">
          <a:extLst>
            <a:ext uri="{FF2B5EF4-FFF2-40B4-BE49-F238E27FC236}">
              <a16:creationId xmlns:a16="http://schemas.microsoft.com/office/drawing/2014/main" id="{2FA13446-5267-4985-B6C3-093C33EAD09B}"/>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40" name="PoljeZBesedilom 4339">
          <a:extLst>
            <a:ext uri="{FF2B5EF4-FFF2-40B4-BE49-F238E27FC236}">
              <a16:creationId xmlns:a16="http://schemas.microsoft.com/office/drawing/2014/main" id="{59192683-C791-45FF-B3D5-45B1724A3149}"/>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41" name="PoljeZBesedilom 2">
          <a:extLst>
            <a:ext uri="{FF2B5EF4-FFF2-40B4-BE49-F238E27FC236}">
              <a16:creationId xmlns:a16="http://schemas.microsoft.com/office/drawing/2014/main" id="{5213C9BF-3874-434E-8ECA-AE1BF125317A}"/>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42" name="PoljeZBesedilom 2">
          <a:extLst>
            <a:ext uri="{FF2B5EF4-FFF2-40B4-BE49-F238E27FC236}">
              <a16:creationId xmlns:a16="http://schemas.microsoft.com/office/drawing/2014/main" id="{E97826B9-6690-469C-A28D-B1127359C80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43" name="PoljeZBesedilom 2">
          <a:extLst>
            <a:ext uri="{FF2B5EF4-FFF2-40B4-BE49-F238E27FC236}">
              <a16:creationId xmlns:a16="http://schemas.microsoft.com/office/drawing/2014/main" id="{67B5D889-3043-46B7-8FFE-59F0E14509B3}"/>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44" name="PoljeZBesedilom 2">
          <a:extLst>
            <a:ext uri="{FF2B5EF4-FFF2-40B4-BE49-F238E27FC236}">
              <a16:creationId xmlns:a16="http://schemas.microsoft.com/office/drawing/2014/main" id="{632A1B09-8232-483A-9352-F5DE86382C0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45" name="PoljeZBesedilom 2">
          <a:extLst>
            <a:ext uri="{FF2B5EF4-FFF2-40B4-BE49-F238E27FC236}">
              <a16:creationId xmlns:a16="http://schemas.microsoft.com/office/drawing/2014/main" id="{227DD43E-1EC8-4F6F-915B-F1BD1F9F5182}"/>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46" name="PoljeZBesedilom 4345">
          <a:extLst>
            <a:ext uri="{FF2B5EF4-FFF2-40B4-BE49-F238E27FC236}">
              <a16:creationId xmlns:a16="http://schemas.microsoft.com/office/drawing/2014/main" id="{7BC5B9BF-7DAA-480E-8E94-0FFA4EBB1A20}"/>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47" name="PoljeZBesedilom 2">
          <a:extLst>
            <a:ext uri="{FF2B5EF4-FFF2-40B4-BE49-F238E27FC236}">
              <a16:creationId xmlns:a16="http://schemas.microsoft.com/office/drawing/2014/main" id="{BB7A43CC-F902-47C6-A1D0-E60AC91AE4F4}"/>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48" name="PoljeZBesedilom 2">
          <a:extLst>
            <a:ext uri="{FF2B5EF4-FFF2-40B4-BE49-F238E27FC236}">
              <a16:creationId xmlns:a16="http://schemas.microsoft.com/office/drawing/2014/main" id="{4509E7AC-95DE-424A-87D8-6E60E31109E1}"/>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49" name="PoljeZBesedilom 2">
          <a:extLst>
            <a:ext uri="{FF2B5EF4-FFF2-40B4-BE49-F238E27FC236}">
              <a16:creationId xmlns:a16="http://schemas.microsoft.com/office/drawing/2014/main" id="{A3D8ECA0-FD55-4681-A868-3D3A002E219B}"/>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350" name="PoljeZBesedilom 2">
          <a:extLst>
            <a:ext uri="{FF2B5EF4-FFF2-40B4-BE49-F238E27FC236}">
              <a16:creationId xmlns:a16="http://schemas.microsoft.com/office/drawing/2014/main" id="{1587946A-9DB6-47F6-9A47-DF5DC0F9B58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351" name="PoljeZBesedilom 4350">
          <a:extLst>
            <a:ext uri="{FF2B5EF4-FFF2-40B4-BE49-F238E27FC236}">
              <a16:creationId xmlns:a16="http://schemas.microsoft.com/office/drawing/2014/main" id="{EDDF2429-8EFB-4368-94C6-234E2BEFEB2E}"/>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352" name="PoljeZBesedilom 2">
          <a:extLst>
            <a:ext uri="{FF2B5EF4-FFF2-40B4-BE49-F238E27FC236}">
              <a16:creationId xmlns:a16="http://schemas.microsoft.com/office/drawing/2014/main" id="{87A693AF-7763-4621-A9B5-DB3AC699F424}"/>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353" name="PoljeZBesedilom 2">
          <a:extLst>
            <a:ext uri="{FF2B5EF4-FFF2-40B4-BE49-F238E27FC236}">
              <a16:creationId xmlns:a16="http://schemas.microsoft.com/office/drawing/2014/main" id="{FC384E30-34CE-4845-9ED1-B84B473966FD}"/>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354" name="PoljeZBesedilom 2">
          <a:extLst>
            <a:ext uri="{FF2B5EF4-FFF2-40B4-BE49-F238E27FC236}">
              <a16:creationId xmlns:a16="http://schemas.microsoft.com/office/drawing/2014/main" id="{337E15D2-3DC5-441F-8910-64489B9F9E0A}"/>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355" name="PoljeZBesedilom 2">
          <a:extLst>
            <a:ext uri="{FF2B5EF4-FFF2-40B4-BE49-F238E27FC236}">
              <a16:creationId xmlns:a16="http://schemas.microsoft.com/office/drawing/2014/main" id="{432F1EB5-8629-4DF2-9D36-DCDB8125806F}"/>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56" name="PoljeZBesedilom 2">
          <a:extLst>
            <a:ext uri="{FF2B5EF4-FFF2-40B4-BE49-F238E27FC236}">
              <a16:creationId xmlns:a16="http://schemas.microsoft.com/office/drawing/2014/main" id="{5853C2BA-B3DF-424E-8811-25F324D3DB40}"/>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57" name="PoljeZBesedilom 4356">
          <a:extLst>
            <a:ext uri="{FF2B5EF4-FFF2-40B4-BE49-F238E27FC236}">
              <a16:creationId xmlns:a16="http://schemas.microsoft.com/office/drawing/2014/main" id="{91F79EFD-AFB9-48CA-A714-45BFA81AF22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58" name="PoljeZBesedilom 2">
          <a:extLst>
            <a:ext uri="{FF2B5EF4-FFF2-40B4-BE49-F238E27FC236}">
              <a16:creationId xmlns:a16="http://schemas.microsoft.com/office/drawing/2014/main" id="{8DB0858D-EB20-4433-B6CE-55712B944B0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59" name="PoljeZBesedilom 2">
          <a:extLst>
            <a:ext uri="{FF2B5EF4-FFF2-40B4-BE49-F238E27FC236}">
              <a16:creationId xmlns:a16="http://schemas.microsoft.com/office/drawing/2014/main" id="{4339FF7D-DA73-452D-9AE3-7E5CA32DC6D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60" name="PoljeZBesedilom 2">
          <a:extLst>
            <a:ext uri="{FF2B5EF4-FFF2-40B4-BE49-F238E27FC236}">
              <a16:creationId xmlns:a16="http://schemas.microsoft.com/office/drawing/2014/main" id="{3DA22324-C233-40B0-881F-4F95909A7DD9}"/>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61" name="PoljeZBesedilom 2">
          <a:extLst>
            <a:ext uri="{FF2B5EF4-FFF2-40B4-BE49-F238E27FC236}">
              <a16:creationId xmlns:a16="http://schemas.microsoft.com/office/drawing/2014/main" id="{8F21A9EA-ABA0-4714-8ED8-9ABA69CD0BD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62" name="PoljeZBesedilom 2">
          <a:extLst>
            <a:ext uri="{FF2B5EF4-FFF2-40B4-BE49-F238E27FC236}">
              <a16:creationId xmlns:a16="http://schemas.microsoft.com/office/drawing/2014/main" id="{8B035FCE-6AB3-4660-B0EA-4C2926119AA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63" name="PoljeZBesedilom 4362">
          <a:extLst>
            <a:ext uri="{FF2B5EF4-FFF2-40B4-BE49-F238E27FC236}">
              <a16:creationId xmlns:a16="http://schemas.microsoft.com/office/drawing/2014/main" id="{ED333C66-D1B0-4730-B669-0DD32782332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64" name="PoljeZBesedilom 2">
          <a:extLst>
            <a:ext uri="{FF2B5EF4-FFF2-40B4-BE49-F238E27FC236}">
              <a16:creationId xmlns:a16="http://schemas.microsoft.com/office/drawing/2014/main" id="{6D5085A2-1FB5-4CA2-85B3-72B29CDC2DA5}"/>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65" name="PoljeZBesedilom 2">
          <a:extLst>
            <a:ext uri="{FF2B5EF4-FFF2-40B4-BE49-F238E27FC236}">
              <a16:creationId xmlns:a16="http://schemas.microsoft.com/office/drawing/2014/main" id="{BAB3085D-DA4A-4C7F-8CCB-477EA96E9CD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66" name="PoljeZBesedilom 2">
          <a:extLst>
            <a:ext uri="{FF2B5EF4-FFF2-40B4-BE49-F238E27FC236}">
              <a16:creationId xmlns:a16="http://schemas.microsoft.com/office/drawing/2014/main" id="{4158280A-E263-43DE-AABF-05D7D5901000}"/>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67" name="PoljeZBesedilom 2">
          <a:extLst>
            <a:ext uri="{FF2B5EF4-FFF2-40B4-BE49-F238E27FC236}">
              <a16:creationId xmlns:a16="http://schemas.microsoft.com/office/drawing/2014/main" id="{131F4D17-A80F-4F40-9A52-06FE394D78B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68" name="PoljeZBesedilom 2">
          <a:extLst>
            <a:ext uri="{FF2B5EF4-FFF2-40B4-BE49-F238E27FC236}">
              <a16:creationId xmlns:a16="http://schemas.microsoft.com/office/drawing/2014/main" id="{8FCFABB2-2D79-400D-B5B1-83C9D049454F}"/>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69" name="PoljeZBesedilom 4368">
          <a:extLst>
            <a:ext uri="{FF2B5EF4-FFF2-40B4-BE49-F238E27FC236}">
              <a16:creationId xmlns:a16="http://schemas.microsoft.com/office/drawing/2014/main" id="{843A9B11-8B23-4823-8DEC-B64A02222EE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70" name="PoljeZBesedilom 2">
          <a:extLst>
            <a:ext uri="{FF2B5EF4-FFF2-40B4-BE49-F238E27FC236}">
              <a16:creationId xmlns:a16="http://schemas.microsoft.com/office/drawing/2014/main" id="{C61A4FCA-A440-4467-A940-5D829333D26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71" name="PoljeZBesedilom 2">
          <a:extLst>
            <a:ext uri="{FF2B5EF4-FFF2-40B4-BE49-F238E27FC236}">
              <a16:creationId xmlns:a16="http://schemas.microsoft.com/office/drawing/2014/main" id="{6AAE695A-779F-4F48-AB74-AB5BDE8A2A7C}"/>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72" name="PoljeZBesedilom 2">
          <a:extLst>
            <a:ext uri="{FF2B5EF4-FFF2-40B4-BE49-F238E27FC236}">
              <a16:creationId xmlns:a16="http://schemas.microsoft.com/office/drawing/2014/main" id="{24955909-9CF5-4515-969A-EED6FBE6CB2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73" name="PoljeZBesedilom 2">
          <a:extLst>
            <a:ext uri="{FF2B5EF4-FFF2-40B4-BE49-F238E27FC236}">
              <a16:creationId xmlns:a16="http://schemas.microsoft.com/office/drawing/2014/main" id="{98C3DDDE-08C0-44B5-8F64-17819B3D7B5C}"/>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74" name="PoljeZBesedilom 2">
          <a:extLst>
            <a:ext uri="{FF2B5EF4-FFF2-40B4-BE49-F238E27FC236}">
              <a16:creationId xmlns:a16="http://schemas.microsoft.com/office/drawing/2014/main" id="{518FD9DA-6892-4402-BF74-751FBB849BD7}"/>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75" name="PoljeZBesedilom 4374">
          <a:extLst>
            <a:ext uri="{FF2B5EF4-FFF2-40B4-BE49-F238E27FC236}">
              <a16:creationId xmlns:a16="http://schemas.microsoft.com/office/drawing/2014/main" id="{C005E864-D23C-4794-93D4-4F00A4E8C875}"/>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76" name="PoljeZBesedilom 2">
          <a:extLst>
            <a:ext uri="{FF2B5EF4-FFF2-40B4-BE49-F238E27FC236}">
              <a16:creationId xmlns:a16="http://schemas.microsoft.com/office/drawing/2014/main" id="{34C64045-D2C4-43ED-8B3B-D88EB3ADA16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77" name="PoljeZBesedilom 2">
          <a:extLst>
            <a:ext uri="{FF2B5EF4-FFF2-40B4-BE49-F238E27FC236}">
              <a16:creationId xmlns:a16="http://schemas.microsoft.com/office/drawing/2014/main" id="{AF9EA46B-9CF7-4B36-904E-FB1E5FE9CFE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78" name="PoljeZBesedilom 2">
          <a:extLst>
            <a:ext uri="{FF2B5EF4-FFF2-40B4-BE49-F238E27FC236}">
              <a16:creationId xmlns:a16="http://schemas.microsoft.com/office/drawing/2014/main" id="{FDABA899-0EE5-4293-A21A-5A02A17B01F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79" name="PoljeZBesedilom 2">
          <a:extLst>
            <a:ext uri="{FF2B5EF4-FFF2-40B4-BE49-F238E27FC236}">
              <a16:creationId xmlns:a16="http://schemas.microsoft.com/office/drawing/2014/main" id="{28C012F0-5EAE-41F6-BD4C-0DC1866A328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80" name="PoljeZBesedilom 2">
          <a:extLst>
            <a:ext uri="{FF2B5EF4-FFF2-40B4-BE49-F238E27FC236}">
              <a16:creationId xmlns:a16="http://schemas.microsoft.com/office/drawing/2014/main" id="{C96C7FB1-3EC9-4332-813D-30C0C6BF38F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81" name="PoljeZBesedilom 4380">
          <a:extLst>
            <a:ext uri="{FF2B5EF4-FFF2-40B4-BE49-F238E27FC236}">
              <a16:creationId xmlns:a16="http://schemas.microsoft.com/office/drawing/2014/main" id="{DF568985-04F5-4F48-91C9-142E92019731}"/>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82" name="PoljeZBesedilom 2">
          <a:extLst>
            <a:ext uri="{FF2B5EF4-FFF2-40B4-BE49-F238E27FC236}">
              <a16:creationId xmlns:a16="http://schemas.microsoft.com/office/drawing/2014/main" id="{6707CC75-CE9A-42DC-A2D4-1275D3F87D95}"/>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83" name="PoljeZBesedilom 2">
          <a:extLst>
            <a:ext uri="{FF2B5EF4-FFF2-40B4-BE49-F238E27FC236}">
              <a16:creationId xmlns:a16="http://schemas.microsoft.com/office/drawing/2014/main" id="{8254C303-4667-490E-9567-14B61AA44AC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84" name="PoljeZBesedilom 2">
          <a:extLst>
            <a:ext uri="{FF2B5EF4-FFF2-40B4-BE49-F238E27FC236}">
              <a16:creationId xmlns:a16="http://schemas.microsoft.com/office/drawing/2014/main" id="{2F632870-9F9E-47C3-A7CC-D35070D84B5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85" name="PoljeZBesedilom 2">
          <a:extLst>
            <a:ext uri="{FF2B5EF4-FFF2-40B4-BE49-F238E27FC236}">
              <a16:creationId xmlns:a16="http://schemas.microsoft.com/office/drawing/2014/main" id="{3AACDB1F-CAA8-4206-8458-CEBCACB5A1D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86" name="PoljeZBesedilom 2">
          <a:extLst>
            <a:ext uri="{FF2B5EF4-FFF2-40B4-BE49-F238E27FC236}">
              <a16:creationId xmlns:a16="http://schemas.microsoft.com/office/drawing/2014/main" id="{E601AA16-9561-4627-9E4E-8586A335BD6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87" name="PoljeZBesedilom 4386">
          <a:extLst>
            <a:ext uri="{FF2B5EF4-FFF2-40B4-BE49-F238E27FC236}">
              <a16:creationId xmlns:a16="http://schemas.microsoft.com/office/drawing/2014/main" id="{C32EAE6B-20EF-46B1-831D-EDBE07962844}"/>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88" name="PoljeZBesedilom 2">
          <a:extLst>
            <a:ext uri="{FF2B5EF4-FFF2-40B4-BE49-F238E27FC236}">
              <a16:creationId xmlns:a16="http://schemas.microsoft.com/office/drawing/2014/main" id="{60845986-5B30-4D7F-977C-1125F4EEF58E}"/>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89" name="PoljeZBesedilom 2">
          <a:extLst>
            <a:ext uri="{FF2B5EF4-FFF2-40B4-BE49-F238E27FC236}">
              <a16:creationId xmlns:a16="http://schemas.microsoft.com/office/drawing/2014/main" id="{965F21CD-5BC5-430F-8A3E-77BB252459F8}"/>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90" name="PoljeZBesedilom 2">
          <a:extLst>
            <a:ext uri="{FF2B5EF4-FFF2-40B4-BE49-F238E27FC236}">
              <a16:creationId xmlns:a16="http://schemas.microsoft.com/office/drawing/2014/main" id="{362EA2A2-278E-4AC2-8713-1A5F2BFB2C75}"/>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91" name="PoljeZBesedilom 2">
          <a:extLst>
            <a:ext uri="{FF2B5EF4-FFF2-40B4-BE49-F238E27FC236}">
              <a16:creationId xmlns:a16="http://schemas.microsoft.com/office/drawing/2014/main" id="{2A748C19-5DCB-475C-99FB-5D1AC593C4D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392" name="PoljeZBesedilom 2">
          <a:extLst>
            <a:ext uri="{FF2B5EF4-FFF2-40B4-BE49-F238E27FC236}">
              <a16:creationId xmlns:a16="http://schemas.microsoft.com/office/drawing/2014/main" id="{D10ACC2D-FF38-4AEE-BE4C-55C1D94383EF}"/>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393" name="PoljeZBesedilom 4392">
          <a:extLst>
            <a:ext uri="{FF2B5EF4-FFF2-40B4-BE49-F238E27FC236}">
              <a16:creationId xmlns:a16="http://schemas.microsoft.com/office/drawing/2014/main" id="{CDB1D616-7E08-4E2D-8D0D-506BD8324E1A}"/>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394" name="PoljeZBesedilom 2">
          <a:extLst>
            <a:ext uri="{FF2B5EF4-FFF2-40B4-BE49-F238E27FC236}">
              <a16:creationId xmlns:a16="http://schemas.microsoft.com/office/drawing/2014/main" id="{DE90AD98-15B4-4EE3-990A-61ECB9D3362F}"/>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395" name="PoljeZBesedilom 2">
          <a:extLst>
            <a:ext uri="{FF2B5EF4-FFF2-40B4-BE49-F238E27FC236}">
              <a16:creationId xmlns:a16="http://schemas.microsoft.com/office/drawing/2014/main" id="{D1976F54-5D65-4937-B624-25D14985F6F3}"/>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396" name="PoljeZBesedilom 2">
          <a:extLst>
            <a:ext uri="{FF2B5EF4-FFF2-40B4-BE49-F238E27FC236}">
              <a16:creationId xmlns:a16="http://schemas.microsoft.com/office/drawing/2014/main" id="{53B496A2-4ACA-4588-A1E3-AB9379FC60FB}"/>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397" name="PoljeZBesedilom 2">
          <a:extLst>
            <a:ext uri="{FF2B5EF4-FFF2-40B4-BE49-F238E27FC236}">
              <a16:creationId xmlns:a16="http://schemas.microsoft.com/office/drawing/2014/main" id="{3AF4D6A9-D549-4944-83D7-320722CC9F5B}"/>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98" name="PoljeZBesedilom 2">
          <a:extLst>
            <a:ext uri="{FF2B5EF4-FFF2-40B4-BE49-F238E27FC236}">
              <a16:creationId xmlns:a16="http://schemas.microsoft.com/office/drawing/2014/main" id="{48F2825B-5832-4D79-8052-0F0D880A406A}"/>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399" name="PoljeZBesedilom 4398">
          <a:extLst>
            <a:ext uri="{FF2B5EF4-FFF2-40B4-BE49-F238E27FC236}">
              <a16:creationId xmlns:a16="http://schemas.microsoft.com/office/drawing/2014/main" id="{BFEB9A4C-B1E1-40D1-9280-F64C101DFE85}"/>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400" name="PoljeZBesedilom 2">
          <a:extLst>
            <a:ext uri="{FF2B5EF4-FFF2-40B4-BE49-F238E27FC236}">
              <a16:creationId xmlns:a16="http://schemas.microsoft.com/office/drawing/2014/main" id="{ABABCE04-5E4C-458D-9D70-FB777AF0BAF5}"/>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401" name="PoljeZBesedilom 2">
          <a:extLst>
            <a:ext uri="{FF2B5EF4-FFF2-40B4-BE49-F238E27FC236}">
              <a16:creationId xmlns:a16="http://schemas.microsoft.com/office/drawing/2014/main" id="{3E24B2DF-8620-463A-A940-F57AADF8BE22}"/>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402" name="PoljeZBesedilom 2">
          <a:extLst>
            <a:ext uri="{FF2B5EF4-FFF2-40B4-BE49-F238E27FC236}">
              <a16:creationId xmlns:a16="http://schemas.microsoft.com/office/drawing/2014/main" id="{A496D891-46B5-4751-94B1-4481C19821DD}"/>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403" name="PoljeZBesedilom 2">
          <a:extLst>
            <a:ext uri="{FF2B5EF4-FFF2-40B4-BE49-F238E27FC236}">
              <a16:creationId xmlns:a16="http://schemas.microsoft.com/office/drawing/2014/main" id="{76750270-6B35-4C7A-9CAB-BFD3014041A3}"/>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404" name="PoljeZBesedilom 2">
          <a:extLst>
            <a:ext uri="{FF2B5EF4-FFF2-40B4-BE49-F238E27FC236}">
              <a16:creationId xmlns:a16="http://schemas.microsoft.com/office/drawing/2014/main" id="{6C218DB1-7604-45A7-B3E7-D442DDB68DD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405" name="PoljeZBesedilom 4404">
          <a:extLst>
            <a:ext uri="{FF2B5EF4-FFF2-40B4-BE49-F238E27FC236}">
              <a16:creationId xmlns:a16="http://schemas.microsoft.com/office/drawing/2014/main" id="{FFD97021-3707-4F31-8DC9-E22A940AD536}"/>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406" name="PoljeZBesedilom 2">
          <a:extLst>
            <a:ext uri="{FF2B5EF4-FFF2-40B4-BE49-F238E27FC236}">
              <a16:creationId xmlns:a16="http://schemas.microsoft.com/office/drawing/2014/main" id="{4E806750-5B6E-483D-B944-DEAB3C82D491}"/>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407" name="PoljeZBesedilom 2">
          <a:extLst>
            <a:ext uri="{FF2B5EF4-FFF2-40B4-BE49-F238E27FC236}">
              <a16:creationId xmlns:a16="http://schemas.microsoft.com/office/drawing/2014/main" id="{EE87F7D1-DA15-4680-9299-8CFDA2BF955B}"/>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408" name="PoljeZBesedilom 2">
          <a:extLst>
            <a:ext uri="{FF2B5EF4-FFF2-40B4-BE49-F238E27FC236}">
              <a16:creationId xmlns:a16="http://schemas.microsoft.com/office/drawing/2014/main" id="{BA40FB67-83D6-4993-8346-B2D0B1C1CD61}"/>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915</xdr:row>
      <xdr:rowOff>0</xdr:rowOff>
    </xdr:from>
    <xdr:ext cx="184731" cy="264560"/>
    <xdr:sp macro="" textlink="">
      <xdr:nvSpPr>
        <xdr:cNvPr id="4409" name="PoljeZBesedilom 2">
          <a:extLst>
            <a:ext uri="{FF2B5EF4-FFF2-40B4-BE49-F238E27FC236}">
              <a16:creationId xmlns:a16="http://schemas.microsoft.com/office/drawing/2014/main" id="{35AC864E-17FA-4AEE-817C-38073D1E8B60}"/>
            </a:ext>
          </a:extLst>
        </xdr:cNvPr>
        <xdr:cNvSpPr txBox="1"/>
      </xdr:nvSpPr>
      <xdr:spPr>
        <a:xfrm>
          <a:off x="765050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410" name="PoljeZBesedilom 2">
          <a:extLst>
            <a:ext uri="{FF2B5EF4-FFF2-40B4-BE49-F238E27FC236}">
              <a16:creationId xmlns:a16="http://schemas.microsoft.com/office/drawing/2014/main" id="{9BF81F82-6C32-4C6B-BA07-8BBC6F85EFCA}"/>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411" name="PoljeZBesedilom 4410">
          <a:extLst>
            <a:ext uri="{FF2B5EF4-FFF2-40B4-BE49-F238E27FC236}">
              <a16:creationId xmlns:a16="http://schemas.microsoft.com/office/drawing/2014/main" id="{301FF1DA-C298-4AD2-BA44-B44C25A66C4B}"/>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412" name="PoljeZBesedilom 2">
          <a:extLst>
            <a:ext uri="{FF2B5EF4-FFF2-40B4-BE49-F238E27FC236}">
              <a16:creationId xmlns:a16="http://schemas.microsoft.com/office/drawing/2014/main" id="{58AEC0D8-D4F2-40FB-B476-CA06AB02C14C}"/>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413" name="PoljeZBesedilom 2">
          <a:extLst>
            <a:ext uri="{FF2B5EF4-FFF2-40B4-BE49-F238E27FC236}">
              <a16:creationId xmlns:a16="http://schemas.microsoft.com/office/drawing/2014/main" id="{F7E4832A-79AF-4155-A174-5DFA38EBEE0F}"/>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414" name="PoljeZBesedilom 2">
          <a:extLst>
            <a:ext uri="{FF2B5EF4-FFF2-40B4-BE49-F238E27FC236}">
              <a16:creationId xmlns:a16="http://schemas.microsoft.com/office/drawing/2014/main" id="{BCCAED7E-78CC-4A36-BC89-59CAECF0C62C}"/>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915</xdr:row>
      <xdr:rowOff>0</xdr:rowOff>
    </xdr:from>
    <xdr:ext cx="184731" cy="264560"/>
    <xdr:sp macro="" textlink="">
      <xdr:nvSpPr>
        <xdr:cNvPr id="4415" name="PoljeZBesedilom 2">
          <a:extLst>
            <a:ext uri="{FF2B5EF4-FFF2-40B4-BE49-F238E27FC236}">
              <a16:creationId xmlns:a16="http://schemas.microsoft.com/office/drawing/2014/main" id="{D7235FEB-C56F-4A82-A288-98FAA7937EC6}"/>
            </a:ext>
          </a:extLst>
        </xdr:cNvPr>
        <xdr:cNvSpPr txBox="1"/>
      </xdr:nvSpPr>
      <xdr:spPr>
        <a:xfrm>
          <a:off x="764860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416" name="PoljeZBesedilom 2">
          <a:extLst>
            <a:ext uri="{FF2B5EF4-FFF2-40B4-BE49-F238E27FC236}">
              <a16:creationId xmlns:a16="http://schemas.microsoft.com/office/drawing/2014/main" id="{0AEA36E7-9965-4D4B-B62D-43F78D30332F}"/>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417" name="PoljeZBesedilom 4416">
          <a:extLst>
            <a:ext uri="{FF2B5EF4-FFF2-40B4-BE49-F238E27FC236}">
              <a16:creationId xmlns:a16="http://schemas.microsoft.com/office/drawing/2014/main" id="{8128E083-1AB8-48EE-BF35-49BCA192A6B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418" name="PoljeZBesedilom 2">
          <a:extLst>
            <a:ext uri="{FF2B5EF4-FFF2-40B4-BE49-F238E27FC236}">
              <a16:creationId xmlns:a16="http://schemas.microsoft.com/office/drawing/2014/main" id="{50EEF4C1-FB42-475D-B2FB-F7FA969BF251}"/>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419" name="PoljeZBesedilom 2">
          <a:extLst>
            <a:ext uri="{FF2B5EF4-FFF2-40B4-BE49-F238E27FC236}">
              <a16:creationId xmlns:a16="http://schemas.microsoft.com/office/drawing/2014/main" id="{C603B1DA-7D40-4D64-A669-BD85BBB19743}"/>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420" name="PoljeZBesedilom 2">
          <a:extLst>
            <a:ext uri="{FF2B5EF4-FFF2-40B4-BE49-F238E27FC236}">
              <a16:creationId xmlns:a16="http://schemas.microsoft.com/office/drawing/2014/main" id="{6D81FFB0-9B77-4809-9B96-E1992D8CC374}"/>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421" name="PoljeZBesedilom 2">
          <a:extLst>
            <a:ext uri="{FF2B5EF4-FFF2-40B4-BE49-F238E27FC236}">
              <a16:creationId xmlns:a16="http://schemas.microsoft.com/office/drawing/2014/main" id="{862F8E48-EF92-402A-815E-7B40E2A361E5}"/>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422" name="PoljeZBesedilom 4421">
          <a:extLst>
            <a:ext uri="{FF2B5EF4-FFF2-40B4-BE49-F238E27FC236}">
              <a16:creationId xmlns:a16="http://schemas.microsoft.com/office/drawing/2014/main" id="{A22E0C8E-7781-4E7E-A42C-A62F5D82C225}"/>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423" name="PoljeZBesedilom 2">
          <a:extLst>
            <a:ext uri="{FF2B5EF4-FFF2-40B4-BE49-F238E27FC236}">
              <a16:creationId xmlns:a16="http://schemas.microsoft.com/office/drawing/2014/main" id="{B157AEA9-31C3-4A96-8797-CD8EF5FCFC70}"/>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424" name="PoljeZBesedilom 2">
          <a:extLst>
            <a:ext uri="{FF2B5EF4-FFF2-40B4-BE49-F238E27FC236}">
              <a16:creationId xmlns:a16="http://schemas.microsoft.com/office/drawing/2014/main" id="{5291A01D-D4C8-4DD2-B14E-BEB0F1A8CB94}"/>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425" name="PoljeZBesedilom 2">
          <a:extLst>
            <a:ext uri="{FF2B5EF4-FFF2-40B4-BE49-F238E27FC236}">
              <a16:creationId xmlns:a16="http://schemas.microsoft.com/office/drawing/2014/main" id="{DBD5018E-35DF-433F-AC9C-9E3B90173D3C}"/>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426" name="PoljeZBesedilom 2">
          <a:extLst>
            <a:ext uri="{FF2B5EF4-FFF2-40B4-BE49-F238E27FC236}">
              <a16:creationId xmlns:a16="http://schemas.microsoft.com/office/drawing/2014/main" id="{FBF4820F-B2E8-4FA6-95EC-0EA41E6260A7}"/>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427" name="PoljeZBesedilom 2">
          <a:extLst>
            <a:ext uri="{FF2B5EF4-FFF2-40B4-BE49-F238E27FC236}">
              <a16:creationId xmlns:a16="http://schemas.microsoft.com/office/drawing/2014/main" id="{ECE27F34-4E0B-41AF-BC50-B66310D9ED91}"/>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428" name="PoljeZBesedilom 4427">
          <a:extLst>
            <a:ext uri="{FF2B5EF4-FFF2-40B4-BE49-F238E27FC236}">
              <a16:creationId xmlns:a16="http://schemas.microsoft.com/office/drawing/2014/main" id="{6478BB17-332B-4581-BB43-7318EE555456}"/>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429" name="PoljeZBesedilom 2">
          <a:extLst>
            <a:ext uri="{FF2B5EF4-FFF2-40B4-BE49-F238E27FC236}">
              <a16:creationId xmlns:a16="http://schemas.microsoft.com/office/drawing/2014/main" id="{45BB8295-F7B2-47B1-B8EB-C3399A2E7FDE}"/>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430" name="PoljeZBesedilom 2">
          <a:extLst>
            <a:ext uri="{FF2B5EF4-FFF2-40B4-BE49-F238E27FC236}">
              <a16:creationId xmlns:a16="http://schemas.microsoft.com/office/drawing/2014/main" id="{5A8B4A9A-2985-4CB8-ACF7-9A4CB8D1B036}"/>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431" name="PoljeZBesedilom 2">
          <a:extLst>
            <a:ext uri="{FF2B5EF4-FFF2-40B4-BE49-F238E27FC236}">
              <a16:creationId xmlns:a16="http://schemas.microsoft.com/office/drawing/2014/main" id="{33CCC6B5-525A-4E1D-9584-3D8F5E88893D}"/>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64560"/>
    <xdr:sp macro="" textlink="">
      <xdr:nvSpPr>
        <xdr:cNvPr id="4432" name="PoljeZBesedilom 2">
          <a:extLst>
            <a:ext uri="{FF2B5EF4-FFF2-40B4-BE49-F238E27FC236}">
              <a16:creationId xmlns:a16="http://schemas.microsoft.com/office/drawing/2014/main" id="{0C8D56A5-AEA4-45CC-84EC-5B1175F50FFE}"/>
            </a:ext>
          </a:extLst>
        </xdr:cNvPr>
        <xdr:cNvSpPr txBox="1"/>
      </xdr:nvSpPr>
      <xdr:spPr>
        <a:xfrm>
          <a:off x="7644790"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433" name="PoljeZBesedilom 4432">
          <a:extLst>
            <a:ext uri="{FF2B5EF4-FFF2-40B4-BE49-F238E27FC236}">
              <a16:creationId xmlns:a16="http://schemas.microsoft.com/office/drawing/2014/main" id="{D71EA21B-F1CC-4782-B94A-61C5AB762F34}"/>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434" name="PoljeZBesedilom 2">
          <a:extLst>
            <a:ext uri="{FF2B5EF4-FFF2-40B4-BE49-F238E27FC236}">
              <a16:creationId xmlns:a16="http://schemas.microsoft.com/office/drawing/2014/main" id="{2EF35497-9074-4EF6-9175-F779E9058B5E}"/>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435" name="PoljeZBesedilom 2">
          <a:extLst>
            <a:ext uri="{FF2B5EF4-FFF2-40B4-BE49-F238E27FC236}">
              <a16:creationId xmlns:a16="http://schemas.microsoft.com/office/drawing/2014/main" id="{AC5BE2F9-5030-4D9C-BBBF-96DCD353FCF3}"/>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436" name="PoljeZBesedilom 2">
          <a:extLst>
            <a:ext uri="{FF2B5EF4-FFF2-40B4-BE49-F238E27FC236}">
              <a16:creationId xmlns:a16="http://schemas.microsoft.com/office/drawing/2014/main" id="{EBD1EC55-BEBF-46A4-895A-2C696D3DA91B}"/>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915</xdr:row>
      <xdr:rowOff>0</xdr:rowOff>
    </xdr:from>
    <xdr:ext cx="184731" cy="274009"/>
    <xdr:sp macro="" textlink="">
      <xdr:nvSpPr>
        <xdr:cNvPr id="4437" name="PoljeZBesedilom 2">
          <a:extLst>
            <a:ext uri="{FF2B5EF4-FFF2-40B4-BE49-F238E27FC236}">
              <a16:creationId xmlns:a16="http://schemas.microsoft.com/office/drawing/2014/main" id="{B2F9E0C3-55FC-43E4-A204-90519E241E2C}"/>
            </a:ext>
          </a:extLst>
        </xdr:cNvPr>
        <xdr:cNvSpPr txBox="1"/>
      </xdr:nvSpPr>
      <xdr:spPr>
        <a:xfrm>
          <a:off x="7644790" y="15694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38" name="PoljeZBesedilom 2">
          <a:extLst>
            <a:ext uri="{FF2B5EF4-FFF2-40B4-BE49-F238E27FC236}">
              <a16:creationId xmlns:a16="http://schemas.microsoft.com/office/drawing/2014/main" id="{CA555FD6-D682-45B0-96A2-63CBCDBCFC5C}"/>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39" name="PoljeZBesedilom 4438">
          <a:extLst>
            <a:ext uri="{FF2B5EF4-FFF2-40B4-BE49-F238E27FC236}">
              <a16:creationId xmlns:a16="http://schemas.microsoft.com/office/drawing/2014/main" id="{22109798-FAF1-4DE2-BCAD-3AF52CCB0972}"/>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40" name="PoljeZBesedilom 2">
          <a:extLst>
            <a:ext uri="{FF2B5EF4-FFF2-40B4-BE49-F238E27FC236}">
              <a16:creationId xmlns:a16="http://schemas.microsoft.com/office/drawing/2014/main" id="{BFDC8A50-D90E-4CEB-8F84-5400C5F8C513}"/>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41" name="PoljeZBesedilom 2">
          <a:extLst>
            <a:ext uri="{FF2B5EF4-FFF2-40B4-BE49-F238E27FC236}">
              <a16:creationId xmlns:a16="http://schemas.microsoft.com/office/drawing/2014/main" id="{E392434B-30F7-46A1-A4BE-83604443BD02}"/>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42" name="PoljeZBesedilom 2">
          <a:extLst>
            <a:ext uri="{FF2B5EF4-FFF2-40B4-BE49-F238E27FC236}">
              <a16:creationId xmlns:a16="http://schemas.microsoft.com/office/drawing/2014/main" id="{74B591A6-84A6-4E97-B66E-1C0E6FB09C58}"/>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43" name="PoljeZBesedilom 2">
          <a:extLst>
            <a:ext uri="{FF2B5EF4-FFF2-40B4-BE49-F238E27FC236}">
              <a16:creationId xmlns:a16="http://schemas.microsoft.com/office/drawing/2014/main" id="{E8B0F1AD-9CF0-4511-A12F-1EBAF8F79DD6}"/>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44" name="PoljeZBesedilom 2">
          <a:extLst>
            <a:ext uri="{FF2B5EF4-FFF2-40B4-BE49-F238E27FC236}">
              <a16:creationId xmlns:a16="http://schemas.microsoft.com/office/drawing/2014/main" id="{E94959D2-D65F-4C9C-B585-134F98CE5864}"/>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45" name="PoljeZBesedilom 4444">
          <a:extLst>
            <a:ext uri="{FF2B5EF4-FFF2-40B4-BE49-F238E27FC236}">
              <a16:creationId xmlns:a16="http://schemas.microsoft.com/office/drawing/2014/main" id="{8CB567AB-5488-44CB-BB36-826C3C348B6B}"/>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46" name="PoljeZBesedilom 2">
          <a:extLst>
            <a:ext uri="{FF2B5EF4-FFF2-40B4-BE49-F238E27FC236}">
              <a16:creationId xmlns:a16="http://schemas.microsoft.com/office/drawing/2014/main" id="{B62990BF-8C29-4DF8-8F5E-0638516BE38E}"/>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47" name="PoljeZBesedilom 2">
          <a:extLst>
            <a:ext uri="{FF2B5EF4-FFF2-40B4-BE49-F238E27FC236}">
              <a16:creationId xmlns:a16="http://schemas.microsoft.com/office/drawing/2014/main" id="{3E65BA7C-54F8-4E0D-9ABF-55CBB26BAE0D}"/>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48" name="PoljeZBesedilom 2">
          <a:extLst>
            <a:ext uri="{FF2B5EF4-FFF2-40B4-BE49-F238E27FC236}">
              <a16:creationId xmlns:a16="http://schemas.microsoft.com/office/drawing/2014/main" id="{8B6E2548-734B-4496-AA0F-9F8F31752E2B}"/>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49" name="PoljeZBesedilom 2">
          <a:extLst>
            <a:ext uri="{FF2B5EF4-FFF2-40B4-BE49-F238E27FC236}">
              <a16:creationId xmlns:a16="http://schemas.microsoft.com/office/drawing/2014/main" id="{FF61B74F-99A8-46A5-B7D8-93C3A572A3C3}"/>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50" name="PoljeZBesedilom 2">
          <a:extLst>
            <a:ext uri="{FF2B5EF4-FFF2-40B4-BE49-F238E27FC236}">
              <a16:creationId xmlns:a16="http://schemas.microsoft.com/office/drawing/2014/main" id="{85D14DB5-41C3-4E2D-A29D-FC5387F973E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51" name="PoljeZBesedilom 4450">
          <a:extLst>
            <a:ext uri="{FF2B5EF4-FFF2-40B4-BE49-F238E27FC236}">
              <a16:creationId xmlns:a16="http://schemas.microsoft.com/office/drawing/2014/main" id="{EE6464F1-8140-47CB-9560-00FD826B62CD}"/>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52" name="PoljeZBesedilom 2">
          <a:extLst>
            <a:ext uri="{FF2B5EF4-FFF2-40B4-BE49-F238E27FC236}">
              <a16:creationId xmlns:a16="http://schemas.microsoft.com/office/drawing/2014/main" id="{BFBDB5A1-4463-4233-B773-B1F8CAF16DA3}"/>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53" name="PoljeZBesedilom 2">
          <a:extLst>
            <a:ext uri="{FF2B5EF4-FFF2-40B4-BE49-F238E27FC236}">
              <a16:creationId xmlns:a16="http://schemas.microsoft.com/office/drawing/2014/main" id="{E833CD43-0F7E-4BCF-A2C6-6D9148547377}"/>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54" name="PoljeZBesedilom 2">
          <a:extLst>
            <a:ext uri="{FF2B5EF4-FFF2-40B4-BE49-F238E27FC236}">
              <a16:creationId xmlns:a16="http://schemas.microsoft.com/office/drawing/2014/main" id="{1491781F-5DE5-4E45-AE98-A80E5CC212D3}"/>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55" name="PoljeZBesedilom 2">
          <a:extLst>
            <a:ext uri="{FF2B5EF4-FFF2-40B4-BE49-F238E27FC236}">
              <a16:creationId xmlns:a16="http://schemas.microsoft.com/office/drawing/2014/main" id="{70CAC54A-5334-4FA4-8D7A-779979C8C451}"/>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56" name="PoljeZBesedilom 2">
          <a:extLst>
            <a:ext uri="{FF2B5EF4-FFF2-40B4-BE49-F238E27FC236}">
              <a16:creationId xmlns:a16="http://schemas.microsoft.com/office/drawing/2014/main" id="{6336923F-5088-4533-A1E4-77C10A267C40}"/>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57" name="PoljeZBesedilom 4456">
          <a:extLst>
            <a:ext uri="{FF2B5EF4-FFF2-40B4-BE49-F238E27FC236}">
              <a16:creationId xmlns:a16="http://schemas.microsoft.com/office/drawing/2014/main" id="{DEAD5E5F-9A48-40C4-8825-FA2F3571A401}"/>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58" name="PoljeZBesedilom 2">
          <a:extLst>
            <a:ext uri="{FF2B5EF4-FFF2-40B4-BE49-F238E27FC236}">
              <a16:creationId xmlns:a16="http://schemas.microsoft.com/office/drawing/2014/main" id="{91994701-FA4A-4E1F-8135-6E928F86A79E}"/>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59" name="PoljeZBesedilom 2">
          <a:extLst>
            <a:ext uri="{FF2B5EF4-FFF2-40B4-BE49-F238E27FC236}">
              <a16:creationId xmlns:a16="http://schemas.microsoft.com/office/drawing/2014/main" id="{AEA8E70B-D498-401F-ABE2-000480B3A9AE}"/>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60" name="PoljeZBesedilom 2">
          <a:extLst>
            <a:ext uri="{FF2B5EF4-FFF2-40B4-BE49-F238E27FC236}">
              <a16:creationId xmlns:a16="http://schemas.microsoft.com/office/drawing/2014/main" id="{0DD43FE3-22A9-42BB-A9CA-7C67D56B1968}"/>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61" name="PoljeZBesedilom 2">
          <a:extLst>
            <a:ext uri="{FF2B5EF4-FFF2-40B4-BE49-F238E27FC236}">
              <a16:creationId xmlns:a16="http://schemas.microsoft.com/office/drawing/2014/main" id="{75DDE945-4790-4D6C-8E14-896527F031A1}"/>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462" name="PoljeZBesedilom 2">
          <a:extLst>
            <a:ext uri="{FF2B5EF4-FFF2-40B4-BE49-F238E27FC236}">
              <a16:creationId xmlns:a16="http://schemas.microsoft.com/office/drawing/2014/main" id="{EA8BE96D-3AE8-4129-ABAE-F5CFE49B0FD2}"/>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463" name="PoljeZBesedilom 4462">
          <a:extLst>
            <a:ext uri="{FF2B5EF4-FFF2-40B4-BE49-F238E27FC236}">
              <a16:creationId xmlns:a16="http://schemas.microsoft.com/office/drawing/2014/main" id="{E2BFC245-C931-4C3F-B61D-A33D21BF40CB}"/>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464" name="PoljeZBesedilom 2">
          <a:extLst>
            <a:ext uri="{FF2B5EF4-FFF2-40B4-BE49-F238E27FC236}">
              <a16:creationId xmlns:a16="http://schemas.microsoft.com/office/drawing/2014/main" id="{932453C8-532A-4168-A7AC-F3631D4FED96}"/>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465" name="PoljeZBesedilom 2">
          <a:extLst>
            <a:ext uri="{FF2B5EF4-FFF2-40B4-BE49-F238E27FC236}">
              <a16:creationId xmlns:a16="http://schemas.microsoft.com/office/drawing/2014/main" id="{2687EF94-9146-4C36-A8E1-5DCA7CDBD1B3}"/>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466" name="PoljeZBesedilom 2">
          <a:extLst>
            <a:ext uri="{FF2B5EF4-FFF2-40B4-BE49-F238E27FC236}">
              <a16:creationId xmlns:a16="http://schemas.microsoft.com/office/drawing/2014/main" id="{2DDD657C-F098-4C92-B552-DC5D991E4D9A}"/>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467" name="PoljeZBesedilom 2">
          <a:extLst>
            <a:ext uri="{FF2B5EF4-FFF2-40B4-BE49-F238E27FC236}">
              <a16:creationId xmlns:a16="http://schemas.microsoft.com/office/drawing/2014/main" id="{BEFC2AC8-BEEE-415C-A391-FA70D78DDB3E}"/>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468" name="PoljeZBesedilom 2">
          <a:extLst>
            <a:ext uri="{FF2B5EF4-FFF2-40B4-BE49-F238E27FC236}">
              <a16:creationId xmlns:a16="http://schemas.microsoft.com/office/drawing/2014/main" id="{D58BBC23-7CA0-4D78-94C1-7B72CD5007E0}"/>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469" name="PoljeZBesedilom 4468">
          <a:extLst>
            <a:ext uri="{FF2B5EF4-FFF2-40B4-BE49-F238E27FC236}">
              <a16:creationId xmlns:a16="http://schemas.microsoft.com/office/drawing/2014/main" id="{EC84126E-5BD5-480C-A77E-E49D67A44E98}"/>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470" name="PoljeZBesedilom 2">
          <a:extLst>
            <a:ext uri="{FF2B5EF4-FFF2-40B4-BE49-F238E27FC236}">
              <a16:creationId xmlns:a16="http://schemas.microsoft.com/office/drawing/2014/main" id="{71AE6F2D-B462-4F70-8DA9-DE0EA295808E}"/>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471" name="PoljeZBesedilom 2">
          <a:extLst>
            <a:ext uri="{FF2B5EF4-FFF2-40B4-BE49-F238E27FC236}">
              <a16:creationId xmlns:a16="http://schemas.microsoft.com/office/drawing/2014/main" id="{839A6FB0-5973-4111-AED4-D4E2240BF137}"/>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472" name="PoljeZBesedilom 2">
          <a:extLst>
            <a:ext uri="{FF2B5EF4-FFF2-40B4-BE49-F238E27FC236}">
              <a16:creationId xmlns:a16="http://schemas.microsoft.com/office/drawing/2014/main" id="{183E5DB2-0B3D-4302-99BB-DCAD261C8D62}"/>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473" name="PoljeZBesedilom 2">
          <a:extLst>
            <a:ext uri="{FF2B5EF4-FFF2-40B4-BE49-F238E27FC236}">
              <a16:creationId xmlns:a16="http://schemas.microsoft.com/office/drawing/2014/main" id="{6E4AA582-7D61-4FCF-B0C6-A9AB621D20F8}"/>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474" name="PoljeZBesedilom 2">
          <a:extLst>
            <a:ext uri="{FF2B5EF4-FFF2-40B4-BE49-F238E27FC236}">
              <a16:creationId xmlns:a16="http://schemas.microsoft.com/office/drawing/2014/main" id="{9D45F47D-605D-46C9-9978-D60A0E31681D}"/>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475" name="PoljeZBesedilom 4474">
          <a:extLst>
            <a:ext uri="{FF2B5EF4-FFF2-40B4-BE49-F238E27FC236}">
              <a16:creationId xmlns:a16="http://schemas.microsoft.com/office/drawing/2014/main" id="{BB59F91A-580A-45AC-9B1D-BBB080C10F1B}"/>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476" name="PoljeZBesedilom 2">
          <a:extLst>
            <a:ext uri="{FF2B5EF4-FFF2-40B4-BE49-F238E27FC236}">
              <a16:creationId xmlns:a16="http://schemas.microsoft.com/office/drawing/2014/main" id="{C25AB147-22F7-4966-9C74-1D9911A32CC6}"/>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477" name="PoljeZBesedilom 2">
          <a:extLst>
            <a:ext uri="{FF2B5EF4-FFF2-40B4-BE49-F238E27FC236}">
              <a16:creationId xmlns:a16="http://schemas.microsoft.com/office/drawing/2014/main" id="{DBAB5D06-5C53-44D4-B507-C3A09DC5C0DC}"/>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478" name="PoljeZBesedilom 2">
          <a:extLst>
            <a:ext uri="{FF2B5EF4-FFF2-40B4-BE49-F238E27FC236}">
              <a16:creationId xmlns:a16="http://schemas.microsoft.com/office/drawing/2014/main" id="{DFC08EBD-738F-4196-98E7-790D902C8C5F}"/>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479" name="PoljeZBesedilom 2">
          <a:extLst>
            <a:ext uri="{FF2B5EF4-FFF2-40B4-BE49-F238E27FC236}">
              <a16:creationId xmlns:a16="http://schemas.microsoft.com/office/drawing/2014/main" id="{C0C9A700-1414-4629-A0B0-E6CF91E4885D}"/>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8428"/>
    <xdr:sp macro="" textlink="">
      <xdr:nvSpPr>
        <xdr:cNvPr id="4480" name="PoljeZBesedilom 2">
          <a:extLst>
            <a:ext uri="{FF2B5EF4-FFF2-40B4-BE49-F238E27FC236}">
              <a16:creationId xmlns:a16="http://schemas.microsoft.com/office/drawing/2014/main" id="{8E63B1F6-5C2E-4659-96CB-09EB03284FAE}"/>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8428"/>
    <xdr:sp macro="" textlink="">
      <xdr:nvSpPr>
        <xdr:cNvPr id="4481" name="PoljeZBesedilom 4480">
          <a:extLst>
            <a:ext uri="{FF2B5EF4-FFF2-40B4-BE49-F238E27FC236}">
              <a16:creationId xmlns:a16="http://schemas.microsoft.com/office/drawing/2014/main" id="{C72D6E0E-8EE5-4A50-BB13-803DAFE03B72}"/>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8428"/>
    <xdr:sp macro="" textlink="">
      <xdr:nvSpPr>
        <xdr:cNvPr id="4482" name="PoljeZBesedilom 2">
          <a:extLst>
            <a:ext uri="{FF2B5EF4-FFF2-40B4-BE49-F238E27FC236}">
              <a16:creationId xmlns:a16="http://schemas.microsoft.com/office/drawing/2014/main" id="{F6EFA435-C29C-406A-B71F-79F4572857C7}"/>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8428"/>
    <xdr:sp macro="" textlink="">
      <xdr:nvSpPr>
        <xdr:cNvPr id="4483" name="PoljeZBesedilom 2">
          <a:extLst>
            <a:ext uri="{FF2B5EF4-FFF2-40B4-BE49-F238E27FC236}">
              <a16:creationId xmlns:a16="http://schemas.microsoft.com/office/drawing/2014/main" id="{C615EB1A-A34A-4E5C-B1DA-4210935084BB}"/>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8428"/>
    <xdr:sp macro="" textlink="">
      <xdr:nvSpPr>
        <xdr:cNvPr id="4484" name="PoljeZBesedilom 2">
          <a:extLst>
            <a:ext uri="{FF2B5EF4-FFF2-40B4-BE49-F238E27FC236}">
              <a16:creationId xmlns:a16="http://schemas.microsoft.com/office/drawing/2014/main" id="{CE1B3C78-9E8A-4D93-8B16-152A00DF7F23}"/>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8428"/>
    <xdr:sp macro="" textlink="">
      <xdr:nvSpPr>
        <xdr:cNvPr id="4485" name="PoljeZBesedilom 2">
          <a:extLst>
            <a:ext uri="{FF2B5EF4-FFF2-40B4-BE49-F238E27FC236}">
              <a16:creationId xmlns:a16="http://schemas.microsoft.com/office/drawing/2014/main" id="{1C5432AD-AB61-48F0-9DB4-C04C6BBFC06A}"/>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4486" name="PoljeZBesedilom 4485">
          <a:extLst>
            <a:ext uri="{FF2B5EF4-FFF2-40B4-BE49-F238E27FC236}">
              <a16:creationId xmlns:a16="http://schemas.microsoft.com/office/drawing/2014/main" id="{E3D33168-344F-4F12-BCAF-DDA566B93673}"/>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4487" name="PoljeZBesedilom 2">
          <a:extLst>
            <a:ext uri="{FF2B5EF4-FFF2-40B4-BE49-F238E27FC236}">
              <a16:creationId xmlns:a16="http://schemas.microsoft.com/office/drawing/2014/main" id="{6A765923-3DA5-4F95-A199-6AC3DE01486A}"/>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4488" name="PoljeZBesedilom 2">
          <a:extLst>
            <a:ext uri="{FF2B5EF4-FFF2-40B4-BE49-F238E27FC236}">
              <a16:creationId xmlns:a16="http://schemas.microsoft.com/office/drawing/2014/main" id="{4EF275FD-371C-46FC-B2CF-E2C93A4FAF12}"/>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4489" name="PoljeZBesedilom 2">
          <a:extLst>
            <a:ext uri="{FF2B5EF4-FFF2-40B4-BE49-F238E27FC236}">
              <a16:creationId xmlns:a16="http://schemas.microsoft.com/office/drawing/2014/main" id="{42229EBF-C448-4A08-93C1-FEDFA473E12A}"/>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4490" name="PoljeZBesedilom 2">
          <a:extLst>
            <a:ext uri="{FF2B5EF4-FFF2-40B4-BE49-F238E27FC236}">
              <a16:creationId xmlns:a16="http://schemas.microsoft.com/office/drawing/2014/main" id="{595FB0C7-2D42-410B-9BEE-DD2BD2106B6D}"/>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91" name="PoljeZBesedilom 2">
          <a:extLst>
            <a:ext uri="{FF2B5EF4-FFF2-40B4-BE49-F238E27FC236}">
              <a16:creationId xmlns:a16="http://schemas.microsoft.com/office/drawing/2014/main" id="{3372E761-9805-4502-B50D-1606BA95C752}"/>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92" name="PoljeZBesedilom 4491">
          <a:extLst>
            <a:ext uri="{FF2B5EF4-FFF2-40B4-BE49-F238E27FC236}">
              <a16:creationId xmlns:a16="http://schemas.microsoft.com/office/drawing/2014/main" id="{817308DC-D697-4650-8D8A-31C77912F8BB}"/>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93" name="PoljeZBesedilom 2">
          <a:extLst>
            <a:ext uri="{FF2B5EF4-FFF2-40B4-BE49-F238E27FC236}">
              <a16:creationId xmlns:a16="http://schemas.microsoft.com/office/drawing/2014/main" id="{D8038346-9674-44C8-A37A-FB9930D6221E}"/>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94" name="PoljeZBesedilom 2">
          <a:extLst>
            <a:ext uri="{FF2B5EF4-FFF2-40B4-BE49-F238E27FC236}">
              <a16:creationId xmlns:a16="http://schemas.microsoft.com/office/drawing/2014/main" id="{ADDC059D-F69B-4452-B213-1AB8DE394286}"/>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95" name="PoljeZBesedilom 2">
          <a:extLst>
            <a:ext uri="{FF2B5EF4-FFF2-40B4-BE49-F238E27FC236}">
              <a16:creationId xmlns:a16="http://schemas.microsoft.com/office/drawing/2014/main" id="{30496022-212E-4F2C-9A43-EB5C2111ECA4}"/>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96" name="PoljeZBesedilom 2">
          <a:extLst>
            <a:ext uri="{FF2B5EF4-FFF2-40B4-BE49-F238E27FC236}">
              <a16:creationId xmlns:a16="http://schemas.microsoft.com/office/drawing/2014/main" id="{AE11A6CD-B644-4289-A68D-57E6590CBBD2}"/>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97" name="PoljeZBesedilom 2">
          <a:extLst>
            <a:ext uri="{FF2B5EF4-FFF2-40B4-BE49-F238E27FC236}">
              <a16:creationId xmlns:a16="http://schemas.microsoft.com/office/drawing/2014/main" id="{80E4BD46-AB0F-4A84-9D83-AC22C151FD70}"/>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98" name="PoljeZBesedilom 4497">
          <a:extLst>
            <a:ext uri="{FF2B5EF4-FFF2-40B4-BE49-F238E27FC236}">
              <a16:creationId xmlns:a16="http://schemas.microsoft.com/office/drawing/2014/main" id="{B968EE0B-C395-4270-BC5F-1B7798F02B0D}"/>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499" name="PoljeZBesedilom 2">
          <a:extLst>
            <a:ext uri="{FF2B5EF4-FFF2-40B4-BE49-F238E27FC236}">
              <a16:creationId xmlns:a16="http://schemas.microsoft.com/office/drawing/2014/main" id="{D482DD2B-8FCA-4359-8ECB-6C726BD45028}"/>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00" name="PoljeZBesedilom 2">
          <a:extLst>
            <a:ext uri="{FF2B5EF4-FFF2-40B4-BE49-F238E27FC236}">
              <a16:creationId xmlns:a16="http://schemas.microsoft.com/office/drawing/2014/main" id="{F4387B29-B475-4F5B-8622-B6AA3DBDC25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01" name="PoljeZBesedilom 2">
          <a:extLst>
            <a:ext uri="{FF2B5EF4-FFF2-40B4-BE49-F238E27FC236}">
              <a16:creationId xmlns:a16="http://schemas.microsoft.com/office/drawing/2014/main" id="{EF5D5142-9E32-483A-B0F4-7593EB32B74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02" name="PoljeZBesedilom 2">
          <a:extLst>
            <a:ext uri="{FF2B5EF4-FFF2-40B4-BE49-F238E27FC236}">
              <a16:creationId xmlns:a16="http://schemas.microsoft.com/office/drawing/2014/main" id="{61A87C3F-5F96-493B-AEAE-2DEC0A2D735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03" name="PoljeZBesedilom 2">
          <a:extLst>
            <a:ext uri="{FF2B5EF4-FFF2-40B4-BE49-F238E27FC236}">
              <a16:creationId xmlns:a16="http://schemas.microsoft.com/office/drawing/2014/main" id="{9FAB6596-ED8D-4B6D-A942-F74D1814AFD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04" name="PoljeZBesedilom 4503">
          <a:extLst>
            <a:ext uri="{FF2B5EF4-FFF2-40B4-BE49-F238E27FC236}">
              <a16:creationId xmlns:a16="http://schemas.microsoft.com/office/drawing/2014/main" id="{95D18033-F1B8-4E82-8114-7E93A3079B1F}"/>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05" name="PoljeZBesedilom 2">
          <a:extLst>
            <a:ext uri="{FF2B5EF4-FFF2-40B4-BE49-F238E27FC236}">
              <a16:creationId xmlns:a16="http://schemas.microsoft.com/office/drawing/2014/main" id="{234A2F19-8E95-4A51-B01A-63882FE06334}"/>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06" name="PoljeZBesedilom 2">
          <a:extLst>
            <a:ext uri="{FF2B5EF4-FFF2-40B4-BE49-F238E27FC236}">
              <a16:creationId xmlns:a16="http://schemas.microsoft.com/office/drawing/2014/main" id="{33285168-8325-4C2C-A692-995825402F1A}"/>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07" name="PoljeZBesedilom 2">
          <a:extLst>
            <a:ext uri="{FF2B5EF4-FFF2-40B4-BE49-F238E27FC236}">
              <a16:creationId xmlns:a16="http://schemas.microsoft.com/office/drawing/2014/main" id="{B9AB64CD-6B1C-468B-8BF2-492DE947EFBB}"/>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08" name="PoljeZBesedilom 2">
          <a:extLst>
            <a:ext uri="{FF2B5EF4-FFF2-40B4-BE49-F238E27FC236}">
              <a16:creationId xmlns:a16="http://schemas.microsoft.com/office/drawing/2014/main" id="{77D5D623-2367-4A03-B08C-8FC94A11DBF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09" name="PoljeZBesedilom 2">
          <a:extLst>
            <a:ext uri="{FF2B5EF4-FFF2-40B4-BE49-F238E27FC236}">
              <a16:creationId xmlns:a16="http://schemas.microsoft.com/office/drawing/2014/main" id="{31FD71C0-D5B8-4AD7-855B-1C9D88461A58}"/>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10" name="PoljeZBesedilom 4509">
          <a:extLst>
            <a:ext uri="{FF2B5EF4-FFF2-40B4-BE49-F238E27FC236}">
              <a16:creationId xmlns:a16="http://schemas.microsoft.com/office/drawing/2014/main" id="{38E5FC23-6E96-49FF-90DD-90F3ACE62397}"/>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11" name="PoljeZBesedilom 2">
          <a:extLst>
            <a:ext uri="{FF2B5EF4-FFF2-40B4-BE49-F238E27FC236}">
              <a16:creationId xmlns:a16="http://schemas.microsoft.com/office/drawing/2014/main" id="{7E3A9D82-A5BA-4B23-A2A4-F0A140E9197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12" name="PoljeZBesedilom 2">
          <a:extLst>
            <a:ext uri="{FF2B5EF4-FFF2-40B4-BE49-F238E27FC236}">
              <a16:creationId xmlns:a16="http://schemas.microsoft.com/office/drawing/2014/main" id="{597FC29D-1EE8-44C1-A7F9-515C3B95AB33}"/>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13" name="PoljeZBesedilom 2">
          <a:extLst>
            <a:ext uri="{FF2B5EF4-FFF2-40B4-BE49-F238E27FC236}">
              <a16:creationId xmlns:a16="http://schemas.microsoft.com/office/drawing/2014/main" id="{9FB59530-1F8C-4FBF-A076-7391DB02FC58}"/>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14" name="PoljeZBesedilom 2">
          <a:extLst>
            <a:ext uri="{FF2B5EF4-FFF2-40B4-BE49-F238E27FC236}">
              <a16:creationId xmlns:a16="http://schemas.microsoft.com/office/drawing/2014/main" id="{6D1ADD71-24EC-4400-8855-EEF957CF266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515" name="PoljeZBesedilom 2">
          <a:extLst>
            <a:ext uri="{FF2B5EF4-FFF2-40B4-BE49-F238E27FC236}">
              <a16:creationId xmlns:a16="http://schemas.microsoft.com/office/drawing/2014/main" id="{BF2D3D97-CA39-4C29-B334-FE2EED9A24B5}"/>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516" name="PoljeZBesedilom 4515">
          <a:extLst>
            <a:ext uri="{FF2B5EF4-FFF2-40B4-BE49-F238E27FC236}">
              <a16:creationId xmlns:a16="http://schemas.microsoft.com/office/drawing/2014/main" id="{615F15DE-8264-48FF-A905-1F56827068FD}"/>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517" name="PoljeZBesedilom 2">
          <a:extLst>
            <a:ext uri="{FF2B5EF4-FFF2-40B4-BE49-F238E27FC236}">
              <a16:creationId xmlns:a16="http://schemas.microsoft.com/office/drawing/2014/main" id="{AB887909-9AF6-4B6F-9ECC-770188E932D9}"/>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518" name="PoljeZBesedilom 2">
          <a:extLst>
            <a:ext uri="{FF2B5EF4-FFF2-40B4-BE49-F238E27FC236}">
              <a16:creationId xmlns:a16="http://schemas.microsoft.com/office/drawing/2014/main" id="{5375F18B-EF5D-4A5E-BFC5-6DC199E7CCD6}"/>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519" name="PoljeZBesedilom 2">
          <a:extLst>
            <a:ext uri="{FF2B5EF4-FFF2-40B4-BE49-F238E27FC236}">
              <a16:creationId xmlns:a16="http://schemas.microsoft.com/office/drawing/2014/main" id="{C91F914D-16AC-4301-BF23-7676B56EABA3}"/>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520" name="PoljeZBesedilom 2">
          <a:extLst>
            <a:ext uri="{FF2B5EF4-FFF2-40B4-BE49-F238E27FC236}">
              <a16:creationId xmlns:a16="http://schemas.microsoft.com/office/drawing/2014/main" id="{B3F3979F-4424-48F4-8280-D205D9112FAE}"/>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521" name="PoljeZBesedilom 2">
          <a:extLst>
            <a:ext uri="{FF2B5EF4-FFF2-40B4-BE49-F238E27FC236}">
              <a16:creationId xmlns:a16="http://schemas.microsoft.com/office/drawing/2014/main" id="{292FD55F-69CB-4505-B385-A3BFEEFF132C}"/>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522" name="PoljeZBesedilom 4521">
          <a:extLst>
            <a:ext uri="{FF2B5EF4-FFF2-40B4-BE49-F238E27FC236}">
              <a16:creationId xmlns:a16="http://schemas.microsoft.com/office/drawing/2014/main" id="{11A749F1-B783-45F1-BB8B-9D90D0956AB7}"/>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523" name="PoljeZBesedilom 2">
          <a:extLst>
            <a:ext uri="{FF2B5EF4-FFF2-40B4-BE49-F238E27FC236}">
              <a16:creationId xmlns:a16="http://schemas.microsoft.com/office/drawing/2014/main" id="{5E36ED8A-7D79-4A6D-AC61-07B5AF42E65A}"/>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524" name="PoljeZBesedilom 2">
          <a:extLst>
            <a:ext uri="{FF2B5EF4-FFF2-40B4-BE49-F238E27FC236}">
              <a16:creationId xmlns:a16="http://schemas.microsoft.com/office/drawing/2014/main" id="{6F17EA14-50E6-4C0E-BB03-711F2074EF81}"/>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525" name="PoljeZBesedilom 2">
          <a:extLst>
            <a:ext uri="{FF2B5EF4-FFF2-40B4-BE49-F238E27FC236}">
              <a16:creationId xmlns:a16="http://schemas.microsoft.com/office/drawing/2014/main" id="{3F1E5CD8-B8AB-4D5D-8686-07883CEC65C3}"/>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526" name="PoljeZBesedilom 2">
          <a:extLst>
            <a:ext uri="{FF2B5EF4-FFF2-40B4-BE49-F238E27FC236}">
              <a16:creationId xmlns:a16="http://schemas.microsoft.com/office/drawing/2014/main" id="{3443014D-FB11-4D90-A4B0-4EBEAA0C10BB}"/>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527" name="PoljeZBesedilom 2">
          <a:extLst>
            <a:ext uri="{FF2B5EF4-FFF2-40B4-BE49-F238E27FC236}">
              <a16:creationId xmlns:a16="http://schemas.microsoft.com/office/drawing/2014/main" id="{F8C54BA6-F25C-4293-9467-D6606DCA5A40}"/>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528" name="PoljeZBesedilom 4527">
          <a:extLst>
            <a:ext uri="{FF2B5EF4-FFF2-40B4-BE49-F238E27FC236}">
              <a16:creationId xmlns:a16="http://schemas.microsoft.com/office/drawing/2014/main" id="{1F7737DF-C841-4CBF-96CF-3942DE645F36}"/>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529" name="PoljeZBesedilom 2">
          <a:extLst>
            <a:ext uri="{FF2B5EF4-FFF2-40B4-BE49-F238E27FC236}">
              <a16:creationId xmlns:a16="http://schemas.microsoft.com/office/drawing/2014/main" id="{7BBD4311-6EEE-4E35-97A2-294A7CB0E5E4}"/>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530" name="PoljeZBesedilom 2">
          <a:extLst>
            <a:ext uri="{FF2B5EF4-FFF2-40B4-BE49-F238E27FC236}">
              <a16:creationId xmlns:a16="http://schemas.microsoft.com/office/drawing/2014/main" id="{F6C9FC50-E58F-4032-9B37-34650408EC25}"/>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531" name="PoljeZBesedilom 2">
          <a:extLst>
            <a:ext uri="{FF2B5EF4-FFF2-40B4-BE49-F238E27FC236}">
              <a16:creationId xmlns:a16="http://schemas.microsoft.com/office/drawing/2014/main" id="{64A1063A-EA82-4857-8222-153C2A1BBE34}"/>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532" name="PoljeZBesedilom 2">
          <a:extLst>
            <a:ext uri="{FF2B5EF4-FFF2-40B4-BE49-F238E27FC236}">
              <a16:creationId xmlns:a16="http://schemas.microsoft.com/office/drawing/2014/main" id="{EA0138DB-8DBD-4EBC-932D-027B0F6F8D06}"/>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8428"/>
    <xdr:sp macro="" textlink="">
      <xdr:nvSpPr>
        <xdr:cNvPr id="4533" name="PoljeZBesedilom 2">
          <a:extLst>
            <a:ext uri="{FF2B5EF4-FFF2-40B4-BE49-F238E27FC236}">
              <a16:creationId xmlns:a16="http://schemas.microsoft.com/office/drawing/2014/main" id="{A89345E2-A6C5-47EF-A050-EC1A4BBE6B55}"/>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8428"/>
    <xdr:sp macro="" textlink="">
      <xdr:nvSpPr>
        <xdr:cNvPr id="4534" name="PoljeZBesedilom 4533">
          <a:extLst>
            <a:ext uri="{FF2B5EF4-FFF2-40B4-BE49-F238E27FC236}">
              <a16:creationId xmlns:a16="http://schemas.microsoft.com/office/drawing/2014/main" id="{13E27956-1746-4488-9692-BCF855D5C829}"/>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8428"/>
    <xdr:sp macro="" textlink="">
      <xdr:nvSpPr>
        <xdr:cNvPr id="4535" name="PoljeZBesedilom 2">
          <a:extLst>
            <a:ext uri="{FF2B5EF4-FFF2-40B4-BE49-F238E27FC236}">
              <a16:creationId xmlns:a16="http://schemas.microsoft.com/office/drawing/2014/main" id="{8F5A3E63-8CC0-48E8-BEF5-B1E47ACC307E}"/>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8428"/>
    <xdr:sp macro="" textlink="">
      <xdr:nvSpPr>
        <xdr:cNvPr id="4536" name="PoljeZBesedilom 2">
          <a:extLst>
            <a:ext uri="{FF2B5EF4-FFF2-40B4-BE49-F238E27FC236}">
              <a16:creationId xmlns:a16="http://schemas.microsoft.com/office/drawing/2014/main" id="{EAA5F3BF-072E-410C-A139-45F25DEE2FF2}"/>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8428"/>
    <xdr:sp macro="" textlink="">
      <xdr:nvSpPr>
        <xdr:cNvPr id="4537" name="PoljeZBesedilom 2">
          <a:extLst>
            <a:ext uri="{FF2B5EF4-FFF2-40B4-BE49-F238E27FC236}">
              <a16:creationId xmlns:a16="http://schemas.microsoft.com/office/drawing/2014/main" id="{88E09742-9A21-42CA-8634-D52E5B039EA1}"/>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8428"/>
    <xdr:sp macro="" textlink="">
      <xdr:nvSpPr>
        <xdr:cNvPr id="4538" name="PoljeZBesedilom 2">
          <a:extLst>
            <a:ext uri="{FF2B5EF4-FFF2-40B4-BE49-F238E27FC236}">
              <a16:creationId xmlns:a16="http://schemas.microsoft.com/office/drawing/2014/main" id="{DEAF4CFF-CCDC-44AC-8702-95FC5F4056E8}"/>
            </a:ext>
          </a:extLst>
        </xdr:cNvPr>
        <xdr:cNvSpPr txBox="1"/>
      </xdr:nvSpPr>
      <xdr:spPr>
        <a:xfrm>
          <a:off x="7648600" y="1643780957"/>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4539" name="PoljeZBesedilom 4538">
          <a:extLst>
            <a:ext uri="{FF2B5EF4-FFF2-40B4-BE49-F238E27FC236}">
              <a16:creationId xmlns:a16="http://schemas.microsoft.com/office/drawing/2014/main" id="{52811085-253F-4A92-BCC0-79BA8AFA41DC}"/>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4540" name="PoljeZBesedilom 2">
          <a:extLst>
            <a:ext uri="{FF2B5EF4-FFF2-40B4-BE49-F238E27FC236}">
              <a16:creationId xmlns:a16="http://schemas.microsoft.com/office/drawing/2014/main" id="{145FAF64-2BBE-4D63-9E68-EDF5A90FAC9E}"/>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4541" name="PoljeZBesedilom 2">
          <a:extLst>
            <a:ext uri="{FF2B5EF4-FFF2-40B4-BE49-F238E27FC236}">
              <a16:creationId xmlns:a16="http://schemas.microsoft.com/office/drawing/2014/main" id="{FEC58E21-50CF-445F-8C96-D0061E03FA42}"/>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4542" name="PoljeZBesedilom 2">
          <a:extLst>
            <a:ext uri="{FF2B5EF4-FFF2-40B4-BE49-F238E27FC236}">
              <a16:creationId xmlns:a16="http://schemas.microsoft.com/office/drawing/2014/main" id="{7F9BE9A2-6BE8-4513-B1C6-FA24797E4974}"/>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4543" name="PoljeZBesedilom 2">
          <a:extLst>
            <a:ext uri="{FF2B5EF4-FFF2-40B4-BE49-F238E27FC236}">
              <a16:creationId xmlns:a16="http://schemas.microsoft.com/office/drawing/2014/main" id="{5088FC80-1B08-4AA2-9C62-B98854FDF938}"/>
            </a:ext>
          </a:extLst>
        </xdr:cNvPr>
        <xdr:cNvSpPr txBox="1"/>
      </xdr:nvSpPr>
      <xdr:spPr>
        <a:xfrm>
          <a:off x="764860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44" name="PoljeZBesedilom 2">
          <a:extLst>
            <a:ext uri="{FF2B5EF4-FFF2-40B4-BE49-F238E27FC236}">
              <a16:creationId xmlns:a16="http://schemas.microsoft.com/office/drawing/2014/main" id="{AECFDE0E-C20E-4CCB-8A39-D36E7C3358A4}"/>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45" name="PoljeZBesedilom 4544">
          <a:extLst>
            <a:ext uri="{FF2B5EF4-FFF2-40B4-BE49-F238E27FC236}">
              <a16:creationId xmlns:a16="http://schemas.microsoft.com/office/drawing/2014/main" id="{87EA1CE6-80CA-4CF1-BB16-98A30739A728}"/>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46" name="PoljeZBesedilom 2">
          <a:extLst>
            <a:ext uri="{FF2B5EF4-FFF2-40B4-BE49-F238E27FC236}">
              <a16:creationId xmlns:a16="http://schemas.microsoft.com/office/drawing/2014/main" id="{A55AA635-61D1-4619-B63A-C4059721B7E8}"/>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47" name="PoljeZBesedilom 2">
          <a:extLst>
            <a:ext uri="{FF2B5EF4-FFF2-40B4-BE49-F238E27FC236}">
              <a16:creationId xmlns:a16="http://schemas.microsoft.com/office/drawing/2014/main" id="{B6A5DD6F-286A-4F5D-97B8-63A5B22F051C}"/>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48" name="PoljeZBesedilom 2">
          <a:extLst>
            <a:ext uri="{FF2B5EF4-FFF2-40B4-BE49-F238E27FC236}">
              <a16:creationId xmlns:a16="http://schemas.microsoft.com/office/drawing/2014/main" id="{B1B2EFCC-CBEC-456C-A108-707378382AD4}"/>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49" name="PoljeZBesedilom 2">
          <a:extLst>
            <a:ext uri="{FF2B5EF4-FFF2-40B4-BE49-F238E27FC236}">
              <a16:creationId xmlns:a16="http://schemas.microsoft.com/office/drawing/2014/main" id="{54B46688-D7C4-49B1-B3E9-5E7A0C955053}"/>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50" name="PoljeZBesedilom 2">
          <a:extLst>
            <a:ext uri="{FF2B5EF4-FFF2-40B4-BE49-F238E27FC236}">
              <a16:creationId xmlns:a16="http://schemas.microsoft.com/office/drawing/2014/main" id="{8C165418-E4C2-49C6-AF55-422F63D362AA}"/>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51" name="PoljeZBesedilom 4550">
          <a:extLst>
            <a:ext uri="{FF2B5EF4-FFF2-40B4-BE49-F238E27FC236}">
              <a16:creationId xmlns:a16="http://schemas.microsoft.com/office/drawing/2014/main" id="{3701A8B4-9049-4255-8C35-CFF40A1E6018}"/>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52" name="PoljeZBesedilom 2">
          <a:extLst>
            <a:ext uri="{FF2B5EF4-FFF2-40B4-BE49-F238E27FC236}">
              <a16:creationId xmlns:a16="http://schemas.microsoft.com/office/drawing/2014/main" id="{DE7138AC-98FE-43A5-8A05-3F0C29933988}"/>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53" name="PoljeZBesedilom 2">
          <a:extLst>
            <a:ext uri="{FF2B5EF4-FFF2-40B4-BE49-F238E27FC236}">
              <a16:creationId xmlns:a16="http://schemas.microsoft.com/office/drawing/2014/main" id="{E8512B9C-F89D-4971-B467-4423FB730649}"/>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54" name="PoljeZBesedilom 2">
          <a:extLst>
            <a:ext uri="{FF2B5EF4-FFF2-40B4-BE49-F238E27FC236}">
              <a16:creationId xmlns:a16="http://schemas.microsoft.com/office/drawing/2014/main" id="{C2CD0181-6514-4129-B777-2EA84DBDEBAB}"/>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55" name="PoljeZBesedilom 2">
          <a:extLst>
            <a:ext uri="{FF2B5EF4-FFF2-40B4-BE49-F238E27FC236}">
              <a16:creationId xmlns:a16="http://schemas.microsoft.com/office/drawing/2014/main" id="{6EDE2A81-3713-4CA8-A54E-5D9B3BDD1419}"/>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56" name="PoljeZBesedilom 2">
          <a:extLst>
            <a:ext uri="{FF2B5EF4-FFF2-40B4-BE49-F238E27FC236}">
              <a16:creationId xmlns:a16="http://schemas.microsoft.com/office/drawing/2014/main" id="{21255380-769C-4A55-99A8-A9F56C041F28}"/>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57" name="PoljeZBesedilom 4556">
          <a:extLst>
            <a:ext uri="{FF2B5EF4-FFF2-40B4-BE49-F238E27FC236}">
              <a16:creationId xmlns:a16="http://schemas.microsoft.com/office/drawing/2014/main" id="{8CD3C1DF-E7CB-48DC-A438-C47E749B54C9}"/>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58" name="PoljeZBesedilom 2">
          <a:extLst>
            <a:ext uri="{FF2B5EF4-FFF2-40B4-BE49-F238E27FC236}">
              <a16:creationId xmlns:a16="http://schemas.microsoft.com/office/drawing/2014/main" id="{F8D03EA8-65DF-4879-A92F-20F5CD98AEB9}"/>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59" name="PoljeZBesedilom 2">
          <a:extLst>
            <a:ext uri="{FF2B5EF4-FFF2-40B4-BE49-F238E27FC236}">
              <a16:creationId xmlns:a16="http://schemas.microsoft.com/office/drawing/2014/main" id="{E9DAAA02-431B-4D8C-A13A-DC4443FFE4D0}"/>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60" name="PoljeZBesedilom 2">
          <a:extLst>
            <a:ext uri="{FF2B5EF4-FFF2-40B4-BE49-F238E27FC236}">
              <a16:creationId xmlns:a16="http://schemas.microsoft.com/office/drawing/2014/main" id="{FDC95A53-55B7-455F-95AC-42936FCF7275}"/>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61" name="PoljeZBesedilom 2">
          <a:extLst>
            <a:ext uri="{FF2B5EF4-FFF2-40B4-BE49-F238E27FC236}">
              <a16:creationId xmlns:a16="http://schemas.microsoft.com/office/drawing/2014/main" id="{9218CCCD-AA33-487F-9087-C55A0DAB1417}"/>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62" name="PoljeZBesedilom 2">
          <a:extLst>
            <a:ext uri="{FF2B5EF4-FFF2-40B4-BE49-F238E27FC236}">
              <a16:creationId xmlns:a16="http://schemas.microsoft.com/office/drawing/2014/main" id="{126AE856-B620-434B-B11E-C22F065A87A4}"/>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63" name="PoljeZBesedilom 4562">
          <a:extLst>
            <a:ext uri="{FF2B5EF4-FFF2-40B4-BE49-F238E27FC236}">
              <a16:creationId xmlns:a16="http://schemas.microsoft.com/office/drawing/2014/main" id="{C5800C1D-2C58-45F6-8BD7-5028E74EECD6}"/>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64" name="PoljeZBesedilom 2">
          <a:extLst>
            <a:ext uri="{FF2B5EF4-FFF2-40B4-BE49-F238E27FC236}">
              <a16:creationId xmlns:a16="http://schemas.microsoft.com/office/drawing/2014/main" id="{42C02B06-3795-45D2-827B-14E12ADAE876}"/>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65" name="PoljeZBesedilom 2">
          <a:extLst>
            <a:ext uri="{FF2B5EF4-FFF2-40B4-BE49-F238E27FC236}">
              <a16:creationId xmlns:a16="http://schemas.microsoft.com/office/drawing/2014/main" id="{A8D14359-2A35-4D73-88A1-F396ECDEB41C}"/>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66" name="PoljeZBesedilom 2">
          <a:extLst>
            <a:ext uri="{FF2B5EF4-FFF2-40B4-BE49-F238E27FC236}">
              <a16:creationId xmlns:a16="http://schemas.microsoft.com/office/drawing/2014/main" id="{85CB7F2C-C30D-4CCF-B10D-BB640F4B4B3B}"/>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67" name="PoljeZBesedilom 2">
          <a:extLst>
            <a:ext uri="{FF2B5EF4-FFF2-40B4-BE49-F238E27FC236}">
              <a16:creationId xmlns:a16="http://schemas.microsoft.com/office/drawing/2014/main" id="{9B86E119-45C4-415E-B19F-9D91C938F374}"/>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68" name="PoljeZBesedilom 2">
          <a:extLst>
            <a:ext uri="{FF2B5EF4-FFF2-40B4-BE49-F238E27FC236}">
              <a16:creationId xmlns:a16="http://schemas.microsoft.com/office/drawing/2014/main" id="{09010310-9071-41E5-A2CF-E5841B6FB981}"/>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69" name="PoljeZBesedilom 4568">
          <a:extLst>
            <a:ext uri="{FF2B5EF4-FFF2-40B4-BE49-F238E27FC236}">
              <a16:creationId xmlns:a16="http://schemas.microsoft.com/office/drawing/2014/main" id="{4F03200B-3E86-498B-B9C2-D1FBA3CAB416}"/>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70" name="PoljeZBesedilom 2">
          <a:extLst>
            <a:ext uri="{FF2B5EF4-FFF2-40B4-BE49-F238E27FC236}">
              <a16:creationId xmlns:a16="http://schemas.microsoft.com/office/drawing/2014/main" id="{B02BD37F-3BAA-4A3F-A980-0B80C37DBA35}"/>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71" name="PoljeZBesedilom 2">
          <a:extLst>
            <a:ext uri="{FF2B5EF4-FFF2-40B4-BE49-F238E27FC236}">
              <a16:creationId xmlns:a16="http://schemas.microsoft.com/office/drawing/2014/main" id="{4B89C00F-BB3D-4D68-89FA-A9526D1B1A31}"/>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72" name="PoljeZBesedilom 2">
          <a:extLst>
            <a:ext uri="{FF2B5EF4-FFF2-40B4-BE49-F238E27FC236}">
              <a16:creationId xmlns:a16="http://schemas.microsoft.com/office/drawing/2014/main" id="{760D32E7-4530-4F68-8C26-A06581A08ED8}"/>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573" name="PoljeZBesedilom 2">
          <a:extLst>
            <a:ext uri="{FF2B5EF4-FFF2-40B4-BE49-F238E27FC236}">
              <a16:creationId xmlns:a16="http://schemas.microsoft.com/office/drawing/2014/main" id="{A28059ED-4B68-44E7-BCAD-8038A4BC6F68}"/>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74" name="PoljeZBesedilom 2">
          <a:extLst>
            <a:ext uri="{FF2B5EF4-FFF2-40B4-BE49-F238E27FC236}">
              <a16:creationId xmlns:a16="http://schemas.microsoft.com/office/drawing/2014/main" id="{D82DB169-EA90-4F47-A0BE-327EA661E271}"/>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75" name="PoljeZBesedilom 4574">
          <a:extLst>
            <a:ext uri="{FF2B5EF4-FFF2-40B4-BE49-F238E27FC236}">
              <a16:creationId xmlns:a16="http://schemas.microsoft.com/office/drawing/2014/main" id="{0F7F03C0-3D1C-444B-BFF3-C9554C776756}"/>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76" name="PoljeZBesedilom 2">
          <a:extLst>
            <a:ext uri="{FF2B5EF4-FFF2-40B4-BE49-F238E27FC236}">
              <a16:creationId xmlns:a16="http://schemas.microsoft.com/office/drawing/2014/main" id="{AD5DD556-28EA-48EC-928A-1443968A1E0B}"/>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77" name="PoljeZBesedilom 2">
          <a:extLst>
            <a:ext uri="{FF2B5EF4-FFF2-40B4-BE49-F238E27FC236}">
              <a16:creationId xmlns:a16="http://schemas.microsoft.com/office/drawing/2014/main" id="{746FB5AE-5770-4559-A0E8-FD2BC3966DD8}"/>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78" name="PoljeZBesedilom 2">
          <a:extLst>
            <a:ext uri="{FF2B5EF4-FFF2-40B4-BE49-F238E27FC236}">
              <a16:creationId xmlns:a16="http://schemas.microsoft.com/office/drawing/2014/main" id="{8574922E-C903-427F-BEE7-CB9D608E8244}"/>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79" name="PoljeZBesedilom 2">
          <a:extLst>
            <a:ext uri="{FF2B5EF4-FFF2-40B4-BE49-F238E27FC236}">
              <a16:creationId xmlns:a16="http://schemas.microsoft.com/office/drawing/2014/main" id="{BBF6B272-4D24-4E3C-8920-E230F92D614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80" name="PoljeZBesedilom 2">
          <a:extLst>
            <a:ext uri="{FF2B5EF4-FFF2-40B4-BE49-F238E27FC236}">
              <a16:creationId xmlns:a16="http://schemas.microsoft.com/office/drawing/2014/main" id="{1E435FFA-4F5F-449E-B7E0-7D34C397E214}"/>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81" name="PoljeZBesedilom 4580">
          <a:extLst>
            <a:ext uri="{FF2B5EF4-FFF2-40B4-BE49-F238E27FC236}">
              <a16:creationId xmlns:a16="http://schemas.microsoft.com/office/drawing/2014/main" id="{4CACBE43-5625-434C-B561-AAC19B083F13}"/>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82" name="PoljeZBesedilom 2">
          <a:extLst>
            <a:ext uri="{FF2B5EF4-FFF2-40B4-BE49-F238E27FC236}">
              <a16:creationId xmlns:a16="http://schemas.microsoft.com/office/drawing/2014/main" id="{C0E5C6BB-03E3-437D-BBBF-71CE4B28C42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83" name="PoljeZBesedilom 2">
          <a:extLst>
            <a:ext uri="{FF2B5EF4-FFF2-40B4-BE49-F238E27FC236}">
              <a16:creationId xmlns:a16="http://schemas.microsoft.com/office/drawing/2014/main" id="{29131B36-1CF4-4E78-B946-B032967DAD0A}"/>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84" name="PoljeZBesedilom 2">
          <a:extLst>
            <a:ext uri="{FF2B5EF4-FFF2-40B4-BE49-F238E27FC236}">
              <a16:creationId xmlns:a16="http://schemas.microsoft.com/office/drawing/2014/main" id="{F52653D4-7DE3-4488-B957-BFEDF95B8D57}"/>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585" name="PoljeZBesedilom 2">
          <a:extLst>
            <a:ext uri="{FF2B5EF4-FFF2-40B4-BE49-F238E27FC236}">
              <a16:creationId xmlns:a16="http://schemas.microsoft.com/office/drawing/2014/main" id="{20D2ABE6-2540-4CF9-9B66-B9D2ECCA5176}"/>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586" name="PoljeZBesedilom 2">
          <a:extLst>
            <a:ext uri="{FF2B5EF4-FFF2-40B4-BE49-F238E27FC236}">
              <a16:creationId xmlns:a16="http://schemas.microsoft.com/office/drawing/2014/main" id="{30B18F48-744C-41AA-AE0A-81283E42857E}"/>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587" name="PoljeZBesedilom 4586">
          <a:extLst>
            <a:ext uri="{FF2B5EF4-FFF2-40B4-BE49-F238E27FC236}">
              <a16:creationId xmlns:a16="http://schemas.microsoft.com/office/drawing/2014/main" id="{8E5E63EE-FB88-4A2A-A04C-66CDCF954102}"/>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588" name="PoljeZBesedilom 2">
          <a:extLst>
            <a:ext uri="{FF2B5EF4-FFF2-40B4-BE49-F238E27FC236}">
              <a16:creationId xmlns:a16="http://schemas.microsoft.com/office/drawing/2014/main" id="{B89284DC-DBC1-4685-ADDF-F0B279F26812}"/>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589" name="PoljeZBesedilom 2">
          <a:extLst>
            <a:ext uri="{FF2B5EF4-FFF2-40B4-BE49-F238E27FC236}">
              <a16:creationId xmlns:a16="http://schemas.microsoft.com/office/drawing/2014/main" id="{EF0FD9D1-BF7C-4271-9D25-00A140431031}"/>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590" name="PoljeZBesedilom 2">
          <a:extLst>
            <a:ext uri="{FF2B5EF4-FFF2-40B4-BE49-F238E27FC236}">
              <a16:creationId xmlns:a16="http://schemas.microsoft.com/office/drawing/2014/main" id="{ABE4E0B2-77F9-4C2C-9181-467A0A8838A6}"/>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591" name="PoljeZBesedilom 2">
          <a:extLst>
            <a:ext uri="{FF2B5EF4-FFF2-40B4-BE49-F238E27FC236}">
              <a16:creationId xmlns:a16="http://schemas.microsoft.com/office/drawing/2014/main" id="{385F9B63-4360-438D-865F-0FB988EF91FB}"/>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592" name="PoljeZBesedilom 2">
          <a:extLst>
            <a:ext uri="{FF2B5EF4-FFF2-40B4-BE49-F238E27FC236}">
              <a16:creationId xmlns:a16="http://schemas.microsoft.com/office/drawing/2014/main" id="{74A5CE23-6996-4D9E-B085-AAE5833EAA71}"/>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593" name="PoljeZBesedilom 4592">
          <a:extLst>
            <a:ext uri="{FF2B5EF4-FFF2-40B4-BE49-F238E27FC236}">
              <a16:creationId xmlns:a16="http://schemas.microsoft.com/office/drawing/2014/main" id="{9CC3DAD1-E826-4449-A6CF-A0937CD97B1B}"/>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594" name="PoljeZBesedilom 2">
          <a:extLst>
            <a:ext uri="{FF2B5EF4-FFF2-40B4-BE49-F238E27FC236}">
              <a16:creationId xmlns:a16="http://schemas.microsoft.com/office/drawing/2014/main" id="{E5D5FDB2-D8CB-42C1-AC7B-675D3E024DDF}"/>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595" name="PoljeZBesedilom 2">
          <a:extLst>
            <a:ext uri="{FF2B5EF4-FFF2-40B4-BE49-F238E27FC236}">
              <a16:creationId xmlns:a16="http://schemas.microsoft.com/office/drawing/2014/main" id="{6FA91BE8-4ED9-429C-BD6A-9DEC433757C3}"/>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596" name="PoljeZBesedilom 2">
          <a:extLst>
            <a:ext uri="{FF2B5EF4-FFF2-40B4-BE49-F238E27FC236}">
              <a16:creationId xmlns:a16="http://schemas.microsoft.com/office/drawing/2014/main" id="{73DB2E64-CAF9-4DFF-BDCB-AB73F8C2FA23}"/>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597" name="PoljeZBesedilom 2">
          <a:extLst>
            <a:ext uri="{FF2B5EF4-FFF2-40B4-BE49-F238E27FC236}">
              <a16:creationId xmlns:a16="http://schemas.microsoft.com/office/drawing/2014/main" id="{DD48D9D2-8919-491A-8012-B05132C36395}"/>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598" name="PoljeZBesedilom 4597">
          <a:extLst>
            <a:ext uri="{FF2B5EF4-FFF2-40B4-BE49-F238E27FC236}">
              <a16:creationId xmlns:a16="http://schemas.microsoft.com/office/drawing/2014/main" id="{42523B56-91B0-448E-9532-7C570084F6EC}"/>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599" name="PoljeZBesedilom 2">
          <a:extLst>
            <a:ext uri="{FF2B5EF4-FFF2-40B4-BE49-F238E27FC236}">
              <a16:creationId xmlns:a16="http://schemas.microsoft.com/office/drawing/2014/main" id="{447661D6-1304-4ED3-BBE5-623A5FF8EDA4}"/>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600" name="PoljeZBesedilom 2">
          <a:extLst>
            <a:ext uri="{FF2B5EF4-FFF2-40B4-BE49-F238E27FC236}">
              <a16:creationId xmlns:a16="http://schemas.microsoft.com/office/drawing/2014/main" id="{E76A7440-4D19-4EF6-8BDE-179F841A9A4F}"/>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601" name="PoljeZBesedilom 2">
          <a:extLst>
            <a:ext uri="{FF2B5EF4-FFF2-40B4-BE49-F238E27FC236}">
              <a16:creationId xmlns:a16="http://schemas.microsoft.com/office/drawing/2014/main" id="{B5A6CA9D-7DCC-42BF-88B0-B225EDD6BFF5}"/>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602" name="PoljeZBesedilom 2">
          <a:extLst>
            <a:ext uri="{FF2B5EF4-FFF2-40B4-BE49-F238E27FC236}">
              <a16:creationId xmlns:a16="http://schemas.microsoft.com/office/drawing/2014/main" id="{1492B339-0DCA-4A5A-A6BD-FBBCB6076843}"/>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603" name="PoljeZBesedilom 2">
          <a:extLst>
            <a:ext uri="{FF2B5EF4-FFF2-40B4-BE49-F238E27FC236}">
              <a16:creationId xmlns:a16="http://schemas.microsoft.com/office/drawing/2014/main" id="{3EB0B0F9-57F6-4CF2-B3AC-CEA54D831BBD}"/>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604" name="PoljeZBesedilom 4603">
          <a:extLst>
            <a:ext uri="{FF2B5EF4-FFF2-40B4-BE49-F238E27FC236}">
              <a16:creationId xmlns:a16="http://schemas.microsoft.com/office/drawing/2014/main" id="{A3910B6D-99F8-494E-8C03-342FBCA0741E}"/>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605" name="PoljeZBesedilom 2">
          <a:extLst>
            <a:ext uri="{FF2B5EF4-FFF2-40B4-BE49-F238E27FC236}">
              <a16:creationId xmlns:a16="http://schemas.microsoft.com/office/drawing/2014/main" id="{A450F1CC-BF77-4098-8045-211E6F442FAC}"/>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606" name="PoljeZBesedilom 2">
          <a:extLst>
            <a:ext uri="{FF2B5EF4-FFF2-40B4-BE49-F238E27FC236}">
              <a16:creationId xmlns:a16="http://schemas.microsoft.com/office/drawing/2014/main" id="{877524F5-CB26-4F0F-BA09-A2F731F0C80F}"/>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607" name="PoljeZBesedilom 2">
          <a:extLst>
            <a:ext uri="{FF2B5EF4-FFF2-40B4-BE49-F238E27FC236}">
              <a16:creationId xmlns:a16="http://schemas.microsoft.com/office/drawing/2014/main" id="{44EB5D1A-0B61-41D9-B58B-AEC5CE1ABD41}"/>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4608" name="PoljeZBesedilom 2">
          <a:extLst>
            <a:ext uri="{FF2B5EF4-FFF2-40B4-BE49-F238E27FC236}">
              <a16:creationId xmlns:a16="http://schemas.microsoft.com/office/drawing/2014/main" id="{F02C9637-8A90-4260-BDF6-E3CD1A683856}"/>
            </a:ext>
          </a:extLst>
        </xdr:cNvPr>
        <xdr:cNvSpPr txBox="1"/>
      </xdr:nvSpPr>
      <xdr:spPr>
        <a:xfrm>
          <a:off x="764288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609" name="PoljeZBesedilom 2">
          <a:extLst>
            <a:ext uri="{FF2B5EF4-FFF2-40B4-BE49-F238E27FC236}">
              <a16:creationId xmlns:a16="http://schemas.microsoft.com/office/drawing/2014/main" id="{A2001D91-B451-4623-9336-DA84B1F1BC94}"/>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610" name="PoljeZBesedilom 4609">
          <a:extLst>
            <a:ext uri="{FF2B5EF4-FFF2-40B4-BE49-F238E27FC236}">
              <a16:creationId xmlns:a16="http://schemas.microsoft.com/office/drawing/2014/main" id="{7CCDF07B-1319-4288-BB92-DEDA05DBF1BC}"/>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611" name="PoljeZBesedilom 2">
          <a:extLst>
            <a:ext uri="{FF2B5EF4-FFF2-40B4-BE49-F238E27FC236}">
              <a16:creationId xmlns:a16="http://schemas.microsoft.com/office/drawing/2014/main" id="{C3210D0C-23C3-4F1B-8C70-E67D6ECAFB7D}"/>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612" name="PoljeZBesedilom 2">
          <a:extLst>
            <a:ext uri="{FF2B5EF4-FFF2-40B4-BE49-F238E27FC236}">
              <a16:creationId xmlns:a16="http://schemas.microsoft.com/office/drawing/2014/main" id="{D06BE729-C519-402E-95AB-A442E00F2819}"/>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613" name="PoljeZBesedilom 2">
          <a:extLst>
            <a:ext uri="{FF2B5EF4-FFF2-40B4-BE49-F238E27FC236}">
              <a16:creationId xmlns:a16="http://schemas.microsoft.com/office/drawing/2014/main" id="{508F17CA-AF1D-4799-B00C-25A3A7BCC11B}"/>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614" name="PoljeZBesedilom 2">
          <a:extLst>
            <a:ext uri="{FF2B5EF4-FFF2-40B4-BE49-F238E27FC236}">
              <a16:creationId xmlns:a16="http://schemas.microsoft.com/office/drawing/2014/main" id="{769640C3-BDFF-4F38-8068-2044D5D59EC0}"/>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615" name="PoljeZBesedilom 2">
          <a:extLst>
            <a:ext uri="{FF2B5EF4-FFF2-40B4-BE49-F238E27FC236}">
              <a16:creationId xmlns:a16="http://schemas.microsoft.com/office/drawing/2014/main" id="{26F12D7D-08FD-4306-8C78-84C67F1EE1F3}"/>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616" name="PoljeZBesedilom 4615">
          <a:extLst>
            <a:ext uri="{FF2B5EF4-FFF2-40B4-BE49-F238E27FC236}">
              <a16:creationId xmlns:a16="http://schemas.microsoft.com/office/drawing/2014/main" id="{3F7782FE-9BD4-4B24-A7E4-EB0FD2C2C378}"/>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617" name="PoljeZBesedilom 2">
          <a:extLst>
            <a:ext uri="{FF2B5EF4-FFF2-40B4-BE49-F238E27FC236}">
              <a16:creationId xmlns:a16="http://schemas.microsoft.com/office/drawing/2014/main" id="{0144C76B-E5A8-400D-9406-0B1BCC6FBFB8}"/>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618" name="PoljeZBesedilom 2">
          <a:extLst>
            <a:ext uri="{FF2B5EF4-FFF2-40B4-BE49-F238E27FC236}">
              <a16:creationId xmlns:a16="http://schemas.microsoft.com/office/drawing/2014/main" id="{90206C40-4964-427E-A036-076F49B8A6FA}"/>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619" name="PoljeZBesedilom 2">
          <a:extLst>
            <a:ext uri="{FF2B5EF4-FFF2-40B4-BE49-F238E27FC236}">
              <a16:creationId xmlns:a16="http://schemas.microsoft.com/office/drawing/2014/main" id="{ED31B4CE-AE9E-48DE-AA02-C4DAA07C7ACE}"/>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4620" name="PoljeZBesedilom 2">
          <a:extLst>
            <a:ext uri="{FF2B5EF4-FFF2-40B4-BE49-F238E27FC236}">
              <a16:creationId xmlns:a16="http://schemas.microsoft.com/office/drawing/2014/main" id="{5804DCE9-690B-49A4-BDC2-ADD19E42AC9D}"/>
            </a:ext>
          </a:extLst>
        </xdr:cNvPr>
        <xdr:cNvSpPr txBox="1"/>
      </xdr:nvSpPr>
      <xdr:spPr>
        <a:xfrm>
          <a:off x="764669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621" name="PoljeZBesedilom 2">
          <a:extLst>
            <a:ext uri="{FF2B5EF4-FFF2-40B4-BE49-F238E27FC236}">
              <a16:creationId xmlns:a16="http://schemas.microsoft.com/office/drawing/2014/main" id="{949DA4CE-7A05-43E1-A138-4BA8036E25B6}"/>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622" name="PoljeZBesedilom 4621">
          <a:extLst>
            <a:ext uri="{FF2B5EF4-FFF2-40B4-BE49-F238E27FC236}">
              <a16:creationId xmlns:a16="http://schemas.microsoft.com/office/drawing/2014/main" id="{A025A74C-BA26-422B-8859-91D3603229DD}"/>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623" name="PoljeZBesedilom 2">
          <a:extLst>
            <a:ext uri="{FF2B5EF4-FFF2-40B4-BE49-F238E27FC236}">
              <a16:creationId xmlns:a16="http://schemas.microsoft.com/office/drawing/2014/main" id="{242A844D-5F7A-41C5-97AB-CC1C87B5A0AA}"/>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624" name="PoljeZBesedilom 2">
          <a:extLst>
            <a:ext uri="{FF2B5EF4-FFF2-40B4-BE49-F238E27FC236}">
              <a16:creationId xmlns:a16="http://schemas.microsoft.com/office/drawing/2014/main" id="{98D1C6C5-8E60-4197-B54F-AB2A2271E457}"/>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625" name="PoljeZBesedilom 2">
          <a:extLst>
            <a:ext uri="{FF2B5EF4-FFF2-40B4-BE49-F238E27FC236}">
              <a16:creationId xmlns:a16="http://schemas.microsoft.com/office/drawing/2014/main" id="{3F6AEBB4-BB14-4A10-A78F-494E34A9A268}"/>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626" name="PoljeZBesedilom 2">
          <a:extLst>
            <a:ext uri="{FF2B5EF4-FFF2-40B4-BE49-F238E27FC236}">
              <a16:creationId xmlns:a16="http://schemas.microsoft.com/office/drawing/2014/main" id="{01A373DC-DBEA-4A7D-B1FA-61567DC1C2A3}"/>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627" name="PoljeZBesedilom 2">
          <a:extLst>
            <a:ext uri="{FF2B5EF4-FFF2-40B4-BE49-F238E27FC236}">
              <a16:creationId xmlns:a16="http://schemas.microsoft.com/office/drawing/2014/main" id="{83B464E7-8C9C-473D-9519-2F377EC4CE17}"/>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628" name="PoljeZBesedilom 4627">
          <a:extLst>
            <a:ext uri="{FF2B5EF4-FFF2-40B4-BE49-F238E27FC236}">
              <a16:creationId xmlns:a16="http://schemas.microsoft.com/office/drawing/2014/main" id="{0A1B4651-A739-49C0-B4BD-EDC4DCF8DBAA}"/>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629" name="PoljeZBesedilom 2">
          <a:extLst>
            <a:ext uri="{FF2B5EF4-FFF2-40B4-BE49-F238E27FC236}">
              <a16:creationId xmlns:a16="http://schemas.microsoft.com/office/drawing/2014/main" id="{F0B14917-2880-45E9-A924-F32E8C8C1410}"/>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630" name="PoljeZBesedilom 2">
          <a:extLst>
            <a:ext uri="{FF2B5EF4-FFF2-40B4-BE49-F238E27FC236}">
              <a16:creationId xmlns:a16="http://schemas.microsoft.com/office/drawing/2014/main" id="{DBEA6DF1-1188-4CA7-9E4B-A913BAD38309}"/>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631" name="PoljeZBesedilom 2">
          <a:extLst>
            <a:ext uri="{FF2B5EF4-FFF2-40B4-BE49-F238E27FC236}">
              <a16:creationId xmlns:a16="http://schemas.microsoft.com/office/drawing/2014/main" id="{E4936364-2477-4BDF-93B3-AC6B206D5D63}"/>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632" name="PoljeZBesedilom 2">
          <a:extLst>
            <a:ext uri="{FF2B5EF4-FFF2-40B4-BE49-F238E27FC236}">
              <a16:creationId xmlns:a16="http://schemas.microsoft.com/office/drawing/2014/main" id="{4520C918-79B4-4AD7-9D1D-043EE52B440F}"/>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633" name="PoljeZBesedilom 4632">
          <a:extLst>
            <a:ext uri="{FF2B5EF4-FFF2-40B4-BE49-F238E27FC236}">
              <a16:creationId xmlns:a16="http://schemas.microsoft.com/office/drawing/2014/main" id="{ED769F8C-B05F-4444-B739-16B8C4B11BEA}"/>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634" name="PoljeZBesedilom 2">
          <a:extLst>
            <a:ext uri="{FF2B5EF4-FFF2-40B4-BE49-F238E27FC236}">
              <a16:creationId xmlns:a16="http://schemas.microsoft.com/office/drawing/2014/main" id="{8A28D0AF-8969-4FFC-9228-BF1A79507CB2}"/>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635" name="PoljeZBesedilom 2">
          <a:extLst>
            <a:ext uri="{FF2B5EF4-FFF2-40B4-BE49-F238E27FC236}">
              <a16:creationId xmlns:a16="http://schemas.microsoft.com/office/drawing/2014/main" id="{A20FBB93-3BAB-4882-89E0-79A398FFD909}"/>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636" name="PoljeZBesedilom 2">
          <a:extLst>
            <a:ext uri="{FF2B5EF4-FFF2-40B4-BE49-F238E27FC236}">
              <a16:creationId xmlns:a16="http://schemas.microsoft.com/office/drawing/2014/main" id="{92E05993-2315-4E35-8ED5-E940A3310496}"/>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637" name="PoljeZBesedilom 2">
          <a:extLst>
            <a:ext uri="{FF2B5EF4-FFF2-40B4-BE49-F238E27FC236}">
              <a16:creationId xmlns:a16="http://schemas.microsoft.com/office/drawing/2014/main" id="{20EF57EB-F631-4B00-B735-C28555942CDA}"/>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38" name="PoljeZBesedilom 2">
          <a:extLst>
            <a:ext uri="{FF2B5EF4-FFF2-40B4-BE49-F238E27FC236}">
              <a16:creationId xmlns:a16="http://schemas.microsoft.com/office/drawing/2014/main" id="{94D93CE7-5411-4BC3-BBDC-D0DC7DB04E5F}"/>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39" name="PoljeZBesedilom 4638">
          <a:extLst>
            <a:ext uri="{FF2B5EF4-FFF2-40B4-BE49-F238E27FC236}">
              <a16:creationId xmlns:a16="http://schemas.microsoft.com/office/drawing/2014/main" id="{35CB6210-7A12-4A81-9565-9116D6F37D95}"/>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40" name="PoljeZBesedilom 2">
          <a:extLst>
            <a:ext uri="{FF2B5EF4-FFF2-40B4-BE49-F238E27FC236}">
              <a16:creationId xmlns:a16="http://schemas.microsoft.com/office/drawing/2014/main" id="{A7CDFB3D-6E07-4295-AE0E-3DD5FEA90D1D}"/>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41" name="PoljeZBesedilom 2">
          <a:extLst>
            <a:ext uri="{FF2B5EF4-FFF2-40B4-BE49-F238E27FC236}">
              <a16:creationId xmlns:a16="http://schemas.microsoft.com/office/drawing/2014/main" id="{3A702990-B8CB-4926-8242-871457A776C6}"/>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42" name="PoljeZBesedilom 2">
          <a:extLst>
            <a:ext uri="{FF2B5EF4-FFF2-40B4-BE49-F238E27FC236}">
              <a16:creationId xmlns:a16="http://schemas.microsoft.com/office/drawing/2014/main" id="{78B446A7-03CE-43FE-8BB3-FB1F920A4B24}"/>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43" name="PoljeZBesedilom 2">
          <a:extLst>
            <a:ext uri="{FF2B5EF4-FFF2-40B4-BE49-F238E27FC236}">
              <a16:creationId xmlns:a16="http://schemas.microsoft.com/office/drawing/2014/main" id="{1D28BD4F-2D7E-42E7-907B-17D4C230B920}"/>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44" name="PoljeZBesedilom 2">
          <a:extLst>
            <a:ext uri="{FF2B5EF4-FFF2-40B4-BE49-F238E27FC236}">
              <a16:creationId xmlns:a16="http://schemas.microsoft.com/office/drawing/2014/main" id="{870B2707-A8FA-4B4A-A792-A82479F02155}"/>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45" name="PoljeZBesedilom 4644">
          <a:extLst>
            <a:ext uri="{FF2B5EF4-FFF2-40B4-BE49-F238E27FC236}">
              <a16:creationId xmlns:a16="http://schemas.microsoft.com/office/drawing/2014/main" id="{7C7D2E81-6C70-411F-94B9-482804295BFE}"/>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46" name="PoljeZBesedilom 2">
          <a:extLst>
            <a:ext uri="{FF2B5EF4-FFF2-40B4-BE49-F238E27FC236}">
              <a16:creationId xmlns:a16="http://schemas.microsoft.com/office/drawing/2014/main" id="{547EC96C-E574-48AF-856D-D6BF9F80C063}"/>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47" name="PoljeZBesedilom 2">
          <a:extLst>
            <a:ext uri="{FF2B5EF4-FFF2-40B4-BE49-F238E27FC236}">
              <a16:creationId xmlns:a16="http://schemas.microsoft.com/office/drawing/2014/main" id="{3398F92F-1547-45E7-9E01-3E8F66DBA951}"/>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48" name="PoljeZBesedilom 2">
          <a:extLst>
            <a:ext uri="{FF2B5EF4-FFF2-40B4-BE49-F238E27FC236}">
              <a16:creationId xmlns:a16="http://schemas.microsoft.com/office/drawing/2014/main" id="{763C7836-C86E-40E0-9266-56B07F3980C9}"/>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49" name="PoljeZBesedilom 2">
          <a:extLst>
            <a:ext uri="{FF2B5EF4-FFF2-40B4-BE49-F238E27FC236}">
              <a16:creationId xmlns:a16="http://schemas.microsoft.com/office/drawing/2014/main" id="{98A4A04E-C952-4378-B857-D9494520C08C}"/>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50" name="PoljeZBesedilom 2">
          <a:extLst>
            <a:ext uri="{FF2B5EF4-FFF2-40B4-BE49-F238E27FC236}">
              <a16:creationId xmlns:a16="http://schemas.microsoft.com/office/drawing/2014/main" id="{5F1C94E9-7948-4DE7-9E6D-6728D49529BC}"/>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51" name="PoljeZBesedilom 4650">
          <a:extLst>
            <a:ext uri="{FF2B5EF4-FFF2-40B4-BE49-F238E27FC236}">
              <a16:creationId xmlns:a16="http://schemas.microsoft.com/office/drawing/2014/main" id="{298A46F8-49E9-46BD-B5A8-F4BC195BAEC0}"/>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52" name="PoljeZBesedilom 2">
          <a:extLst>
            <a:ext uri="{FF2B5EF4-FFF2-40B4-BE49-F238E27FC236}">
              <a16:creationId xmlns:a16="http://schemas.microsoft.com/office/drawing/2014/main" id="{D0BC4BED-F102-4C39-9D31-89F6C15523DD}"/>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53" name="PoljeZBesedilom 2">
          <a:extLst>
            <a:ext uri="{FF2B5EF4-FFF2-40B4-BE49-F238E27FC236}">
              <a16:creationId xmlns:a16="http://schemas.microsoft.com/office/drawing/2014/main" id="{B5241259-7CEC-4757-99A9-47580D7EB1FE}"/>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54" name="PoljeZBesedilom 2">
          <a:extLst>
            <a:ext uri="{FF2B5EF4-FFF2-40B4-BE49-F238E27FC236}">
              <a16:creationId xmlns:a16="http://schemas.microsoft.com/office/drawing/2014/main" id="{C20C2C18-557E-42DF-83B3-6CFF61A904F2}"/>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55" name="PoljeZBesedilom 2">
          <a:extLst>
            <a:ext uri="{FF2B5EF4-FFF2-40B4-BE49-F238E27FC236}">
              <a16:creationId xmlns:a16="http://schemas.microsoft.com/office/drawing/2014/main" id="{521CDF1C-B08D-4F6C-8AA7-5C99DE12BEA6}"/>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56" name="PoljeZBesedilom 2">
          <a:extLst>
            <a:ext uri="{FF2B5EF4-FFF2-40B4-BE49-F238E27FC236}">
              <a16:creationId xmlns:a16="http://schemas.microsoft.com/office/drawing/2014/main" id="{F993E07E-DC21-411E-B352-AFF0403E2F26}"/>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57" name="PoljeZBesedilom 4656">
          <a:extLst>
            <a:ext uri="{FF2B5EF4-FFF2-40B4-BE49-F238E27FC236}">
              <a16:creationId xmlns:a16="http://schemas.microsoft.com/office/drawing/2014/main" id="{F558849A-4BDC-45E8-A146-4398946B5B2A}"/>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58" name="PoljeZBesedilom 2">
          <a:extLst>
            <a:ext uri="{FF2B5EF4-FFF2-40B4-BE49-F238E27FC236}">
              <a16:creationId xmlns:a16="http://schemas.microsoft.com/office/drawing/2014/main" id="{A3FF8CA3-A66A-474D-8E24-8728294F44BD}"/>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59" name="PoljeZBesedilom 2">
          <a:extLst>
            <a:ext uri="{FF2B5EF4-FFF2-40B4-BE49-F238E27FC236}">
              <a16:creationId xmlns:a16="http://schemas.microsoft.com/office/drawing/2014/main" id="{EF5FB59C-9C2F-4699-AD16-2B75B694C722}"/>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60" name="PoljeZBesedilom 2">
          <a:extLst>
            <a:ext uri="{FF2B5EF4-FFF2-40B4-BE49-F238E27FC236}">
              <a16:creationId xmlns:a16="http://schemas.microsoft.com/office/drawing/2014/main" id="{91B1DF43-99B3-4130-AD70-9471864ECB78}"/>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61" name="PoljeZBesedilom 2">
          <a:extLst>
            <a:ext uri="{FF2B5EF4-FFF2-40B4-BE49-F238E27FC236}">
              <a16:creationId xmlns:a16="http://schemas.microsoft.com/office/drawing/2014/main" id="{CCF4D744-F5D3-4702-AA86-438F00310185}"/>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62" name="PoljeZBesedilom 2">
          <a:extLst>
            <a:ext uri="{FF2B5EF4-FFF2-40B4-BE49-F238E27FC236}">
              <a16:creationId xmlns:a16="http://schemas.microsoft.com/office/drawing/2014/main" id="{C6CB7662-0725-4BE6-88BF-39E84C09EDDA}"/>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63" name="PoljeZBesedilom 4662">
          <a:extLst>
            <a:ext uri="{FF2B5EF4-FFF2-40B4-BE49-F238E27FC236}">
              <a16:creationId xmlns:a16="http://schemas.microsoft.com/office/drawing/2014/main" id="{464A87EE-92EE-4A1E-8DBF-432C2B153E54}"/>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64" name="PoljeZBesedilom 2">
          <a:extLst>
            <a:ext uri="{FF2B5EF4-FFF2-40B4-BE49-F238E27FC236}">
              <a16:creationId xmlns:a16="http://schemas.microsoft.com/office/drawing/2014/main" id="{EC8CDC52-A9EE-4A28-8ACB-129BE7775DAA}"/>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65" name="PoljeZBesedilom 2">
          <a:extLst>
            <a:ext uri="{FF2B5EF4-FFF2-40B4-BE49-F238E27FC236}">
              <a16:creationId xmlns:a16="http://schemas.microsoft.com/office/drawing/2014/main" id="{5594D07C-C562-4ED6-B57E-F27A6EC61694}"/>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66" name="PoljeZBesedilom 2">
          <a:extLst>
            <a:ext uri="{FF2B5EF4-FFF2-40B4-BE49-F238E27FC236}">
              <a16:creationId xmlns:a16="http://schemas.microsoft.com/office/drawing/2014/main" id="{8E802DCD-C863-4AD4-95DA-A542577B46B2}"/>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67" name="PoljeZBesedilom 2">
          <a:extLst>
            <a:ext uri="{FF2B5EF4-FFF2-40B4-BE49-F238E27FC236}">
              <a16:creationId xmlns:a16="http://schemas.microsoft.com/office/drawing/2014/main" id="{549CCB5F-B19E-4B4C-A360-F6CA4BE5772B}"/>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68" name="PoljeZBesedilom 2">
          <a:extLst>
            <a:ext uri="{FF2B5EF4-FFF2-40B4-BE49-F238E27FC236}">
              <a16:creationId xmlns:a16="http://schemas.microsoft.com/office/drawing/2014/main" id="{6EBD65B1-03B5-4321-8CFD-0AC6BD9A66B5}"/>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69" name="PoljeZBesedilom 4668">
          <a:extLst>
            <a:ext uri="{FF2B5EF4-FFF2-40B4-BE49-F238E27FC236}">
              <a16:creationId xmlns:a16="http://schemas.microsoft.com/office/drawing/2014/main" id="{CB180CC1-9CA5-4669-BDBA-7BFEADF47FC9}"/>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70" name="PoljeZBesedilom 2">
          <a:extLst>
            <a:ext uri="{FF2B5EF4-FFF2-40B4-BE49-F238E27FC236}">
              <a16:creationId xmlns:a16="http://schemas.microsoft.com/office/drawing/2014/main" id="{F3FCE67B-8A74-4BE4-A2AD-F45B8FC23729}"/>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71" name="PoljeZBesedilom 2">
          <a:extLst>
            <a:ext uri="{FF2B5EF4-FFF2-40B4-BE49-F238E27FC236}">
              <a16:creationId xmlns:a16="http://schemas.microsoft.com/office/drawing/2014/main" id="{EEADD5B1-21F4-456F-ACB4-80B8036C71E7}"/>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72" name="PoljeZBesedilom 2">
          <a:extLst>
            <a:ext uri="{FF2B5EF4-FFF2-40B4-BE49-F238E27FC236}">
              <a16:creationId xmlns:a16="http://schemas.microsoft.com/office/drawing/2014/main" id="{DBD0B644-4DD2-4D92-968A-5532E99A0105}"/>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73" name="PoljeZBesedilom 2">
          <a:extLst>
            <a:ext uri="{FF2B5EF4-FFF2-40B4-BE49-F238E27FC236}">
              <a16:creationId xmlns:a16="http://schemas.microsoft.com/office/drawing/2014/main" id="{39AB16E8-25FA-4636-A257-F9ECDDCFD099}"/>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674" name="PoljeZBesedilom 2">
          <a:extLst>
            <a:ext uri="{FF2B5EF4-FFF2-40B4-BE49-F238E27FC236}">
              <a16:creationId xmlns:a16="http://schemas.microsoft.com/office/drawing/2014/main" id="{63C0B12D-912B-4333-B170-CDD84C87C64E}"/>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675" name="PoljeZBesedilom 4674">
          <a:extLst>
            <a:ext uri="{FF2B5EF4-FFF2-40B4-BE49-F238E27FC236}">
              <a16:creationId xmlns:a16="http://schemas.microsoft.com/office/drawing/2014/main" id="{5CBF2B55-3243-4EAA-AE4E-21D88A414B0D}"/>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676" name="PoljeZBesedilom 2">
          <a:extLst>
            <a:ext uri="{FF2B5EF4-FFF2-40B4-BE49-F238E27FC236}">
              <a16:creationId xmlns:a16="http://schemas.microsoft.com/office/drawing/2014/main" id="{99CD4988-FE69-48E8-9309-B90C6F23A80E}"/>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677" name="PoljeZBesedilom 2">
          <a:extLst>
            <a:ext uri="{FF2B5EF4-FFF2-40B4-BE49-F238E27FC236}">
              <a16:creationId xmlns:a16="http://schemas.microsoft.com/office/drawing/2014/main" id="{1460076E-42E2-44FA-A624-31F70F239C59}"/>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678" name="PoljeZBesedilom 2">
          <a:extLst>
            <a:ext uri="{FF2B5EF4-FFF2-40B4-BE49-F238E27FC236}">
              <a16:creationId xmlns:a16="http://schemas.microsoft.com/office/drawing/2014/main" id="{B56CDA5D-BC91-4EBB-82A1-CB24D95EEAC7}"/>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679" name="PoljeZBesedilom 2">
          <a:extLst>
            <a:ext uri="{FF2B5EF4-FFF2-40B4-BE49-F238E27FC236}">
              <a16:creationId xmlns:a16="http://schemas.microsoft.com/office/drawing/2014/main" id="{5339998B-7686-4443-BC25-6EA01395D1E8}"/>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80" name="PoljeZBesedilom 2">
          <a:extLst>
            <a:ext uri="{FF2B5EF4-FFF2-40B4-BE49-F238E27FC236}">
              <a16:creationId xmlns:a16="http://schemas.microsoft.com/office/drawing/2014/main" id="{088A2386-8BF1-47E4-A5E0-C9AC14F394FF}"/>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81" name="PoljeZBesedilom 4680">
          <a:extLst>
            <a:ext uri="{FF2B5EF4-FFF2-40B4-BE49-F238E27FC236}">
              <a16:creationId xmlns:a16="http://schemas.microsoft.com/office/drawing/2014/main" id="{3D90FFC5-3DDF-4B62-84A9-DB1DD1CED9CD}"/>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82" name="PoljeZBesedilom 2">
          <a:extLst>
            <a:ext uri="{FF2B5EF4-FFF2-40B4-BE49-F238E27FC236}">
              <a16:creationId xmlns:a16="http://schemas.microsoft.com/office/drawing/2014/main" id="{70FD1C53-2537-405A-AD9D-9A8404E0286C}"/>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83" name="PoljeZBesedilom 2">
          <a:extLst>
            <a:ext uri="{FF2B5EF4-FFF2-40B4-BE49-F238E27FC236}">
              <a16:creationId xmlns:a16="http://schemas.microsoft.com/office/drawing/2014/main" id="{456A6AF7-75C5-4B86-B865-EA2BEE6AE62C}"/>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84" name="PoljeZBesedilom 2">
          <a:extLst>
            <a:ext uri="{FF2B5EF4-FFF2-40B4-BE49-F238E27FC236}">
              <a16:creationId xmlns:a16="http://schemas.microsoft.com/office/drawing/2014/main" id="{BFEFF4FA-4160-4936-8C7D-5F091EB1A454}"/>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85" name="PoljeZBesedilom 2">
          <a:extLst>
            <a:ext uri="{FF2B5EF4-FFF2-40B4-BE49-F238E27FC236}">
              <a16:creationId xmlns:a16="http://schemas.microsoft.com/office/drawing/2014/main" id="{1CF0D110-5619-40C6-8B3B-DC072EAE16B4}"/>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86" name="PoljeZBesedilom 2">
          <a:extLst>
            <a:ext uri="{FF2B5EF4-FFF2-40B4-BE49-F238E27FC236}">
              <a16:creationId xmlns:a16="http://schemas.microsoft.com/office/drawing/2014/main" id="{F90F7666-4C0C-4509-993C-140860FC8735}"/>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87" name="PoljeZBesedilom 4686">
          <a:extLst>
            <a:ext uri="{FF2B5EF4-FFF2-40B4-BE49-F238E27FC236}">
              <a16:creationId xmlns:a16="http://schemas.microsoft.com/office/drawing/2014/main" id="{12D5544E-CD01-4043-9CA6-02B4205BDFEB}"/>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88" name="PoljeZBesedilom 2">
          <a:extLst>
            <a:ext uri="{FF2B5EF4-FFF2-40B4-BE49-F238E27FC236}">
              <a16:creationId xmlns:a16="http://schemas.microsoft.com/office/drawing/2014/main" id="{92A49C65-0DCE-44E4-8035-03FC526F167F}"/>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89" name="PoljeZBesedilom 2">
          <a:extLst>
            <a:ext uri="{FF2B5EF4-FFF2-40B4-BE49-F238E27FC236}">
              <a16:creationId xmlns:a16="http://schemas.microsoft.com/office/drawing/2014/main" id="{45F59A81-4D0C-40D5-B01C-221EE5F19FCE}"/>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90" name="PoljeZBesedilom 2">
          <a:extLst>
            <a:ext uri="{FF2B5EF4-FFF2-40B4-BE49-F238E27FC236}">
              <a16:creationId xmlns:a16="http://schemas.microsoft.com/office/drawing/2014/main" id="{19FDA054-D91A-409E-8FA7-7078FD013119}"/>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4691" name="PoljeZBesedilom 2">
          <a:extLst>
            <a:ext uri="{FF2B5EF4-FFF2-40B4-BE49-F238E27FC236}">
              <a16:creationId xmlns:a16="http://schemas.microsoft.com/office/drawing/2014/main" id="{F4208353-C6DA-464F-9F85-C0C17C9D43A1}"/>
            </a:ext>
          </a:extLst>
        </xdr:cNvPr>
        <xdr:cNvSpPr txBox="1"/>
      </xdr:nvSpPr>
      <xdr:spPr>
        <a:xfrm>
          <a:off x="7650505"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692" name="PoljeZBesedilom 2">
          <a:extLst>
            <a:ext uri="{FF2B5EF4-FFF2-40B4-BE49-F238E27FC236}">
              <a16:creationId xmlns:a16="http://schemas.microsoft.com/office/drawing/2014/main" id="{15CB7517-4F7A-4DF0-877F-B5C923F4F923}"/>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693" name="PoljeZBesedilom 4692">
          <a:extLst>
            <a:ext uri="{FF2B5EF4-FFF2-40B4-BE49-F238E27FC236}">
              <a16:creationId xmlns:a16="http://schemas.microsoft.com/office/drawing/2014/main" id="{5AF57568-6345-4498-91C3-7B66C5874B06}"/>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694" name="PoljeZBesedilom 2">
          <a:extLst>
            <a:ext uri="{FF2B5EF4-FFF2-40B4-BE49-F238E27FC236}">
              <a16:creationId xmlns:a16="http://schemas.microsoft.com/office/drawing/2014/main" id="{5AC11705-86EB-4B62-8F31-5E70603BC02E}"/>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695" name="PoljeZBesedilom 2">
          <a:extLst>
            <a:ext uri="{FF2B5EF4-FFF2-40B4-BE49-F238E27FC236}">
              <a16:creationId xmlns:a16="http://schemas.microsoft.com/office/drawing/2014/main" id="{01BCBEF8-FEDC-407C-832B-6B5FC34497B3}"/>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696" name="PoljeZBesedilom 2">
          <a:extLst>
            <a:ext uri="{FF2B5EF4-FFF2-40B4-BE49-F238E27FC236}">
              <a16:creationId xmlns:a16="http://schemas.microsoft.com/office/drawing/2014/main" id="{945F7A41-A986-4AF4-B50D-3B59DA7174FE}"/>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4697" name="PoljeZBesedilom 2">
          <a:extLst>
            <a:ext uri="{FF2B5EF4-FFF2-40B4-BE49-F238E27FC236}">
              <a16:creationId xmlns:a16="http://schemas.microsoft.com/office/drawing/2014/main" id="{9B9C5346-F1C5-4F34-BAB3-1ABEF63AF370}"/>
            </a:ext>
          </a:extLst>
        </xdr:cNvPr>
        <xdr:cNvSpPr txBox="1"/>
      </xdr:nvSpPr>
      <xdr:spPr>
        <a:xfrm>
          <a:off x="764860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698" name="PoljeZBesedilom 2">
          <a:extLst>
            <a:ext uri="{FF2B5EF4-FFF2-40B4-BE49-F238E27FC236}">
              <a16:creationId xmlns:a16="http://schemas.microsoft.com/office/drawing/2014/main" id="{82670146-E61F-41AA-B448-73E6757628FA}"/>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699" name="PoljeZBesedilom 4698">
          <a:extLst>
            <a:ext uri="{FF2B5EF4-FFF2-40B4-BE49-F238E27FC236}">
              <a16:creationId xmlns:a16="http://schemas.microsoft.com/office/drawing/2014/main" id="{BDA56A5B-2656-4A84-B981-30EB1D432749}"/>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700" name="PoljeZBesedilom 2">
          <a:extLst>
            <a:ext uri="{FF2B5EF4-FFF2-40B4-BE49-F238E27FC236}">
              <a16:creationId xmlns:a16="http://schemas.microsoft.com/office/drawing/2014/main" id="{6E237650-1A89-4827-9D65-297DD31505B1}"/>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701" name="PoljeZBesedilom 2">
          <a:extLst>
            <a:ext uri="{FF2B5EF4-FFF2-40B4-BE49-F238E27FC236}">
              <a16:creationId xmlns:a16="http://schemas.microsoft.com/office/drawing/2014/main" id="{0D7BA98A-62BD-4792-8B91-620C987566EF}"/>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702" name="PoljeZBesedilom 2">
          <a:extLst>
            <a:ext uri="{FF2B5EF4-FFF2-40B4-BE49-F238E27FC236}">
              <a16:creationId xmlns:a16="http://schemas.microsoft.com/office/drawing/2014/main" id="{9281E2C0-7C79-46DB-A1AA-05DCE6C4C08C}"/>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703" name="PoljeZBesedilom 2">
          <a:extLst>
            <a:ext uri="{FF2B5EF4-FFF2-40B4-BE49-F238E27FC236}">
              <a16:creationId xmlns:a16="http://schemas.microsoft.com/office/drawing/2014/main" id="{7DE1B5A9-3A60-4C68-AD87-71986F498AF3}"/>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704" name="PoljeZBesedilom 4703">
          <a:extLst>
            <a:ext uri="{FF2B5EF4-FFF2-40B4-BE49-F238E27FC236}">
              <a16:creationId xmlns:a16="http://schemas.microsoft.com/office/drawing/2014/main" id="{75CA7271-254E-463D-95B4-A14DF32E688E}"/>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705" name="PoljeZBesedilom 2">
          <a:extLst>
            <a:ext uri="{FF2B5EF4-FFF2-40B4-BE49-F238E27FC236}">
              <a16:creationId xmlns:a16="http://schemas.microsoft.com/office/drawing/2014/main" id="{180E4558-ADB6-45B9-9C86-556CCFD893D2}"/>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706" name="PoljeZBesedilom 2">
          <a:extLst>
            <a:ext uri="{FF2B5EF4-FFF2-40B4-BE49-F238E27FC236}">
              <a16:creationId xmlns:a16="http://schemas.microsoft.com/office/drawing/2014/main" id="{A58D0480-48EA-4386-B70A-056EABBFB9F4}"/>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707" name="PoljeZBesedilom 2">
          <a:extLst>
            <a:ext uri="{FF2B5EF4-FFF2-40B4-BE49-F238E27FC236}">
              <a16:creationId xmlns:a16="http://schemas.microsoft.com/office/drawing/2014/main" id="{31D1F569-07A8-4FF4-8775-421870995589}"/>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708" name="PoljeZBesedilom 2">
          <a:extLst>
            <a:ext uri="{FF2B5EF4-FFF2-40B4-BE49-F238E27FC236}">
              <a16:creationId xmlns:a16="http://schemas.microsoft.com/office/drawing/2014/main" id="{95607AF2-631F-4AE8-ADE5-9ED70FA20545}"/>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709" name="PoljeZBesedilom 2">
          <a:extLst>
            <a:ext uri="{FF2B5EF4-FFF2-40B4-BE49-F238E27FC236}">
              <a16:creationId xmlns:a16="http://schemas.microsoft.com/office/drawing/2014/main" id="{92B37763-7452-43E9-97E5-066F70BF53FD}"/>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710" name="PoljeZBesedilom 4709">
          <a:extLst>
            <a:ext uri="{FF2B5EF4-FFF2-40B4-BE49-F238E27FC236}">
              <a16:creationId xmlns:a16="http://schemas.microsoft.com/office/drawing/2014/main" id="{24F957FE-D930-4636-97C6-A1A3614CD078}"/>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711" name="PoljeZBesedilom 2">
          <a:extLst>
            <a:ext uri="{FF2B5EF4-FFF2-40B4-BE49-F238E27FC236}">
              <a16:creationId xmlns:a16="http://schemas.microsoft.com/office/drawing/2014/main" id="{3B4EDFC5-36B0-4FBF-9F18-5303025AD190}"/>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712" name="PoljeZBesedilom 2">
          <a:extLst>
            <a:ext uri="{FF2B5EF4-FFF2-40B4-BE49-F238E27FC236}">
              <a16:creationId xmlns:a16="http://schemas.microsoft.com/office/drawing/2014/main" id="{8A4AD501-7629-4714-9C20-F1C664D7E6B9}"/>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713" name="PoljeZBesedilom 2">
          <a:extLst>
            <a:ext uri="{FF2B5EF4-FFF2-40B4-BE49-F238E27FC236}">
              <a16:creationId xmlns:a16="http://schemas.microsoft.com/office/drawing/2014/main" id="{0FF97719-4BD5-4C19-8E84-E313DCF2947E}"/>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714" name="PoljeZBesedilom 2">
          <a:extLst>
            <a:ext uri="{FF2B5EF4-FFF2-40B4-BE49-F238E27FC236}">
              <a16:creationId xmlns:a16="http://schemas.microsoft.com/office/drawing/2014/main" id="{F887B4B1-50E6-4E46-905D-AF7BCA278F3F}"/>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715" name="PoljeZBesedilom 4714">
          <a:extLst>
            <a:ext uri="{FF2B5EF4-FFF2-40B4-BE49-F238E27FC236}">
              <a16:creationId xmlns:a16="http://schemas.microsoft.com/office/drawing/2014/main" id="{9C4EDE8B-D973-46A7-8E74-D613DD52D093}"/>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716" name="PoljeZBesedilom 2">
          <a:extLst>
            <a:ext uri="{FF2B5EF4-FFF2-40B4-BE49-F238E27FC236}">
              <a16:creationId xmlns:a16="http://schemas.microsoft.com/office/drawing/2014/main" id="{538A62E1-2996-4649-9F92-DE3482782EAB}"/>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717" name="PoljeZBesedilom 2">
          <a:extLst>
            <a:ext uri="{FF2B5EF4-FFF2-40B4-BE49-F238E27FC236}">
              <a16:creationId xmlns:a16="http://schemas.microsoft.com/office/drawing/2014/main" id="{E567D550-F9CD-4BA9-8425-CBDA3664FDE3}"/>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718" name="PoljeZBesedilom 2">
          <a:extLst>
            <a:ext uri="{FF2B5EF4-FFF2-40B4-BE49-F238E27FC236}">
              <a16:creationId xmlns:a16="http://schemas.microsoft.com/office/drawing/2014/main" id="{D6FFCE8C-C72C-45C1-93F2-6B04E759136C}"/>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719" name="PoljeZBesedilom 2">
          <a:extLst>
            <a:ext uri="{FF2B5EF4-FFF2-40B4-BE49-F238E27FC236}">
              <a16:creationId xmlns:a16="http://schemas.microsoft.com/office/drawing/2014/main" id="{B1025F9B-CB4F-46D4-A648-A407FD711C1D}"/>
            </a:ext>
          </a:extLst>
        </xdr:cNvPr>
        <xdr:cNvSpPr txBox="1"/>
      </xdr:nvSpPr>
      <xdr:spPr>
        <a:xfrm>
          <a:off x="7644790" y="16437809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20" name="PoljeZBesedilom 2">
          <a:extLst>
            <a:ext uri="{FF2B5EF4-FFF2-40B4-BE49-F238E27FC236}">
              <a16:creationId xmlns:a16="http://schemas.microsoft.com/office/drawing/2014/main" id="{F8BEE4AD-7108-4100-B505-B69F473A2951}"/>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21" name="PoljeZBesedilom 4720">
          <a:extLst>
            <a:ext uri="{FF2B5EF4-FFF2-40B4-BE49-F238E27FC236}">
              <a16:creationId xmlns:a16="http://schemas.microsoft.com/office/drawing/2014/main" id="{FE1EA87C-0922-4995-BD3F-326BC2A932D8}"/>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22" name="PoljeZBesedilom 2">
          <a:extLst>
            <a:ext uri="{FF2B5EF4-FFF2-40B4-BE49-F238E27FC236}">
              <a16:creationId xmlns:a16="http://schemas.microsoft.com/office/drawing/2014/main" id="{C67F9540-6504-4E0B-93FD-26666CF4204B}"/>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23" name="PoljeZBesedilom 2">
          <a:extLst>
            <a:ext uri="{FF2B5EF4-FFF2-40B4-BE49-F238E27FC236}">
              <a16:creationId xmlns:a16="http://schemas.microsoft.com/office/drawing/2014/main" id="{E001F5B0-FEAE-451D-8165-9F9E04AF1A91}"/>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24" name="PoljeZBesedilom 2">
          <a:extLst>
            <a:ext uri="{FF2B5EF4-FFF2-40B4-BE49-F238E27FC236}">
              <a16:creationId xmlns:a16="http://schemas.microsoft.com/office/drawing/2014/main" id="{EFFFBA11-4D34-4A3B-9664-AE99677B705B}"/>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25" name="PoljeZBesedilom 2">
          <a:extLst>
            <a:ext uri="{FF2B5EF4-FFF2-40B4-BE49-F238E27FC236}">
              <a16:creationId xmlns:a16="http://schemas.microsoft.com/office/drawing/2014/main" id="{1C035707-86B3-4BB5-8B02-677470ACCC40}"/>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26" name="PoljeZBesedilom 2">
          <a:extLst>
            <a:ext uri="{FF2B5EF4-FFF2-40B4-BE49-F238E27FC236}">
              <a16:creationId xmlns:a16="http://schemas.microsoft.com/office/drawing/2014/main" id="{BC830DAC-AA80-4FA2-A0FA-C0B3CBB501EC}"/>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27" name="PoljeZBesedilom 4726">
          <a:extLst>
            <a:ext uri="{FF2B5EF4-FFF2-40B4-BE49-F238E27FC236}">
              <a16:creationId xmlns:a16="http://schemas.microsoft.com/office/drawing/2014/main" id="{E50E2E90-CB82-40DE-8343-92F91C5BC85A}"/>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28" name="PoljeZBesedilom 2">
          <a:extLst>
            <a:ext uri="{FF2B5EF4-FFF2-40B4-BE49-F238E27FC236}">
              <a16:creationId xmlns:a16="http://schemas.microsoft.com/office/drawing/2014/main" id="{AD7BC43D-C761-4B4D-98D8-9047E7A03295}"/>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29" name="PoljeZBesedilom 2">
          <a:extLst>
            <a:ext uri="{FF2B5EF4-FFF2-40B4-BE49-F238E27FC236}">
              <a16:creationId xmlns:a16="http://schemas.microsoft.com/office/drawing/2014/main" id="{FBF63778-C336-4775-8F84-D6A81A19F69E}"/>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30" name="PoljeZBesedilom 2">
          <a:extLst>
            <a:ext uri="{FF2B5EF4-FFF2-40B4-BE49-F238E27FC236}">
              <a16:creationId xmlns:a16="http://schemas.microsoft.com/office/drawing/2014/main" id="{FA5CA3B7-2D36-4D57-ADC5-AEBD9B020981}"/>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31" name="PoljeZBesedilom 2">
          <a:extLst>
            <a:ext uri="{FF2B5EF4-FFF2-40B4-BE49-F238E27FC236}">
              <a16:creationId xmlns:a16="http://schemas.microsoft.com/office/drawing/2014/main" id="{2A125702-AF6A-4190-8F45-09037EA1E98C}"/>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32" name="PoljeZBesedilom 2">
          <a:extLst>
            <a:ext uri="{FF2B5EF4-FFF2-40B4-BE49-F238E27FC236}">
              <a16:creationId xmlns:a16="http://schemas.microsoft.com/office/drawing/2014/main" id="{7168ECB8-5650-44C8-AE5F-029F5A0D24D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33" name="PoljeZBesedilom 4732">
          <a:extLst>
            <a:ext uri="{FF2B5EF4-FFF2-40B4-BE49-F238E27FC236}">
              <a16:creationId xmlns:a16="http://schemas.microsoft.com/office/drawing/2014/main" id="{43656E1F-999B-43AA-9444-46BFCBA0B9B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34" name="PoljeZBesedilom 2">
          <a:extLst>
            <a:ext uri="{FF2B5EF4-FFF2-40B4-BE49-F238E27FC236}">
              <a16:creationId xmlns:a16="http://schemas.microsoft.com/office/drawing/2014/main" id="{E215D351-8973-4D9A-A0CF-D77F08A6AA0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35" name="PoljeZBesedilom 2">
          <a:extLst>
            <a:ext uri="{FF2B5EF4-FFF2-40B4-BE49-F238E27FC236}">
              <a16:creationId xmlns:a16="http://schemas.microsoft.com/office/drawing/2014/main" id="{D1B25A37-C6FC-4AA8-8384-0573D876F05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36" name="PoljeZBesedilom 2">
          <a:extLst>
            <a:ext uri="{FF2B5EF4-FFF2-40B4-BE49-F238E27FC236}">
              <a16:creationId xmlns:a16="http://schemas.microsoft.com/office/drawing/2014/main" id="{697EC90D-C059-4BD1-8EC2-BE41D1666EF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37" name="PoljeZBesedilom 2">
          <a:extLst>
            <a:ext uri="{FF2B5EF4-FFF2-40B4-BE49-F238E27FC236}">
              <a16:creationId xmlns:a16="http://schemas.microsoft.com/office/drawing/2014/main" id="{C8DF116C-8E82-4066-BD82-B0BBBFBE219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38" name="PoljeZBesedilom 2">
          <a:extLst>
            <a:ext uri="{FF2B5EF4-FFF2-40B4-BE49-F238E27FC236}">
              <a16:creationId xmlns:a16="http://schemas.microsoft.com/office/drawing/2014/main" id="{77B4C638-3A3B-49FD-9F95-3336E8C6A1F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39" name="PoljeZBesedilom 4738">
          <a:extLst>
            <a:ext uri="{FF2B5EF4-FFF2-40B4-BE49-F238E27FC236}">
              <a16:creationId xmlns:a16="http://schemas.microsoft.com/office/drawing/2014/main" id="{23F4DE61-A6DB-49F9-AA0E-B1F6F6691499}"/>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40" name="PoljeZBesedilom 2">
          <a:extLst>
            <a:ext uri="{FF2B5EF4-FFF2-40B4-BE49-F238E27FC236}">
              <a16:creationId xmlns:a16="http://schemas.microsoft.com/office/drawing/2014/main" id="{A9738D71-15B4-4FC5-ACDD-84CAF4EFF02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41" name="PoljeZBesedilom 2">
          <a:extLst>
            <a:ext uri="{FF2B5EF4-FFF2-40B4-BE49-F238E27FC236}">
              <a16:creationId xmlns:a16="http://schemas.microsoft.com/office/drawing/2014/main" id="{A7AAF2AB-8B94-4041-B48B-6F688E97DA8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42" name="PoljeZBesedilom 2">
          <a:extLst>
            <a:ext uri="{FF2B5EF4-FFF2-40B4-BE49-F238E27FC236}">
              <a16:creationId xmlns:a16="http://schemas.microsoft.com/office/drawing/2014/main" id="{6D5052FA-D2D2-4D9B-BB02-95CBFA229E3D}"/>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43" name="PoljeZBesedilom 2">
          <a:extLst>
            <a:ext uri="{FF2B5EF4-FFF2-40B4-BE49-F238E27FC236}">
              <a16:creationId xmlns:a16="http://schemas.microsoft.com/office/drawing/2014/main" id="{D03BC135-E78F-489E-9A6F-117A459A93A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744" name="PoljeZBesedilom 2">
          <a:extLst>
            <a:ext uri="{FF2B5EF4-FFF2-40B4-BE49-F238E27FC236}">
              <a16:creationId xmlns:a16="http://schemas.microsoft.com/office/drawing/2014/main" id="{C609F3A1-9C71-477E-8F07-87E0CEAA9D49}"/>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745" name="PoljeZBesedilom 4744">
          <a:extLst>
            <a:ext uri="{FF2B5EF4-FFF2-40B4-BE49-F238E27FC236}">
              <a16:creationId xmlns:a16="http://schemas.microsoft.com/office/drawing/2014/main" id="{B6D4070B-F031-40E2-A185-B25941E41267}"/>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746" name="PoljeZBesedilom 2">
          <a:extLst>
            <a:ext uri="{FF2B5EF4-FFF2-40B4-BE49-F238E27FC236}">
              <a16:creationId xmlns:a16="http://schemas.microsoft.com/office/drawing/2014/main" id="{5370BD46-4861-4113-9B23-6FFA3A4882B0}"/>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747" name="PoljeZBesedilom 2">
          <a:extLst>
            <a:ext uri="{FF2B5EF4-FFF2-40B4-BE49-F238E27FC236}">
              <a16:creationId xmlns:a16="http://schemas.microsoft.com/office/drawing/2014/main" id="{F4110CD9-C470-4FBB-AED1-A78D1DB57E7D}"/>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748" name="PoljeZBesedilom 2">
          <a:extLst>
            <a:ext uri="{FF2B5EF4-FFF2-40B4-BE49-F238E27FC236}">
              <a16:creationId xmlns:a16="http://schemas.microsoft.com/office/drawing/2014/main" id="{139C146E-3886-4FDA-B37F-224EEAB8C9F3}"/>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749" name="PoljeZBesedilom 2">
          <a:extLst>
            <a:ext uri="{FF2B5EF4-FFF2-40B4-BE49-F238E27FC236}">
              <a16:creationId xmlns:a16="http://schemas.microsoft.com/office/drawing/2014/main" id="{771BF5D2-5FAB-4848-B6A9-33924FE34A49}"/>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750" name="PoljeZBesedilom 2">
          <a:extLst>
            <a:ext uri="{FF2B5EF4-FFF2-40B4-BE49-F238E27FC236}">
              <a16:creationId xmlns:a16="http://schemas.microsoft.com/office/drawing/2014/main" id="{124D68D3-D995-4CD4-A826-57DCB7ED5916}"/>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751" name="PoljeZBesedilom 4750">
          <a:extLst>
            <a:ext uri="{FF2B5EF4-FFF2-40B4-BE49-F238E27FC236}">
              <a16:creationId xmlns:a16="http://schemas.microsoft.com/office/drawing/2014/main" id="{14A0B4F1-521E-47D9-8E2F-A3992AA1D873}"/>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752" name="PoljeZBesedilom 2">
          <a:extLst>
            <a:ext uri="{FF2B5EF4-FFF2-40B4-BE49-F238E27FC236}">
              <a16:creationId xmlns:a16="http://schemas.microsoft.com/office/drawing/2014/main" id="{2F555C25-0C98-41B1-B038-1CBE11CE623A}"/>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753" name="PoljeZBesedilom 2">
          <a:extLst>
            <a:ext uri="{FF2B5EF4-FFF2-40B4-BE49-F238E27FC236}">
              <a16:creationId xmlns:a16="http://schemas.microsoft.com/office/drawing/2014/main" id="{3A07B932-76B8-4C01-98CB-3CAAA90CFA9D}"/>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754" name="PoljeZBesedilom 2">
          <a:extLst>
            <a:ext uri="{FF2B5EF4-FFF2-40B4-BE49-F238E27FC236}">
              <a16:creationId xmlns:a16="http://schemas.microsoft.com/office/drawing/2014/main" id="{8A80268B-BE87-4C66-91BC-8CC1A535190B}"/>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755" name="PoljeZBesedilom 2">
          <a:extLst>
            <a:ext uri="{FF2B5EF4-FFF2-40B4-BE49-F238E27FC236}">
              <a16:creationId xmlns:a16="http://schemas.microsoft.com/office/drawing/2014/main" id="{14D0834F-4519-493E-840F-D8D917840B49}"/>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4756" name="PoljeZBesedilom 2">
          <a:extLst>
            <a:ext uri="{FF2B5EF4-FFF2-40B4-BE49-F238E27FC236}">
              <a16:creationId xmlns:a16="http://schemas.microsoft.com/office/drawing/2014/main" id="{BAA7801C-67F9-4A12-B66C-4B58C1A9AFB6}"/>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4757" name="PoljeZBesedilom 4756">
          <a:extLst>
            <a:ext uri="{FF2B5EF4-FFF2-40B4-BE49-F238E27FC236}">
              <a16:creationId xmlns:a16="http://schemas.microsoft.com/office/drawing/2014/main" id="{83D9052F-1F52-43FC-86C4-FC1916229B1B}"/>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4758" name="PoljeZBesedilom 2">
          <a:extLst>
            <a:ext uri="{FF2B5EF4-FFF2-40B4-BE49-F238E27FC236}">
              <a16:creationId xmlns:a16="http://schemas.microsoft.com/office/drawing/2014/main" id="{566F0592-E057-4AAA-ACDA-164AEBB4378D}"/>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4759" name="PoljeZBesedilom 2">
          <a:extLst>
            <a:ext uri="{FF2B5EF4-FFF2-40B4-BE49-F238E27FC236}">
              <a16:creationId xmlns:a16="http://schemas.microsoft.com/office/drawing/2014/main" id="{FCBF35CA-9CDC-4895-A1E1-91934D60A5B5}"/>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4760" name="PoljeZBesedilom 2">
          <a:extLst>
            <a:ext uri="{FF2B5EF4-FFF2-40B4-BE49-F238E27FC236}">
              <a16:creationId xmlns:a16="http://schemas.microsoft.com/office/drawing/2014/main" id="{704861A8-209F-4C4E-83DD-991CC9BC6FAC}"/>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4761" name="PoljeZBesedilom 2">
          <a:extLst>
            <a:ext uri="{FF2B5EF4-FFF2-40B4-BE49-F238E27FC236}">
              <a16:creationId xmlns:a16="http://schemas.microsoft.com/office/drawing/2014/main" id="{C1704158-2CB7-4FE6-9DEF-9DFAFC6C9871}"/>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4762" name="PoljeZBesedilom 2">
          <a:extLst>
            <a:ext uri="{FF2B5EF4-FFF2-40B4-BE49-F238E27FC236}">
              <a16:creationId xmlns:a16="http://schemas.microsoft.com/office/drawing/2014/main" id="{90A63014-2F65-4D41-AAC1-293EA14CDF09}"/>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4763" name="PoljeZBesedilom 4762">
          <a:extLst>
            <a:ext uri="{FF2B5EF4-FFF2-40B4-BE49-F238E27FC236}">
              <a16:creationId xmlns:a16="http://schemas.microsoft.com/office/drawing/2014/main" id="{79E63850-5505-4E4B-910E-3409D5773085}"/>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4764" name="PoljeZBesedilom 2">
          <a:extLst>
            <a:ext uri="{FF2B5EF4-FFF2-40B4-BE49-F238E27FC236}">
              <a16:creationId xmlns:a16="http://schemas.microsoft.com/office/drawing/2014/main" id="{12D990BB-2AC9-46E9-9AAB-A17DA40ACD89}"/>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4765" name="PoljeZBesedilom 2">
          <a:extLst>
            <a:ext uri="{FF2B5EF4-FFF2-40B4-BE49-F238E27FC236}">
              <a16:creationId xmlns:a16="http://schemas.microsoft.com/office/drawing/2014/main" id="{82E53817-F759-4254-B660-83CDC4A73F57}"/>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4766" name="PoljeZBesedilom 2">
          <a:extLst>
            <a:ext uri="{FF2B5EF4-FFF2-40B4-BE49-F238E27FC236}">
              <a16:creationId xmlns:a16="http://schemas.microsoft.com/office/drawing/2014/main" id="{8E8B20D6-1594-4309-9BE6-6825FEE64D70}"/>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4767" name="PoljeZBesedilom 2">
          <a:extLst>
            <a:ext uri="{FF2B5EF4-FFF2-40B4-BE49-F238E27FC236}">
              <a16:creationId xmlns:a16="http://schemas.microsoft.com/office/drawing/2014/main" id="{F84879D7-CD6E-4E14-A839-93D8B3F40FE9}"/>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4768" name="PoljeZBesedilom 4767">
          <a:extLst>
            <a:ext uri="{FF2B5EF4-FFF2-40B4-BE49-F238E27FC236}">
              <a16:creationId xmlns:a16="http://schemas.microsoft.com/office/drawing/2014/main" id="{D3A0847C-6E8E-4CDF-99E7-4CF53DA5A818}"/>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4769" name="PoljeZBesedilom 2">
          <a:extLst>
            <a:ext uri="{FF2B5EF4-FFF2-40B4-BE49-F238E27FC236}">
              <a16:creationId xmlns:a16="http://schemas.microsoft.com/office/drawing/2014/main" id="{D17D4FE6-59BD-48F0-B402-0AC57043EC10}"/>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4770" name="PoljeZBesedilom 2">
          <a:extLst>
            <a:ext uri="{FF2B5EF4-FFF2-40B4-BE49-F238E27FC236}">
              <a16:creationId xmlns:a16="http://schemas.microsoft.com/office/drawing/2014/main" id="{FF82CD91-4AED-4A40-9050-3C7140AF5717}"/>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4771" name="PoljeZBesedilom 2">
          <a:extLst>
            <a:ext uri="{FF2B5EF4-FFF2-40B4-BE49-F238E27FC236}">
              <a16:creationId xmlns:a16="http://schemas.microsoft.com/office/drawing/2014/main" id="{5783BE82-B264-4BD2-A9DB-0A8C4573AC94}"/>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4772" name="PoljeZBesedilom 2">
          <a:extLst>
            <a:ext uri="{FF2B5EF4-FFF2-40B4-BE49-F238E27FC236}">
              <a16:creationId xmlns:a16="http://schemas.microsoft.com/office/drawing/2014/main" id="{834C4CDB-7B2B-40DD-A620-A14656EE0BBC}"/>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73" name="PoljeZBesedilom 2">
          <a:extLst>
            <a:ext uri="{FF2B5EF4-FFF2-40B4-BE49-F238E27FC236}">
              <a16:creationId xmlns:a16="http://schemas.microsoft.com/office/drawing/2014/main" id="{B6F5DE28-11AD-40E7-AF51-E8CD34B0AB2C}"/>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74" name="PoljeZBesedilom 4773">
          <a:extLst>
            <a:ext uri="{FF2B5EF4-FFF2-40B4-BE49-F238E27FC236}">
              <a16:creationId xmlns:a16="http://schemas.microsoft.com/office/drawing/2014/main" id="{3517A329-8612-4814-AE0F-70461E424719}"/>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75" name="PoljeZBesedilom 2">
          <a:extLst>
            <a:ext uri="{FF2B5EF4-FFF2-40B4-BE49-F238E27FC236}">
              <a16:creationId xmlns:a16="http://schemas.microsoft.com/office/drawing/2014/main" id="{0DF68537-77AF-47B0-A56B-AD0116994ACA}"/>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76" name="PoljeZBesedilom 2">
          <a:extLst>
            <a:ext uri="{FF2B5EF4-FFF2-40B4-BE49-F238E27FC236}">
              <a16:creationId xmlns:a16="http://schemas.microsoft.com/office/drawing/2014/main" id="{F7C9D403-C771-4215-80AA-5EEA64B4C909}"/>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77" name="PoljeZBesedilom 2">
          <a:extLst>
            <a:ext uri="{FF2B5EF4-FFF2-40B4-BE49-F238E27FC236}">
              <a16:creationId xmlns:a16="http://schemas.microsoft.com/office/drawing/2014/main" id="{3FCD8E01-554D-46C5-B765-E66962FA6756}"/>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78" name="PoljeZBesedilom 2">
          <a:extLst>
            <a:ext uri="{FF2B5EF4-FFF2-40B4-BE49-F238E27FC236}">
              <a16:creationId xmlns:a16="http://schemas.microsoft.com/office/drawing/2014/main" id="{37DB9D9E-9AB8-4CC0-9325-8852076F2785}"/>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79" name="PoljeZBesedilom 2">
          <a:extLst>
            <a:ext uri="{FF2B5EF4-FFF2-40B4-BE49-F238E27FC236}">
              <a16:creationId xmlns:a16="http://schemas.microsoft.com/office/drawing/2014/main" id="{7C786ABA-C12A-4588-B083-7562D636AEF2}"/>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80" name="PoljeZBesedilom 4779">
          <a:extLst>
            <a:ext uri="{FF2B5EF4-FFF2-40B4-BE49-F238E27FC236}">
              <a16:creationId xmlns:a16="http://schemas.microsoft.com/office/drawing/2014/main" id="{1A76A5A8-CF1F-41DE-AF76-9C51C2929FF0}"/>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81" name="PoljeZBesedilom 2">
          <a:extLst>
            <a:ext uri="{FF2B5EF4-FFF2-40B4-BE49-F238E27FC236}">
              <a16:creationId xmlns:a16="http://schemas.microsoft.com/office/drawing/2014/main" id="{B2334F3F-A027-4771-B0E1-5C28E39ACC74}"/>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82" name="PoljeZBesedilom 2">
          <a:extLst>
            <a:ext uri="{FF2B5EF4-FFF2-40B4-BE49-F238E27FC236}">
              <a16:creationId xmlns:a16="http://schemas.microsoft.com/office/drawing/2014/main" id="{6A739BDA-CFF6-4412-9087-65A478BE9DE8}"/>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83" name="PoljeZBesedilom 2">
          <a:extLst>
            <a:ext uri="{FF2B5EF4-FFF2-40B4-BE49-F238E27FC236}">
              <a16:creationId xmlns:a16="http://schemas.microsoft.com/office/drawing/2014/main" id="{DD628D29-0A08-4D9C-AF93-A7B74D045B0D}"/>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4784" name="PoljeZBesedilom 2">
          <a:extLst>
            <a:ext uri="{FF2B5EF4-FFF2-40B4-BE49-F238E27FC236}">
              <a16:creationId xmlns:a16="http://schemas.microsoft.com/office/drawing/2014/main" id="{EF7DA1B7-C6E7-4017-BEDE-0BE8BF635868}"/>
            </a:ext>
          </a:extLst>
        </xdr:cNvPr>
        <xdr:cNvSpPr txBox="1"/>
      </xdr:nvSpPr>
      <xdr:spPr>
        <a:xfrm>
          <a:off x="7646695" y="15533968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85" name="PoljeZBesedilom 2">
          <a:extLst>
            <a:ext uri="{FF2B5EF4-FFF2-40B4-BE49-F238E27FC236}">
              <a16:creationId xmlns:a16="http://schemas.microsoft.com/office/drawing/2014/main" id="{895AFD91-C13B-477C-B9B6-82A1769B16E4}"/>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86" name="PoljeZBesedilom 4785">
          <a:extLst>
            <a:ext uri="{FF2B5EF4-FFF2-40B4-BE49-F238E27FC236}">
              <a16:creationId xmlns:a16="http://schemas.microsoft.com/office/drawing/2014/main" id="{C1176483-BE34-45DB-96A0-73B68AA7C71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87" name="PoljeZBesedilom 2">
          <a:extLst>
            <a:ext uri="{FF2B5EF4-FFF2-40B4-BE49-F238E27FC236}">
              <a16:creationId xmlns:a16="http://schemas.microsoft.com/office/drawing/2014/main" id="{1CAF7E0D-9516-4B70-A0E2-65CA23794CC5}"/>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88" name="PoljeZBesedilom 2">
          <a:extLst>
            <a:ext uri="{FF2B5EF4-FFF2-40B4-BE49-F238E27FC236}">
              <a16:creationId xmlns:a16="http://schemas.microsoft.com/office/drawing/2014/main" id="{2BA34820-02D7-49C3-AFDF-AF43D4FE631A}"/>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89" name="PoljeZBesedilom 2">
          <a:extLst>
            <a:ext uri="{FF2B5EF4-FFF2-40B4-BE49-F238E27FC236}">
              <a16:creationId xmlns:a16="http://schemas.microsoft.com/office/drawing/2014/main" id="{B59756B1-D477-42ED-8017-B18A1164DBF6}"/>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90" name="PoljeZBesedilom 2">
          <a:extLst>
            <a:ext uri="{FF2B5EF4-FFF2-40B4-BE49-F238E27FC236}">
              <a16:creationId xmlns:a16="http://schemas.microsoft.com/office/drawing/2014/main" id="{8D3A2B0B-B1E9-43D6-9999-BBB45821E15B}"/>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91" name="PoljeZBesedilom 2">
          <a:extLst>
            <a:ext uri="{FF2B5EF4-FFF2-40B4-BE49-F238E27FC236}">
              <a16:creationId xmlns:a16="http://schemas.microsoft.com/office/drawing/2014/main" id="{47384034-7524-4625-9CCC-7551417C154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92" name="PoljeZBesedilom 4791">
          <a:extLst>
            <a:ext uri="{FF2B5EF4-FFF2-40B4-BE49-F238E27FC236}">
              <a16:creationId xmlns:a16="http://schemas.microsoft.com/office/drawing/2014/main" id="{C388CD9F-188E-4140-BA16-CAE7605B5CC7}"/>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93" name="PoljeZBesedilom 2">
          <a:extLst>
            <a:ext uri="{FF2B5EF4-FFF2-40B4-BE49-F238E27FC236}">
              <a16:creationId xmlns:a16="http://schemas.microsoft.com/office/drawing/2014/main" id="{3DC1A8EE-CA09-44C5-94DB-E1ECD1E9087F}"/>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94" name="PoljeZBesedilom 2">
          <a:extLst>
            <a:ext uri="{FF2B5EF4-FFF2-40B4-BE49-F238E27FC236}">
              <a16:creationId xmlns:a16="http://schemas.microsoft.com/office/drawing/2014/main" id="{464AE819-C0FB-4516-9D76-4F931D5A24E8}"/>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95" name="PoljeZBesedilom 2">
          <a:extLst>
            <a:ext uri="{FF2B5EF4-FFF2-40B4-BE49-F238E27FC236}">
              <a16:creationId xmlns:a16="http://schemas.microsoft.com/office/drawing/2014/main" id="{9CA5025C-F7E5-4C42-83D9-2E1F53C89C12}"/>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915</xdr:row>
      <xdr:rowOff>0</xdr:rowOff>
    </xdr:from>
    <xdr:ext cx="184731" cy="264560"/>
    <xdr:sp macro="" textlink="">
      <xdr:nvSpPr>
        <xdr:cNvPr id="4796" name="PoljeZBesedilom 2">
          <a:extLst>
            <a:ext uri="{FF2B5EF4-FFF2-40B4-BE49-F238E27FC236}">
              <a16:creationId xmlns:a16="http://schemas.microsoft.com/office/drawing/2014/main" id="{FDF7BE9E-55E5-4EA5-B541-6AC94BD6730E}"/>
            </a:ext>
          </a:extLst>
        </xdr:cNvPr>
        <xdr:cNvSpPr txBox="1"/>
      </xdr:nvSpPr>
      <xdr:spPr>
        <a:xfrm>
          <a:off x="7646695" y="1569458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797" name="PoljeZBesedilom 2">
          <a:extLst>
            <a:ext uri="{FF2B5EF4-FFF2-40B4-BE49-F238E27FC236}">
              <a16:creationId xmlns:a16="http://schemas.microsoft.com/office/drawing/2014/main" id="{0BC69303-158B-4304-9AEE-63AAB12D1CBF}"/>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798" name="PoljeZBesedilom 4797">
          <a:extLst>
            <a:ext uri="{FF2B5EF4-FFF2-40B4-BE49-F238E27FC236}">
              <a16:creationId xmlns:a16="http://schemas.microsoft.com/office/drawing/2014/main" id="{45BDADBD-9C87-4977-9A58-7213D87C0C36}"/>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799" name="PoljeZBesedilom 2">
          <a:extLst>
            <a:ext uri="{FF2B5EF4-FFF2-40B4-BE49-F238E27FC236}">
              <a16:creationId xmlns:a16="http://schemas.microsoft.com/office/drawing/2014/main" id="{8A4663FD-54C7-4442-9232-FCDC06AAE68F}"/>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800" name="PoljeZBesedilom 2">
          <a:extLst>
            <a:ext uri="{FF2B5EF4-FFF2-40B4-BE49-F238E27FC236}">
              <a16:creationId xmlns:a16="http://schemas.microsoft.com/office/drawing/2014/main" id="{22F180CF-DACB-44D2-A043-2476B886B070}"/>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801" name="PoljeZBesedilom 2">
          <a:extLst>
            <a:ext uri="{FF2B5EF4-FFF2-40B4-BE49-F238E27FC236}">
              <a16:creationId xmlns:a16="http://schemas.microsoft.com/office/drawing/2014/main" id="{6C9067A3-EEDC-4C30-8966-779E30E0D95D}"/>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802" name="PoljeZBesedilom 2">
          <a:extLst>
            <a:ext uri="{FF2B5EF4-FFF2-40B4-BE49-F238E27FC236}">
              <a16:creationId xmlns:a16="http://schemas.microsoft.com/office/drawing/2014/main" id="{9303DF60-A442-4AD2-B732-DE4B8F09E32B}"/>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803" name="PoljeZBesedilom 2">
          <a:extLst>
            <a:ext uri="{FF2B5EF4-FFF2-40B4-BE49-F238E27FC236}">
              <a16:creationId xmlns:a16="http://schemas.microsoft.com/office/drawing/2014/main" id="{443FAA3A-B21A-4E14-838E-4E8FAD32134F}"/>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804" name="PoljeZBesedilom 4803">
          <a:extLst>
            <a:ext uri="{FF2B5EF4-FFF2-40B4-BE49-F238E27FC236}">
              <a16:creationId xmlns:a16="http://schemas.microsoft.com/office/drawing/2014/main" id="{3C8D4C4E-F01B-4ACC-99E8-703974BEC9E6}"/>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805" name="PoljeZBesedilom 2">
          <a:extLst>
            <a:ext uri="{FF2B5EF4-FFF2-40B4-BE49-F238E27FC236}">
              <a16:creationId xmlns:a16="http://schemas.microsoft.com/office/drawing/2014/main" id="{16F2407A-6911-47C5-9CC2-7F99B5990C2F}"/>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806" name="PoljeZBesedilom 2">
          <a:extLst>
            <a:ext uri="{FF2B5EF4-FFF2-40B4-BE49-F238E27FC236}">
              <a16:creationId xmlns:a16="http://schemas.microsoft.com/office/drawing/2014/main" id="{83685980-02C1-4A82-AB86-0E4AA8B92245}"/>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807" name="PoljeZBesedilom 2">
          <a:extLst>
            <a:ext uri="{FF2B5EF4-FFF2-40B4-BE49-F238E27FC236}">
              <a16:creationId xmlns:a16="http://schemas.microsoft.com/office/drawing/2014/main" id="{758BBAD7-3980-4967-943C-0E6317F67A2C}"/>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4808" name="PoljeZBesedilom 2">
          <a:extLst>
            <a:ext uri="{FF2B5EF4-FFF2-40B4-BE49-F238E27FC236}">
              <a16:creationId xmlns:a16="http://schemas.microsoft.com/office/drawing/2014/main" id="{333E4BBC-97A1-468D-B2BC-EF12F772EA53}"/>
            </a:ext>
          </a:extLst>
        </xdr:cNvPr>
        <xdr:cNvSpPr txBox="1"/>
      </xdr:nvSpPr>
      <xdr:spPr>
        <a:xfrm>
          <a:off x="7650505" y="1591524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4809" name="PoljeZBesedilom 2">
          <a:extLst>
            <a:ext uri="{FF2B5EF4-FFF2-40B4-BE49-F238E27FC236}">
              <a16:creationId xmlns:a16="http://schemas.microsoft.com/office/drawing/2014/main" id="{1F296BCF-1745-4F52-8443-7DBCBF804CCF}"/>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4810" name="PoljeZBesedilom 4809">
          <a:extLst>
            <a:ext uri="{FF2B5EF4-FFF2-40B4-BE49-F238E27FC236}">
              <a16:creationId xmlns:a16="http://schemas.microsoft.com/office/drawing/2014/main" id="{A25F430C-7A7B-4FA9-ADF5-9D85BF89D3BC}"/>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4811" name="PoljeZBesedilom 2">
          <a:extLst>
            <a:ext uri="{FF2B5EF4-FFF2-40B4-BE49-F238E27FC236}">
              <a16:creationId xmlns:a16="http://schemas.microsoft.com/office/drawing/2014/main" id="{D8094290-A8EB-499F-8F48-5700FC31F9A9}"/>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4812" name="PoljeZBesedilom 2">
          <a:extLst>
            <a:ext uri="{FF2B5EF4-FFF2-40B4-BE49-F238E27FC236}">
              <a16:creationId xmlns:a16="http://schemas.microsoft.com/office/drawing/2014/main" id="{D4025EB1-D0B5-41A3-9609-8D09C9AB3E41}"/>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4813" name="PoljeZBesedilom 2">
          <a:extLst>
            <a:ext uri="{FF2B5EF4-FFF2-40B4-BE49-F238E27FC236}">
              <a16:creationId xmlns:a16="http://schemas.microsoft.com/office/drawing/2014/main" id="{63EB6AE8-0935-4C09-8A70-8A9C1A342C69}"/>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4814" name="PoljeZBesedilom 2">
          <a:extLst>
            <a:ext uri="{FF2B5EF4-FFF2-40B4-BE49-F238E27FC236}">
              <a16:creationId xmlns:a16="http://schemas.microsoft.com/office/drawing/2014/main" id="{8F1D61B5-4612-45E9-8BBD-C726FA5E5BEC}"/>
            </a:ext>
          </a:extLst>
        </xdr:cNvPr>
        <xdr:cNvSpPr txBox="1"/>
      </xdr:nvSpPr>
      <xdr:spPr>
        <a:xfrm>
          <a:off x="7648600" y="1592482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4815" name="PoljeZBesedilom 2">
          <a:extLst>
            <a:ext uri="{FF2B5EF4-FFF2-40B4-BE49-F238E27FC236}">
              <a16:creationId xmlns:a16="http://schemas.microsoft.com/office/drawing/2014/main" id="{7817AC92-9BC2-4C1D-BD59-E9F4F319B411}"/>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4816" name="PoljeZBesedilom 4815">
          <a:extLst>
            <a:ext uri="{FF2B5EF4-FFF2-40B4-BE49-F238E27FC236}">
              <a16:creationId xmlns:a16="http://schemas.microsoft.com/office/drawing/2014/main" id="{AD996230-9859-4DC1-9077-5CC0F5D4D0E5}"/>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4817" name="PoljeZBesedilom 2">
          <a:extLst>
            <a:ext uri="{FF2B5EF4-FFF2-40B4-BE49-F238E27FC236}">
              <a16:creationId xmlns:a16="http://schemas.microsoft.com/office/drawing/2014/main" id="{ED377840-E1EB-42E0-81ED-062F6727FF28}"/>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4818" name="PoljeZBesedilom 2">
          <a:extLst>
            <a:ext uri="{FF2B5EF4-FFF2-40B4-BE49-F238E27FC236}">
              <a16:creationId xmlns:a16="http://schemas.microsoft.com/office/drawing/2014/main" id="{1BC6FD78-511D-4DB6-A802-DC3F8565F052}"/>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4819" name="PoljeZBesedilom 2">
          <a:extLst>
            <a:ext uri="{FF2B5EF4-FFF2-40B4-BE49-F238E27FC236}">
              <a16:creationId xmlns:a16="http://schemas.microsoft.com/office/drawing/2014/main" id="{0FC8E20F-02D7-48EB-B54A-644993E89834}"/>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4820" name="PoljeZBesedilom 2">
          <a:extLst>
            <a:ext uri="{FF2B5EF4-FFF2-40B4-BE49-F238E27FC236}">
              <a16:creationId xmlns:a16="http://schemas.microsoft.com/office/drawing/2014/main" id="{5F088723-389B-45ED-B95A-E7EEA6A727AD}"/>
            </a:ext>
          </a:extLst>
        </xdr:cNvPr>
        <xdr:cNvSpPr txBox="1"/>
      </xdr:nvSpPr>
      <xdr:spPr>
        <a:xfrm>
          <a:off x="7648600" y="15924820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4821" name="PoljeZBesedilom 4820">
          <a:extLst>
            <a:ext uri="{FF2B5EF4-FFF2-40B4-BE49-F238E27FC236}">
              <a16:creationId xmlns:a16="http://schemas.microsoft.com/office/drawing/2014/main" id="{0ECE1525-47EB-4EF7-B55F-5D52197B6E2D}"/>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4822" name="PoljeZBesedilom 2">
          <a:extLst>
            <a:ext uri="{FF2B5EF4-FFF2-40B4-BE49-F238E27FC236}">
              <a16:creationId xmlns:a16="http://schemas.microsoft.com/office/drawing/2014/main" id="{131D9A75-731D-4060-997E-46EFC83233E6}"/>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4823" name="PoljeZBesedilom 2">
          <a:extLst>
            <a:ext uri="{FF2B5EF4-FFF2-40B4-BE49-F238E27FC236}">
              <a16:creationId xmlns:a16="http://schemas.microsoft.com/office/drawing/2014/main" id="{97D31D95-F021-46C4-A030-48E0CAADD214}"/>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4824" name="PoljeZBesedilom 2">
          <a:extLst>
            <a:ext uri="{FF2B5EF4-FFF2-40B4-BE49-F238E27FC236}">
              <a16:creationId xmlns:a16="http://schemas.microsoft.com/office/drawing/2014/main" id="{16D1FCD8-DBDC-4ECE-9EB8-7969754BB48F}"/>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4825" name="PoljeZBesedilom 2">
          <a:extLst>
            <a:ext uri="{FF2B5EF4-FFF2-40B4-BE49-F238E27FC236}">
              <a16:creationId xmlns:a16="http://schemas.microsoft.com/office/drawing/2014/main" id="{6B587C56-FC25-4283-B043-F57B42166A5F}"/>
            </a:ext>
          </a:extLst>
        </xdr:cNvPr>
        <xdr:cNvSpPr txBox="1"/>
      </xdr:nvSpPr>
      <xdr:spPr>
        <a:xfrm>
          <a:off x="7648600" y="15937774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26" name="PoljeZBesedilom 2">
          <a:extLst>
            <a:ext uri="{FF2B5EF4-FFF2-40B4-BE49-F238E27FC236}">
              <a16:creationId xmlns:a16="http://schemas.microsoft.com/office/drawing/2014/main" id="{991B7E00-5E86-4AF6-8945-43448FAC9B8F}"/>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27" name="PoljeZBesedilom 4826">
          <a:extLst>
            <a:ext uri="{FF2B5EF4-FFF2-40B4-BE49-F238E27FC236}">
              <a16:creationId xmlns:a16="http://schemas.microsoft.com/office/drawing/2014/main" id="{3F1D0E5B-5A68-4A26-AC7F-7DE1F8C05EB8}"/>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28" name="PoljeZBesedilom 2">
          <a:extLst>
            <a:ext uri="{FF2B5EF4-FFF2-40B4-BE49-F238E27FC236}">
              <a16:creationId xmlns:a16="http://schemas.microsoft.com/office/drawing/2014/main" id="{30CE650D-B177-4FB6-867E-E89FFF95DBE5}"/>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29" name="PoljeZBesedilom 2">
          <a:extLst>
            <a:ext uri="{FF2B5EF4-FFF2-40B4-BE49-F238E27FC236}">
              <a16:creationId xmlns:a16="http://schemas.microsoft.com/office/drawing/2014/main" id="{F5CC5C27-724D-4F35-8F94-F1390A3DD16A}"/>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30" name="PoljeZBesedilom 2">
          <a:extLst>
            <a:ext uri="{FF2B5EF4-FFF2-40B4-BE49-F238E27FC236}">
              <a16:creationId xmlns:a16="http://schemas.microsoft.com/office/drawing/2014/main" id="{7B24EEFC-3401-4E6E-8B53-C5B141C4DE40}"/>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31" name="PoljeZBesedilom 2">
          <a:extLst>
            <a:ext uri="{FF2B5EF4-FFF2-40B4-BE49-F238E27FC236}">
              <a16:creationId xmlns:a16="http://schemas.microsoft.com/office/drawing/2014/main" id="{C38C4FF9-A8B8-4B97-BA8F-8AD836AA33A0}"/>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832" name="PoljeZBesedilom 2">
          <a:extLst>
            <a:ext uri="{FF2B5EF4-FFF2-40B4-BE49-F238E27FC236}">
              <a16:creationId xmlns:a16="http://schemas.microsoft.com/office/drawing/2014/main" id="{9C6556B4-7BEA-47CD-A13B-9B02DA9C3B76}"/>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833" name="PoljeZBesedilom 4832">
          <a:extLst>
            <a:ext uri="{FF2B5EF4-FFF2-40B4-BE49-F238E27FC236}">
              <a16:creationId xmlns:a16="http://schemas.microsoft.com/office/drawing/2014/main" id="{5AAEE5AC-E5C3-40E0-8E1C-356B6AC3CEBE}"/>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834" name="PoljeZBesedilom 2">
          <a:extLst>
            <a:ext uri="{FF2B5EF4-FFF2-40B4-BE49-F238E27FC236}">
              <a16:creationId xmlns:a16="http://schemas.microsoft.com/office/drawing/2014/main" id="{3297D47D-341C-4C77-AD74-038FEB74D65F}"/>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835" name="PoljeZBesedilom 2">
          <a:extLst>
            <a:ext uri="{FF2B5EF4-FFF2-40B4-BE49-F238E27FC236}">
              <a16:creationId xmlns:a16="http://schemas.microsoft.com/office/drawing/2014/main" id="{4F9653DE-9657-4DC2-A9B6-F2FA38D849E9}"/>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836" name="PoljeZBesedilom 2">
          <a:extLst>
            <a:ext uri="{FF2B5EF4-FFF2-40B4-BE49-F238E27FC236}">
              <a16:creationId xmlns:a16="http://schemas.microsoft.com/office/drawing/2014/main" id="{3ABC537B-EE4F-4FF1-9FFB-7D9CD15E23A8}"/>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837" name="PoljeZBesedilom 2">
          <a:extLst>
            <a:ext uri="{FF2B5EF4-FFF2-40B4-BE49-F238E27FC236}">
              <a16:creationId xmlns:a16="http://schemas.microsoft.com/office/drawing/2014/main" id="{456A67EB-6942-4A2F-ABC8-F4D06EC915C2}"/>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38" name="PoljeZBesedilom 2">
          <a:extLst>
            <a:ext uri="{FF2B5EF4-FFF2-40B4-BE49-F238E27FC236}">
              <a16:creationId xmlns:a16="http://schemas.microsoft.com/office/drawing/2014/main" id="{00BFC65E-C05F-4B45-A767-838D95ED0D8B}"/>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39" name="PoljeZBesedilom 4838">
          <a:extLst>
            <a:ext uri="{FF2B5EF4-FFF2-40B4-BE49-F238E27FC236}">
              <a16:creationId xmlns:a16="http://schemas.microsoft.com/office/drawing/2014/main" id="{2699BBA5-B304-410B-B2CF-7391D6E5C6BE}"/>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40" name="PoljeZBesedilom 2">
          <a:extLst>
            <a:ext uri="{FF2B5EF4-FFF2-40B4-BE49-F238E27FC236}">
              <a16:creationId xmlns:a16="http://schemas.microsoft.com/office/drawing/2014/main" id="{1047DBFF-9113-464F-97B3-01F9B5818FD3}"/>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41" name="PoljeZBesedilom 2">
          <a:extLst>
            <a:ext uri="{FF2B5EF4-FFF2-40B4-BE49-F238E27FC236}">
              <a16:creationId xmlns:a16="http://schemas.microsoft.com/office/drawing/2014/main" id="{38246FAA-4F1B-4997-84A8-F2BCBA24EFA5}"/>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42" name="PoljeZBesedilom 2">
          <a:extLst>
            <a:ext uri="{FF2B5EF4-FFF2-40B4-BE49-F238E27FC236}">
              <a16:creationId xmlns:a16="http://schemas.microsoft.com/office/drawing/2014/main" id="{1C93CECC-AA76-4605-8EF6-7C8C87F398AB}"/>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43" name="PoljeZBesedilom 2">
          <a:extLst>
            <a:ext uri="{FF2B5EF4-FFF2-40B4-BE49-F238E27FC236}">
              <a16:creationId xmlns:a16="http://schemas.microsoft.com/office/drawing/2014/main" id="{75040E35-7456-497E-AC4F-26784FD874A7}"/>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844" name="PoljeZBesedilom 2">
          <a:extLst>
            <a:ext uri="{FF2B5EF4-FFF2-40B4-BE49-F238E27FC236}">
              <a16:creationId xmlns:a16="http://schemas.microsoft.com/office/drawing/2014/main" id="{BCD32EE0-EA8F-42A3-BA86-27E17F506A69}"/>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845" name="PoljeZBesedilom 4844">
          <a:extLst>
            <a:ext uri="{FF2B5EF4-FFF2-40B4-BE49-F238E27FC236}">
              <a16:creationId xmlns:a16="http://schemas.microsoft.com/office/drawing/2014/main" id="{7918D320-BB3E-4759-AAF3-1BC872FBA1B4}"/>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846" name="PoljeZBesedilom 2">
          <a:extLst>
            <a:ext uri="{FF2B5EF4-FFF2-40B4-BE49-F238E27FC236}">
              <a16:creationId xmlns:a16="http://schemas.microsoft.com/office/drawing/2014/main" id="{61745260-DC9B-4731-B4F9-9127F0D2CB36}"/>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847" name="PoljeZBesedilom 2">
          <a:extLst>
            <a:ext uri="{FF2B5EF4-FFF2-40B4-BE49-F238E27FC236}">
              <a16:creationId xmlns:a16="http://schemas.microsoft.com/office/drawing/2014/main" id="{331A15A0-2675-466D-8E49-96857037ACC9}"/>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848" name="PoljeZBesedilom 2">
          <a:extLst>
            <a:ext uri="{FF2B5EF4-FFF2-40B4-BE49-F238E27FC236}">
              <a16:creationId xmlns:a16="http://schemas.microsoft.com/office/drawing/2014/main" id="{5EA8EBEB-2AD4-4856-8AC4-134C5FA04927}"/>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924</xdr:row>
      <xdr:rowOff>0</xdr:rowOff>
    </xdr:from>
    <xdr:ext cx="184731" cy="264560"/>
    <xdr:sp macro="" textlink="">
      <xdr:nvSpPr>
        <xdr:cNvPr id="4849" name="PoljeZBesedilom 2">
          <a:extLst>
            <a:ext uri="{FF2B5EF4-FFF2-40B4-BE49-F238E27FC236}">
              <a16:creationId xmlns:a16="http://schemas.microsoft.com/office/drawing/2014/main" id="{C98EEEE1-D818-4205-B821-C4AC323A7081}"/>
            </a:ext>
          </a:extLst>
        </xdr:cNvPr>
        <xdr:cNvSpPr txBox="1"/>
      </xdr:nvSpPr>
      <xdr:spPr>
        <a:xfrm>
          <a:off x="7642885" y="1583762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50" name="PoljeZBesedilom 2">
          <a:extLst>
            <a:ext uri="{FF2B5EF4-FFF2-40B4-BE49-F238E27FC236}">
              <a16:creationId xmlns:a16="http://schemas.microsoft.com/office/drawing/2014/main" id="{ABE903F3-8AC9-4488-A06D-601B5BEB9A30}"/>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51" name="PoljeZBesedilom 4850">
          <a:extLst>
            <a:ext uri="{FF2B5EF4-FFF2-40B4-BE49-F238E27FC236}">
              <a16:creationId xmlns:a16="http://schemas.microsoft.com/office/drawing/2014/main" id="{55776C06-1520-4C3A-86AC-4938C7622885}"/>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52" name="PoljeZBesedilom 2">
          <a:extLst>
            <a:ext uri="{FF2B5EF4-FFF2-40B4-BE49-F238E27FC236}">
              <a16:creationId xmlns:a16="http://schemas.microsoft.com/office/drawing/2014/main" id="{E5BE7350-2604-454B-B893-B4867CDDC267}"/>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53" name="PoljeZBesedilom 2">
          <a:extLst>
            <a:ext uri="{FF2B5EF4-FFF2-40B4-BE49-F238E27FC236}">
              <a16:creationId xmlns:a16="http://schemas.microsoft.com/office/drawing/2014/main" id="{775088DF-9E9C-4251-85B1-4199B2F9856D}"/>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54" name="PoljeZBesedilom 2">
          <a:extLst>
            <a:ext uri="{FF2B5EF4-FFF2-40B4-BE49-F238E27FC236}">
              <a16:creationId xmlns:a16="http://schemas.microsoft.com/office/drawing/2014/main" id="{403508E2-5291-4DEB-AD03-C9D0771FB773}"/>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55" name="PoljeZBesedilom 2">
          <a:extLst>
            <a:ext uri="{FF2B5EF4-FFF2-40B4-BE49-F238E27FC236}">
              <a16:creationId xmlns:a16="http://schemas.microsoft.com/office/drawing/2014/main" id="{A0B692A1-E6BC-43B3-92B2-ED707DAC009A}"/>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56" name="PoljeZBesedilom 2">
          <a:extLst>
            <a:ext uri="{FF2B5EF4-FFF2-40B4-BE49-F238E27FC236}">
              <a16:creationId xmlns:a16="http://schemas.microsoft.com/office/drawing/2014/main" id="{90DB3DEA-6C74-4629-AD3E-821A56EA8131}"/>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57" name="PoljeZBesedilom 4856">
          <a:extLst>
            <a:ext uri="{FF2B5EF4-FFF2-40B4-BE49-F238E27FC236}">
              <a16:creationId xmlns:a16="http://schemas.microsoft.com/office/drawing/2014/main" id="{E00F9539-3713-4A92-8912-9D098B573E32}"/>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58" name="PoljeZBesedilom 2">
          <a:extLst>
            <a:ext uri="{FF2B5EF4-FFF2-40B4-BE49-F238E27FC236}">
              <a16:creationId xmlns:a16="http://schemas.microsoft.com/office/drawing/2014/main" id="{280B7992-4FBD-4A25-A133-C55D64F06504}"/>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59" name="PoljeZBesedilom 2">
          <a:extLst>
            <a:ext uri="{FF2B5EF4-FFF2-40B4-BE49-F238E27FC236}">
              <a16:creationId xmlns:a16="http://schemas.microsoft.com/office/drawing/2014/main" id="{AFD9527F-E912-4F47-8E37-024209D9E5D9}"/>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60" name="PoljeZBesedilom 2">
          <a:extLst>
            <a:ext uri="{FF2B5EF4-FFF2-40B4-BE49-F238E27FC236}">
              <a16:creationId xmlns:a16="http://schemas.microsoft.com/office/drawing/2014/main" id="{8A6B1D2E-5C21-4E97-B807-6BD96BA7D031}"/>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61" name="PoljeZBesedilom 2">
          <a:extLst>
            <a:ext uri="{FF2B5EF4-FFF2-40B4-BE49-F238E27FC236}">
              <a16:creationId xmlns:a16="http://schemas.microsoft.com/office/drawing/2014/main" id="{2A243EA5-DF91-4CA7-AF9D-EE4FEFB73C1E}"/>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62" name="PoljeZBesedilom 2">
          <a:extLst>
            <a:ext uri="{FF2B5EF4-FFF2-40B4-BE49-F238E27FC236}">
              <a16:creationId xmlns:a16="http://schemas.microsoft.com/office/drawing/2014/main" id="{36D89C9F-E41B-49BF-BCC5-F5AF090B766A}"/>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63" name="PoljeZBesedilom 4862">
          <a:extLst>
            <a:ext uri="{FF2B5EF4-FFF2-40B4-BE49-F238E27FC236}">
              <a16:creationId xmlns:a16="http://schemas.microsoft.com/office/drawing/2014/main" id="{9D22CA12-549C-41B5-8581-8122434B0F7D}"/>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64" name="PoljeZBesedilom 2">
          <a:extLst>
            <a:ext uri="{FF2B5EF4-FFF2-40B4-BE49-F238E27FC236}">
              <a16:creationId xmlns:a16="http://schemas.microsoft.com/office/drawing/2014/main" id="{C5EFB75B-B2A6-4B08-AA47-5D489E33F289}"/>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65" name="PoljeZBesedilom 2">
          <a:extLst>
            <a:ext uri="{FF2B5EF4-FFF2-40B4-BE49-F238E27FC236}">
              <a16:creationId xmlns:a16="http://schemas.microsoft.com/office/drawing/2014/main" id="{3037D374-473C-4DEE-BC9F-8EA587D2F436}"/>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66" name="PoljeZBesedilom 2">
          <a:extLst>
            <a:ext uri="{FF2B5EF4-FFF2-40B4-BE49-F238E27FC236}">
              <a16:creationId xmlns:a16="http://schemas.microsoft.com/office/drawing/2014/main" id="{36CEF63F-50FB-4715-A68C-9A2EACA728A9}"/>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67" name="PoljeZBesedilom 2">
          <a:extLst>
            <a:ext uri="{FF2B5EF4-FFF2-40B4-BE49-F238E27FC236}">
              <a16:creationId xmlns:a16="http://schemas.microsoft.com/office/drawing/2014/main" id="{3665F6D9-D8DB-4F5D-92B3-23B057E7ADA7}"/>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4868" name="PoljeZBesedilom 2">
          <a:extLst>
            <a:ext uri="{FF2B5EF4-FFF2-40B4-BE49-F238E27FC236}">
              <a16:creationId xmlns:a16="http://schemas.microsoft.com/office/drawing/2014/main" id="{42264D1D-0224-4A92-9D30-40BBA17DE1CF}"/>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4869" name="PoljeZBesedilom 4868">
          <a:extLst>
            <a:ext uri="{FF2B5EF4-FFF2-40B4-BE49-F238E27FC236}">
              <a16:creationId xmlns:a16="http://schemas.microsoft.com/office/drawing/2014/main" id="{A328B739-AC7E-4FB2-9E43-068640E2B929}"/>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4870" name="PoljeZBesedilom 2">
          <a:extLst>
            <a:ext uri="{FF2B5EF4-FFF2-40B4-BE49-F238E27FC236}">
              <a16:creationId xmlns:a16="http://schemas.microsoft.com/office/drawing/2014/main" id="{18C01CB5-2649-4F34-9F02-E81B888F2EB6}"/>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4871" name="PoljeZBesedilom 2">
          <a:extLst>
            <a:ext uri="{FF2B5EF4-FFF2-40B4-BE49-F238E27FC236}">
              <a16:creationId xmlns:a16="http://schemas.microsoft.com/office/drawing/2014/main" id="{919C778C-B571-47E7-875D-77D62136837B}"/>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4872" name="PoljeZBesedilom 2">
          <a:extLst>
            <a:ext uri="{FF2B5EF4-FFF2-40B4-BE49-F238E27FC236}">
              <a16:creationId xmlns:a16="http://schemas.microsoft.com/office/drawing/2014/main" id="{31734F03-F37C-4742-AD42-51F673485EE1}"/>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4873" name="PoljeZBesedilom 2">
          <a:extLst>
            <a:ext uri="{FF2B5EF4-FFF2-40B4-BE49-F238E27FC236}">
              <a16:creationId xmlns:a16="http://schemas.microsoft.com/office/drawing/2014/main" id="{AB32A23B-2B69-485E-8229-D507F9E6201E}"/>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874" name="PoljeZBesedilom 2">
          <a:extLst>
            <a:ext uri="{FF2B5EF4-FFF2-40B4-BE49-F238E27FC236}">
              <a16:creationId xmlns:a16="http://schemas.microsoft.com/office/drawing/2014/main" id="{E827EEA9-ED12-4DC8-B203-0F948FC7CCE6}"/>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875" name="PoljeZBesedilom 4874">
          <a:extLst>
            <a:ext uri="{FF2B5EF4-FFF2-40B4-BE49-F238E27FC236}">
              <a16:creationId xmlns:a16="http://schemas.microsoft.com/office/drawing/2014/main" id="{5BB9EC2F-5F7C-4783-8859-F2C92465BF29}"/>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876" name="PoljeZBesedilom 2">
          <a:extLst>
            <a:ext uri="{FF2B5EF4-FFF2-40B4-BE49-F238E27FC236}">
              <a16:creationId xmlns:a16="http://schemas.microsoft.com/office/drawing/2014/main" id="{4ACAB00E-0F19-4EF7-BD69-8C291A27308E}"/>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877" name="PoljeZBesedilom 2">
          <a:extLst>
            <a:ext uri="{FF2B5EF4-FFF2-40B4-BE49-F238E27FC236}">
              <a16:creationId xmlns:a16="http://schemas.microsoft.com/office/drawing/2014/main" id="{BEE0D5C0-A690-4F7C-8F70-2CCC187DBF1E}"/>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878" name="PoljeZBesedilom 2">
          <a:extLst>
            <a:ext uri="{FF2B5EF4-FFF2-40B4-BE49-F238E27FC236}">
              <a16:creationId xmlns:a16="http://schemas.microsoft.com/office/drawing/2014/main" id="{C5C8D03E-2FC1-485B-B793-53F08D37BDAC}"/>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879" name="PoljeZBesedilom 2">
          <a:extLst>
            <a:ext uri="{FF2B5EF4-FFF2-40B4-BE49-F238E27FC236}">
              <a16:creationId xmlns:a16="http://schemas.microsoft.com/office/drawing/2014/main" id="{96A73D42-FC98-459A-B03C-6EF9C5BF9DC9}"/>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4880" name="PoljeZBesedilom 4879">
          <a:extLst>
            <a:ext uri="{FF2B5EF4-FFF2-40B4-BE49-F238E27FC236}">
              <a16:creationId xmlns:a16="http://schemas.microsoft.com/office/drawing/2014/main" id="{CA140175-F51F-4504-9AF1-9F557F74BEC7}"/>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4881" name="PoljeZBesedilom 2">
          <a:extLst>
            <a:ext uri="{FF2B5EF4-FFF2-40B4-BE49-F238E27FC236}">
              <a16:creationId xmlns:a16="http://schemas.microsoft.com/office/drawing/2014/main" id="{0477F54B-8676-4746-AA6F-60ABE8EA15B2}"/>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4882" name="PoljeZBesedilom 2">
          <a:extLst>
            <a:ext uri="{FF2B5EF4-FFF2-40B4-BE49-F238E27FC236}">
              <a16:creationId xmlns:a16="http://schemas.microsoft.com/office/drawing/2014/main" id="{13EF7706-5BA5-4B92-83D4-94C0DEE16F72}"/>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4883" name="PoljeZBesedilom 2">
          <a:extLst>
            <a:ext uri="{FF2B5EF4-FFF2-40B4-BE49-F238E27FC236}">
              <a16:creationId xmlns:a16="http://schemas.microsoft.com/office/drawing/2014/main" id="{03FBA316-C629-4719-8C17-C8DA1132AA51}"/>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4884" name="PoljeZBesedilom 2">
          <a:extLst>
            <a:ext uri="{FF2B5EF4-FFF2-40B4-BE49-F238E27FC236}">
              <a16:creationId xmlns:a16="http://schemas.microsoft.com/office/drawing/2014/main" id="{6A987B52-7C64-4BE0-99F2-7DFE04F712FC}"/>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85" name="PoljeZBesedilom 2">
          <a:extLst>
            <a:ext uri="{FF2B5EF4-FFF2-40B4-BE49-F238E27FC236}">
              <a16:creationId xmlns:a16="http://schemas.microsoft.com/office/drawing/2014/main" id="{B0057588-3BF5-41F7-8D5A-0F87F6A516EA}"/>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86" name="PoljeZBesedilom 4885">
          <a:extLst>
            <a:ext uri="{FF2B5EF4-FFF2-40B4-BE49-F238E27FC236}">
              <a16:creationId xmlns:a16="http://schemas.microsoft.com/office/drawing/2014/main" id="{07D84473-4284-45E8-9D29-81F426F606B4}"/>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87" name="PoljeZBesedilom 2">
          <a:extLst>
            <a:ext uri="{FF2B5EF4-FFF2-40B4-BE49-F238E27FC236}">
              <a16:creationId xmlns:a16="http://schemas.microsoft.com/office/drawing/2014/main" id="{3AB36BC6-A096-487C-A9DB-86C227603B0A}"/>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88" name="PoljeZBesedilom 2">
          <a:extLst>
            <a:ext uri="{FF2B5EF4-FFF2-40B4-BE49-F238E27FC236}">
              <a16:creationId xmlns:a16="http://schemas.microsoft.com/office/drawing/2014/main" id="{F1F028CA-BC5E-4A11-9455-F26E48AA9AAA}"/>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89" name="PoljeZBesedilom 2">
          <a:extLst>
            <a:ext uri="{FF2B5EF4-FFF2-40B4-BE49-F238E27FC236}">
              <a16:creationId xmlns:a16="http://schemas.microsoft.com/office/drawing/2014/main" id="{8DB87E4E-8991-4CF9-B540-D6BDBD01343C}"/>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4890" name="PoljeZBesedilom 2">
          <a:extLst>
            <a:ext uri="{FF2B5EF4-FFF2-40B4-BE49-F238E27FC236}">
              <a16:creationId xmlns:a16="http://schemas.microsoft.com/office/drawing/2014/main" id="{4F2F55DD-FEB1-4014-B7E6-71F3E6CDC14C}"/>
            </a:ext>
          </a:extLst>
        </xdr:cNvPr>
        <xdr:cNvSpPr txBox="1"/>
      </xdr:nvSpPr>
      <xdr:spPr>
        <a:xfrm>
          <a:off x="7642885" y="1588976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91" name="PoljeZBesedilom 2">
          <a:extLst>
            <a:ext uri="{FF2B5EF4-FFF2-40B4-BE49-F238E27FC236}">
              <a16:creationId xmlns:a16="http://schemas.microsoft.com/office/drawing/2014/main" id="{F196D377-0C03-4DF6-A66A-0055036899EA}"/>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92" name="PoljeZBesedilom 4891">
          <a:extLst>
            <a:ext uri="{FF2B5EF4-FFF2-40B4-BE49-F238E27FC236}">
              <a16:creationId xmlns:a16="http://schemas.microsoft.com/office/drawing/2014/main" id="{AE2D58F5-0036-432C-975C-2362A56CEC6F}"/>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93" name="PoljeZBesedilom 2">
          <a:extLst>
            <a:ext uri="{FF2B5EF4-FFF2-40B4-BE49-F238E27FC236}">
              <a16:creationId xmlns:a16="http://schemas.microsoft.com/office/drawing/2014/main" id="{DB2D04EC-B1C5-4BDF-B701-0013EA104CA7}"/>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94" name="PoljeZBesedilom 2">
          <a:extLst>
            <a:ext uri="{FF2B5EF4-FFF2-40B4-BE49-F238E27FC236}">
              <a16:creationId xmlns:a16="http://schemas.microsoft.com/office/drawing/2014/main" id="{18563B6C-8157-4A63-8BB2-81C7EEE83EF8}"/>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95" name="PoljeZBesedilom 2">
          <a:extLst>
            <a:ext uri="{FF2B5EF4-FFF2-40B4-BE49-F238E27FC236}">
              <a16:creationId xmlns:a16="http://schemas.microsoft.com/office/drawing/2014/main" id="{0BC58D1A-7E1C-471A-80D6-46D72B74A6AF}"/>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96" name="PoljeZBesedilom 2">
          <a:extLst>
            <a:ext uri="{FF2B5EF4-FFF2-40B4-BE49-F238E27FC236}">
              <a16:creationId xmlns:a16="http://schemas.microsoft.com/office/drawing/2014/main" id="{FF23CDF7-3D5C-4533-933A-50799E1B5037}"/>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97" name="PoljeZBesedilom 2">
          <a:extLst>
            <a:ext uri="{FF2B5EF4-FFF2-40B4-BE49-F238E27FC236}">
              <a16:creationId xmlns:a16="http://schemas.microsoft.com/office/drawing/2014/main" id="{92A7FAEE-5E73-4559-9B52-87A5989984C5}"/>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98" name="PoljeZBesedilom 4897">
          <a:extLst>
            <a:ext uri="{FF2B5EF4-FFF2-40B4-BE49-F238E27FC236}">
              <a16:creationId xmlns:a16="http://schemas.microsoft.com/office/drawing/2014/main" id="{43FB844A-7246-4EAD-83F3-2C0DB82644F6}"/>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899" name="PoljeZBesedilom 2">
          <a:extLst>
            <a:ext uri="{FF2B5EF4-FFF2-40B4-BE49-F238E27FC236}">
              <a16:creationId xmlns:a16="http://schemas.microsoft.com/office/drawing/2014/main" id="{17003433-3401-4891-A7F9-FDF5C3E4B419}"/>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900" name="PoljeZBesedilom 2">
          <a:extLst>
            <a:ext uri="{FF2B5EF4-FFF2-40B4-BE49-F238E27FC236}">
              <a16:creationId xmlns:a16="http://schemas.microsoft.com/office/drawing/2014/main" id="{F3E1C655-29A0-479B-B116-C09C2FCA111E}"/>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901" name="PoljeZBesedilom 2">
          <a:extLst>
            <a:ext uri="{FF2B5EF4-FFF2-40B4-BE49-F238E27FC236}">
              <a16:creationId xmlns:a16="http://schemas.microsoft.com/office/drawing/2014/main" id="{CBAAA991-387B-43ED-98F9-746152A4C4C6}"/>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4902" name="PoljeZBesedilom 2">
          <a:extLst>
            <a:ext uri="{FF2B5EF4-FFF2-40B4-BE49-F238E27FC236}">
              <a16:creationId xmlns:a16="http://schemas.microsoft.com/office/drawing/2014/main" id="{58AF1B7D-A603-405A-B993-AC03A94E6D7C}"/>
            </a:ext>
          </a:extLst>
        </xdr:cNvPr>
        <xdr:cNvSpPr txBox="1"/>
      </xdr:nvSpPr>
      <xdr:spPr>
        <a:xfrm>
          <a:off x="7646695"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4903" name="PoljeZBesedilom 2">
          <a:extLst>
            <a:ext uri="{FF2B5EF4-FFF2-40B4-BE49-F238E27FC236}">
              <a16:creationId xmlns:a16="http://schemas.microsoft.com/office/drawing/2014/main" id="{EAD3E8F6-903C-4A30-AA24-4A2A78EE45D5}"/>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4904" name="PoljeZBesedilom 4903">
          <a:extLst>
            <a:ext uri="{FF2B5EF4-FFF2-40B4-BE49-F238E27FC236}">
              <a16:creationId xmlns:a16="http://schemas.microsoft.com/office/drawing/2014/main" id="{A444AA2D-1046-43A3-9879-1C88BB9064BD}"/>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4905" name="PoljeZBesedilom 2">
          <a:extLst>
            <a:ext uri="{FF2B5EF4-FFF2-40B4-BE49-F238E27FC236}">
              <a16:creationId xmlns:a16="http://schemas.microsoft.com/office/drawing/2014/main" id="{4965CF03-DC88-4E58-B550-BFCFFB985C98}"/>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4906" name="PoljeZBesedilom 2">
          <a:extLst>
            <a:ext uri="{FF2B5EF4-FFF2-40B4-BE49-F238E27FC236}">
              <a16:creationId xmlns:a16="http://schemas.microsoft.com/office/drawing/2014/main" id="{5613343F-F93A-4AF5-8472-960D740ED621}"/>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4907" name="PoljeZBesedilom 2">
          <a:extLst>
            <a:ext uri="{FF2B5EF4-FFF2-40B4-BE49-F238E27FC236}">
              <a16:creationId xmlns:a16="http://schemas.microsoft.com/office/drawing/2014/main" id="{F33B2A68-701E-4D51-B60B-C11E97EB0164}"/>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4908" name="PoljeZBesedilom 2">
          <a:extLst>
            <a:ext uri="{FF2B5EF4-FFF2-40B4-BE49-F238E27FC236}">
              <a16:creationId xmlns:a16="http://schemas.microsoft.com/office/drawing/2014/main" id="{D7758594-3AA6-4ED9-A3FE-DF247E48055F}"/>
            </a:ext>
          </a:extLst>
        </xdr:cNvPr>
        <xdr:cNvSpPr txBox="1"/>
      </xdr:nvSpPr>
      <xdr:spPr>
        <a:xfrm>
          <a:off x="7644790" y="1600755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909" name="PoljeZBesedilom 2">
          <a:extLst>
            <a:ext uri="{FF2B5EF4-FFF2-40B4-BE49-F238E27FC236}">
              <a16:creationId xmlns:a16="http://schemas.microsoft.com/office/drawing/2014/main" id="{95F54866-9B89-468C-B156-DA1068EB32B5}"/>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910" name="PoljeZBesedilom 4909">
          <a:extLst>
            <a:ext uri="{FF2B5EF4-FFF2-40B4-BE49-F238E27FC236}">
              <a16:creationId xmlns:a16="http://schemas.microsoft.com/office/drawing/2014/main" id="{710CAF1D-7047-4CBA-BA2A-6F51AB44FC16}"/>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911" name="PoljeZBesedilom 2">
          <a:extLst>
            <a:ext uri="{FF2B5EF4-FFF2-40B4-BE49-F238E27FC236}">
              <a16:creationId xmlns:a16="http://schemas.microsoft.com/office/drawing/2014/main" id="{21B8F161-D23B-40C2-B5F1-021C5640A9FE}"/>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912" name="PoljeZBesedilom 2">
          <a:extLst>
            <a:ext uri="{FF2B5EF4-FFF2-40B4-BE49-F238E27FC236}">
              <a16:creationId xmlns:a16="http://schemas.microsoft.com/office/drawing/2014/main" id="{496DD8FB-A45F-439F-B303-D920B8AC684C}"/>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913" name="PoljeZBesedilom 2">
          <a:extLst>
            <a:ext uri="{FF2B5EF4-FFF2-40B4-BE49-F238E27FC236}">
              <a16:creationId xmlns:a16="http://schemas.microsoft.com/office/drawing/2014/main" id="{619FADC2-D725-42EE-8392-C5FFD143C4C8}"/>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4914" name="PoljeZBesedilom 2">
          <a:extLst>
            <a:ext uri="{FF2B5EF4-FFF2-40B4-BE49-F238E27FC236}">
              <a16:creationId xmlns:a16="http://schemas.microsoft.com/office/drawing/2014/main" id="{DAC5EE92-B436-489F-9436-33F8C966E914}"/>
            </a:ext>
          </a:extLst>
        </xdr:cNvPr>
        <xdr:cNvSpPr txBox="1"/>
      </xdr:nvSpPr>
      <xdr:spPr>
        <a:xfrm>
          <a:off x="7644790" y="1602017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4915" name="PoljeZBesedilom 4914">
          <a:extLst>
            <a:ext uri="{FF2B5EF4-FFF2-40B4-BE49-F238E27FC236}">
              <a16:creationId xmlns:a16="http://schemas.microsoft.com/office/drawing/2014/main" id="{5047D095-B3E5-414E-9700-EAD9FA5951F4}"/>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4916" name="PoljeZBesedilom 2">
          <a:extLst>
            <a:ext uri="{FF2B5EF4-FFF2-40B4-BE49-F238E27FC236}">
              <a16:creationId xmlns:a16="http://schemas.microsoft.com/office/drawing/2014/main" id="{AD648D5A-3BCA-4D0F-B87E-1F5226EC60D0}"/>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4917" name="PoljeZBesedilom 2">
          <a:extLst>
            <a:ext uri="{FF2B5EF4-FFF2-40B4-BE49-F238E27FC236}">
              <a16:creationId xmlns:a16="http://schemas.microsoft.com/office/drawing/2014/main" id="{A7BC2BBC-4F79-4B33-AE61-408238512A6D}"/>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4918" name="PoljeZBesedilom 2">
          <a:extLst>
            <a:ext uri="{FF2B5EF4-FFF2-40B4-BE49-F238E27FC236}">
              <a16:creationId xmlns:a16="http://schemas.microsoft.com/office/drawing/2014/main" id="{6F8AC8A3-2148-45B9-8F2C-AC9DE26E128B}"/>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4919" name="PoljeZBesedilom 2">
          <a:extLst>
            <a:ext uri="{FF2B5EF4-FFF2-40B4-BE49-F238E27FC236}">
              <a16:creationId xmlns:a16="http://schemas.microsoft.com/office/drawing/2014/main" id="{034F9F49-9B5B-4510-A3F4-6F875B22333C}"/>
            </a:ext>
          </a:extLst>
        </xdr:cNvPr>
        <xdr:cNvSpPr txBox="1"/>
      </xdr:nvSpPr>
      <xdr:spPr>
        <a:xfrm>
          <a:off x="7644790" y="16045434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20" name="PoljeZBesedilom 2">
          <a:extLst>
            <a:ext uri="{FF2B5EF4-FFF2-40B4-BE49-F238E27FC236}">
              <a16:creationId xmlns:a16="http://schemas.microsoft.com/office/drawing/2014/main" id="{6D64C138-B971-40DE-BD8F-55FC28238A2D}"/>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21" name="PoljeZBesedilom 4920">
          <a:extLst>
            <a:ext uri="{FF2B5EF4-FFF2-40B4-BE49-F238E27FC236}">
              <a16:creationId xmlns:a16="http://schemas.microsoft.com/office/drawing/2014/main" id="{A6043C3B-73FD-41FC-BAF5-130001C70F77}"/>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22" name="PoljeZBesedilom 2">
          <a:extLst>
            <a:ext uri="{FF2B5EF4-FFF2-40B4-BE49-F238E27FC236}">
              <a16:creationId xmlns:a16="http://schemas.microsoft.com/office/drawing/2014/main" id="{639158CF-FF36-4FEB-8AE0-D69069745B0D}"/>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23" name="PoljeZBesedilom 2">
          <a:extLst>
            <a:ext uri="{FF2B5EF4-FFF2-40B4-BE49-F238E27FC236}">
              <a16:creationId xmlns:a16="http://schemas.microsoft.com/office/drawing/2014/main" id="{91A2B563-BA16-449C-A676-342CAD5F70C2}"/>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24" name="PoljeZBesedilom 2">
          <a:extLst>
            <a:ext uri="{FF2B5EF4-FFF2-40B4-BE49-F238E27FC236}">
              <a16:creationId xmlns:a16="http://schemas.microsoft.com/office/drawing/2014/main" id="{E4AA9585-02DB-4665-AF1F-EB6724BEA0EA}"/>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25" name="PoljeZBesedilom 2">
          <a:extLst>
            <a:ext uri="{FF2B5EF4-FFF2-40B4-BE49-F238E27FC236}">
              <a16:creationId xmlns:a16="http://schemas.microsoft.com/office/drawing/2014/main" id="{D71F3B7F-BECE-4EF4-8E0C-DC1418C1F71C}"/>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26" name="PoljeZBesedilom 2">
          <a:extLst>
            <a:ext uri="{FF2B5EF4-FFF2-40B4-BE49-F238E27FC236}">
              <a16:creationId xmlns:a16="http://schemas.microsoft.com/office/drawing/2014/main" id="{49EC8E4D-19CD-420A-B62F-C43970C6F7FB}"/>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27" name="PoljeZBesedilom 4926">
          <a:extLst>
            <a:ext uri="{FF2B5EF4-FFF2-40B4-BE49-F238E27FC236}">
              <a16:creationId xmlns:a16="http://schemas.microsoft.com/office/drawing/2014/main" id="{C72464F9-5964-444C-A452-66ED2C7FEB95}"/>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28" name="PoljeZBesedilom 2">
          <a:extLst>
            <a:ext uri="{FF2B5EF4-FFF2-40B4-BE49-F238E27FC236}">
              <a16:creationId xmlns:a16="http://schemas.microsoft.com/office/drawing/2014/main" id="{C754ACCC-8F82-4BB8-93FA-CFF1D13203AC}"/>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29" name="PoljeZBesedilom 2">
          <a:extLst>
            <a:ext uri="{FF2B5EF4-FFF2-40B4-BE49-F238E27FC236}">
              <a16:creationId xmlns:a16="http://schemas.microsoft.com/office/drawing/2014/main" id="{B647C21C-673C-46D6-8B05-56A2657A8434}"/>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30" name="PoljeZBesedilom 2">
          <a:extLst>
            <a:ext uri="{FF2B5EF4-FFF2-40B4-BE49-F238E27FC236}">
              <a16:creationId xmlns:a16="http://schemas.microsoft.com/office/drawing/2014/main" id="{6D7D14CB-B2AC-478B-8129-0735BB1393C4}"/>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31" name="PoljeZBesedilom 2">
          <a:extLst>
            <a:ext uri="{FF2B5EF4-FFF2-40B4-BE49-F238E27FC236}">
              <a16:creationId xmlns:a16="http://schemas.microsoft.com/office/drawing/2014/main" id="{7374F3B0-B623-4E64-8A3A-0444EDCFBDEB}"/>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32" name="PoljeZBesedilom 2">
          <a:extLst>
            <a:ext uri="{FF2B5EF4-FFF2-40B4-BE49-F238E27FC236}">
              <a16:creationId xmlns:a16="http://schemas.microsoft.com/office/drawing/2014/main" id="{00701578-DFBE-46B9-A5FD-B799418453A5}"/>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33" name="PoljeZBesedilom 4932">
          <a:extLst>
            <a:ext uri="{FF2B5EF4-FFF2-40B4-BE49-F238E27FC236}">
              <a16:creationId xmlns:a16="http://schemas.microsoft.com/office/drawing/2014/main" id="{40F0C409-7495-40F2-88CC-8332B143FAD8}"/>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34" name="PoljeZBesedilom 2">
          <a:extLst>
            <a:ext uri="{FF2B5EF4-FFF2-40B4-BE49-F238E27FC236}">
              <a16:creationId xmlns:a16="http://schemas.microsoft.com/office/drawing/2014/main" id="{09BDEE24-3FB0-47F9-B996-8B8DDB8C0F7D}"/>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35" name="PoljeZBesedilom 2">
          <a:extLst>
            <a:ext uri="{FF2B5EF4-FFF2-40B4-BE49-F238E27FC236}">
              <a16:creationId xmlns:a16="http://schemas.microsoft.com/office/drawing/2014/main" id="{694D63FA-AAEC-45B7-8108-F99BDA48590A}"/>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36" name="PoljeZBesedilom 2">
          <a:extLst>
            <a:ext uri="{FF2B5EF4-FFF2-40B4-BE49-F238E27FC236}">
              <a16:creationId xmlns:a16="http://schemas.microsoft.com/office/drawing/2014/main" id="{A0BBA61D-9DF5-4714-B674-331E5040C5F1}"/>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37" name="PoljeZBesedilom 2">
          <a:extLst>
            <a:ext uri="{FF2B5EF4-FFF2-40B4-BE49-F238E27FC236}">
              <a16:creationId xmlns:a16="http://schemas.microsoft.com/office/drawing/2014/main" id="{CF4B3593-10AA-49CA-8467-0A0C8C7117BD}"/>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38" name="PoljeZBesedilom 2">
          <a:extLst>
            <a:ext uri="{FF2B5EF4-FFF2-40B4-BE49-F238E27FC236}">
              <a16:creationId xmlns:a16="http://schemas.microsoft.com/office/drawing/2014/main" id="{5CB13515-F7AC-4312-9FA2-D0C564861986}"/>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39" name="PoljeZBesedilom 4938">
          <a:extLst>
            <a:ext uri="{FF2B5EF4-FFF2-40B4-BE49-F238E27FC236}">
              <a16:creationId xmlns:a16="http://schemas.microsoft.com/office/drawing/2014/main" id="{E29FAF12-3A55-4AE3-B09B-97E6F417515C}"/>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40" name="PoljeZBesedilom 2">
          <a:extLst>
            <a:ext uri="{FF2B5EF4-FFF2-40B4-BE49-F238E27FC236}">
              <a16:creationId xmlns:a16="http://schemas.microsoft.com/office/drawing/2014/main" id="{61E46438-40D0-4930-9D0F-FC588C1EC6A2}"/>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41" name="PoljeZBesedilom 2">
          <a:extLst>
            <a:ext uri="{FF2B5EF4-FFF2-40B4-BE49-F238E27FC236}">
              <a16:creationId xmlns:a16="http://schemas.microsoft.com/office/drawing/2014/main" id="{6333EC55-D911-483C-BF78-3A2117798DAC}"/>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42" name="PoljeZBesedilom 2">
          <a:extLst>
            <a:ext uri="{FF2B5EF4-FFF2-40B4-BE49-F238E27FC236}">
              <a16:creationId xmlns:a16="http://schemas.microsoft.com/office/drawing/2014/main" id="{44C0C37A-C715-47A6-BABA-58908AA8530B}"/>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4943" name="PoljeZBesedilom 2">
          <a:extLst>
            <a:ext uri="{FF2B5EF4-FFF2-40B4-BE49-F238E27FC236}">
              <a16:creationId xmlns:a16="http://schemas.microsoft.com/office/drawing/2014/main" id="{C4103207-2172-4F85-BA3A-C235CE2A5120}"/>
            </a:ext>
          </a:extLst>
        </xdr:cNvPr>
        <xdr:cNvSpPr txBox="1"/>
      </xdr:nvSpPr>
      <xdr:spPr>
        <a:xfrm>
          <a:off x="7650505" y="16062796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44" name="PoljeZBesedilom 2">
          <a:extLst>
            <a:ext uri="{FF2B5EF4-FFF2-40B4-BE49-F238E27FC236}">
              <a16:creationId xmlns:a16="http://schemas.microsoft.com/office/drawing/2014/main" id="{7F43CDB5-8999-484C-834B-FDC6DDBCA195}"/>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45" name="PoljeZBesedilom 4944">
          <a:extLst>
            <a:ext uri="{FF2B5EF4-FFF2-40B4-BE49-F238E27FC236}">
              <a16:creationId xmlns:a16="http://schemas.microsoft.com/office/drawing/2014/main" id="{D93E7216-3565-49D1-A0BC-0CB74AE84BD8}"/>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46" name="PoljeZBesedilom 2">
          <a:extLst>
            <a:ext uri="{FF2B5EF4-FFF2-40B4-BE49-F238E27FC236}">
              <a16:creationId xmlns:a16="http://schemas.microsoft.com/office/drawing/2014/main" id="{104A3868-F589-402D-92E2-2A559442C29D}"/>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47" name="PoljeZBesedilom 2">
          <a:extLst>
            <a:ext uri="{FF2B5EF4-FFF2-40B4-BE49-F238E27FC236}">
              <a16:creationId xmlns:a16="http://schemas.microsoft.com/office/drawing/2014/main" id="{D69D2FF8-40DE-4152-ABAF-65347F34AE5F}"/>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48" name="PoljeZBesedilom 2">
          <a:extLst>
            <a:ext uri="{FF2B5EF4-FFF2-40B4-BE49-F238E27FC236}">
              <a16:creationId xmlns:a16="http://schemas.microsoft.com/office/drawing/2014/main" id="{9E3AFEF7-1D5E-480B-8BA1-1F87DD4DB854}"/>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49" name="PoljeZBesedilom 2">
          <a:extLst>
            <a:ext uri="{FF2B5EF4-FFF2-40B4-BE49-F238E27FC236}">
              <a16:creationId xmlns:a16="http://schemas.microsoft.com/office/drawing/2014/main" id="{B9EB905E-E2F2-4337-86AD-3D9C11D0D8F7}"/>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50" name="PoljeZBesedilom 2">
          <a:extLst>
            <a:ext uri="{FF2B5EF4-FFF2-40B4-BE49-F238E27FC236}">
              <a16:creationId xmlns:a16="http://schemas.microsoft.com/office/drawing/2014/main" id="{BD4E54A3-4F12-4C58-A162-549C002F6654}"/>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51" name="PoljeZBesedilom 4950">
          <a:extLst>
            <a:ext uri="{FF2B5EF4-FFF2-40B4-BE49-F238E27FC236}">
              <a16:creationId xmlns:a16="http://schemas.microsoft.com/office/drawing/2014/main" id="{E6F0DB45-425B-45A0-98C9-DE91C3DE2A86}"/>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52" name="PoljeZBesedilom 2">
          <a:extLst>
            <a:ext uri="{FF2B5EF4-FFF2-40B4-BE49-F238E27FC236}">
              <a16:creationId xmlns:a16="http://schemas.microsoft.com/office/drawing/2014/main" id="{ACB3E01B-D65D-4BBA-AFD3-FEF6D45CA4FF}"/>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53" name="PoljeZBesedilom 2">
          <a:extLst>
            <a:ext uri="{FF2B5EF4-FFF2-40B4-BE49-F238E27FC236}">
              <a16:creationId xmlns:a16="http://schemas.microsoft.com/office/drawing/2014/main" id="{A2F07121-D300-450F-BF8D-2B0B8CAD2369}"/>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54" name="PoljeZBesedilom 2">
          <a:extLst>
            <a:ext uri="{FF2B5EF4-FFF2-40B4-BE49-F238E27FC236}">
              <a16:creationId xmlns:a16="http://schemas.microsoft.com/office/drawing/2014/main" id="{08BCFF11-60DC-4D0A-8A76-462366F83159}"/>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55" name="PoljeZBesedilom 2">
          <a:extLst>
            <a:ext uri="{FF2B5EF4-FFF2-40B4-BE49-F238E27FC236}">
              <a16:creationId xmlns:a16="http://schemas.microsoft.com/office/drawing/2014/main" id="{5119A25F-716A-4313-8C28-07F75060386D}"/>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4956" name="PoljeZBesedilom 2">
          <a:extLst>
            <a:ext uri="{FF2B5EF4-FFF2-40B4-BE49-F238E27FC236}">
              <a16:creationId xmlns:a16="http://schemas.microsoft.com/office/drawing/2014/main" id="{C44422B8-394D-41DB-BC83-DA17CCFB2703}"/>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4957" name="PoljeZBesedilom 4956">
          <a:extLst>
            <a:ext uri="{FF2B5EF4-FFF2-40B4-BE49-F238E27FC236}">
              <a16:creationId xmlns:a16="http://schemas.microsoft.com/office/drawing/2014/main" id="{D726712C-8BA8-4961-B865-EBCCE7E5B6E3}"/>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4958" name="PoljeZBesedilom 2">
          <a:extLst>
            <a:ext uri="{FF2B5EF4-FFF2-40B4-BE49-F238E27FC236}">
              <a16:creationId xmlns:a16="http://schemas.microsoft.com/office/drawing/2014/main" id="{192B2813-913C-48C7-B652-50478B0FAE72}"/>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4959" name="PoljeZBesedilom 2">
          <a:extLst>
            <a:ext uri="{FF2B5EF4-FFF2-40B4-BE49-F238E27FC236}">
              <a16:creationId xmlns:a16="http://schemas.microsoft.com/office/drawing/2014/main" id="{71A1C0F2-1B3F-4356-AD66-10BE99FD4EA4}"/>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4960" name="PoljeZBesedilom 2">
          <a:extLst>
            <a:ext uri="{FF2B5EF4-FFF2-40B4-BE49-F238E27FC236}">
              <a16:creationId xmlns:a16="http://schemas.microsoft.com/office/drawing/2014/main" id="{32908F80-1D76-4654-9F3B-016DFFA1B5F8}"/>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4961" name="PoljeZBesedilom 2">
          <a:extLst>
            <a:ext uri="{FF2B5EF4-FFF2-40B4-BE49-F238E27FC236}">
              <a16:creationId xmlns:a16="http://schemas.microsoft.com/office/drawing/2014/main" id="{1BE07185-677D-4DEF-956A-3446C02CAC72}"/>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62" name="PoljeZBesedilom 2">
          <a:extLst>
            <a:ext uri="{FF2B5EF4-FFF2-40B4-BE49-F238E27FC236}">
              <a16:creationId xmlns:a16="http://schemas.microsoft.com/office/drawing/2014/main" id="{56E5DAAE-5010-4FB9-8A54-70812704EF01}"/>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63" name="PoljeZBesedilom 4962">
          <a:extLst>
            <a:ext uri="{FF2B5EF4-FFF2-40B4-BE49-F238E27FC236}">
              <a16:creationId xmlns:a16="http://schemas.microsoft.com/office/drawing/2014/main" id="{21AE9A75-0786-4076-BA12-19C5008D1CF5}"/>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64" name="PoljeZBesedilom 2">
          <a:extLst>
            <a:ext uri="{FF2B5EF4-FFF2-40B4-BE49-F238E27FC236}">
              <a16:creationId xmlns:a16="http://schemas.microsoft.com/office/drawing/2014/main" id="{6BECFB93-16AB-480A-BA75-9BA2F4A0FB2B}"/>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65" name="PoljeZBesedilom 2">
          <a:extLst>
            <a:ext uri="{FF2B5EF4-FFF2-40B4-BE49-F238E27FC236}">
              <a16:creationId xmlns:a16="http://schemas.microsoft.com/office/drawing/2014/main" id="{202313D1-79BC-4B2F-ABBF-03644F2E27BA}"/>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66" name="PoljeZBesedilom 2">
          <a:extLst>
            <a:ext uri="{FF2B5EF4-FFF2-40B4-BE49-F238E27FC236}">
              <a16:creationId xmlns:a16="http://schemas.microsoft.com/office/drawing/2014/main" id="{67DC8D1F-6079-4BF2-9056-CA9650DA6829}"/>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67" name="PoljeZBesedilom 2">
          <a:extLst>
            <a:ext uri="{FF2B5EF4-FFF2-40B4-BE49-F238E27FC236}">
              <a16:creationId xmlns:a16="http://schemas.microsoft.com/office/drawing/2014/main" id="{42A0123C-DBF7-49CB-B298-A62E295424FA}"/>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68" name="PoljeZBesedilom 2">
          <a:extLst>
            <a:ext uri="{FF2B5EF4-FFF2-40B4-BE49-F238E27FC236}">
              <a16:creationId xmlns:a16="http://schemas.microsoft.com/office/drawing/2014/main" id="{F43AFC71-505F-4726-AF1A-775B779DB690}"/>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69" name="PoljeZBesedilom 4968">
          <a:extLst>
            <a:ext uri="{FF2B5EF4-FFF2-40B4-BE49-F238E27FC236}">
              <a16:creationId xmlns:a16="http://schemas.microsoft.com/office/drawing/2014/main" id="{89EB588D-FC83-4029-8926-D649CB27AA7F}"/>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70" name="PoljeZBesedilom 2">
          <a:extLst>
            <a:ext uri="{FF2B5EF4-FFF2-40B4-BE49-F238E27FC236}">
              <a16:creationId xmlns:a16="http://schemas.microsoft.com/office/drawing/2014/main" id="{B7CD4CC3-73E8-4023-B318-7BC99562B0DB}"/>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71" name="PoljeZBesedilom 2">
          <a:extLst>
            <a:ext uri="{FF2B5EF4-FFF2-40B4-BE49-F238E27FC236}">
              <a16:creationId xmlns:a16="http://schemas.microsoft.com/office/drawing/2014/main" id="{D104B0C4-2A14-490F-8097-8AF12FC241D8}"/>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72" name="PoljeZBesedilom 2">
          <a:extLst>
            <a:ext uri="{FF2B5EF4-FFF2-40B4-BE49-F238E27FC236}">
              <a16:creationId xmlns:a16="http://schemas.microsoft.com/office/drawing/2014/main" id="{5346A698-5B66-4886-A488-6F546394DC9A}"/>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4973" name="PoljeZBesedilom 2">
          <a:extLst>
            <a:ext uri="{FF2B5EF4-FFF2-40B4-BE49-F238E27FC236}">
              <a16:creationId xmlns:a16="http://schemas.microsoft.com/office/drawing/2014/main" id="{19E17098-A10E-4B23-AC56-000FCBECF374}"/>
            </a:ext>
          </a:extLst>
        </xdr:cNvPr>
        <xdr:cNvSpPr txBox="1"/>
      </xdr:nvSpPr>
      <xdr:spPr>
        <a:xfrm>
          <a:off x="7650505" y="16150100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4974" name="PoljeZBesedilom 2">
          <a:extLst>
            <a:ext uri="{FF2B5EF4-FFF2-40B4-BE49-F238E27FC236}">
              <a16:creationId xmlns:a16="http://schemas.microsoft.com/office/drawing/2014/main" id="{81AC83FC-D986-4A2F-9C34-6753ED555B8B}"/>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4975" name="PoljeZBesedilom 4974">
          <a:extLst>
            <a:ext uri="{FF2B5EF4-FFF2-40B4-BE49-F238E27FC236}">
              <a16:creationId xmlns:a16="http://schemas.microsoft.com/office/drawing/2014/main" id="{C0AD4A6C-3820-4700-A8C5-CFD7F27070F5}"/>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4976" name="PoljeZBesedilom 2">
          <a:extLst>
            <a:ext uri="{FF2B5EF4-FFF2-40B4-BE49-F238E27FC236}">
              <a16:creationId xmlns:a16="http://schemas.microsoft.com/office/drawing/2014/main" id="{E9DD832C-20C8-46B9-8913-58E13621FBFA}"/>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4977" name="PoljeZBesedilom 2">
          <a:extLst>
            <a:ext uri="{FF2B5EF4-FFF2-40B4-BE49-F238E27FC236}">
              <a16:creationId xmlns:a16="http://schemas.microsoft.com/office/drawing/2014/main" id="{68E1F8BE-51AD-4748-A704-B7A9936FD2A5}"/>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4978" name="PoljeZBesedilom 2">
          <a:extLst>
            <a:ext uri="{FF2B5EF4-FFF2-40B4-BE49-F238E27FC236}">
              <a16:creationId xmlns:a16="http://schemas.microsoft.com/office/drawing/2014/main" id="{F67919A2-6CA5-4715-80CF-BBA5E3681CF5}"/>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4979" name="PoljeZBesedilom 2">
          <a:extLst>
            <a:ext uri="{FF2B5EF4-FFF2-40B4-BE49-F238E27FC236}">
              <a16:creationId xmlns:a16="http://schemas.microsoft.com/office/drawing/2014/main" id="{52BDF282-BD6F-42E1-BF42-249EE1641D5E}"/>
            </a:ext>
          </a:extLst>
        </xdr:cNvPr>
        <xdr:cNvSpPr txBox="1"/>
      </xdr:nvSpPr>
      <xdr:spPr>
        <a:xfrm>
          <a:off x="7648600" y="1616463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980" name="PoljeZBesedilom 2">
          <a:extLst>
            <a:ext uri="{FF2B5EF4-FFF2-40B4-BE49-F238E27FC236}">
              <a16:creationId xmlns:a16="http://schemas.microsoft.com/office/drawing/2014/main" id="{E9CC4873-C44B-4294-BCC7-3FC01C52737D}"/>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981" name="PoljeZBesedilom 4980">
          <a:extLst>
            <a:ext uri="{FF2B5EF4-FFF2-40B4-BE49-F238E27FC236}">
              <a16:creationId xmlns:a16="http://schemas.microsoft.com/office/drawing/2014/main" id="{4CC1D13A-A625-433E-A6FF-6B5CA48928BE}"/>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982" name="PoljeZBesedilom 2">
          <a:extLst>
            <a:ext uri="{FF2B5EF4-FFF2-40B4-BE49-F238E27FC236}">
              <a16:creationId xmlns:a16="http://schemas.microsoft.com/office/drawing/2014/main" id="{898D1518-DCA3-469B-BF4D-BEA207AA6AAD}"/>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983" name="PoljeZBesedilom 2">
          <a:extLst>
            <a:ext uri="{FF2B5EF4-FFF2-40B4-BE49-F238E27FC236}">
              <a16:creationId xmlns:a16="http://schemas.microsoft.com/office/drawing/2014/main" id="{D5F68903-36E6-4426-985E-920958DFE00E}"/>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984" name="PoljeZBesedilom 2">
          <a:extLst>
            <a:ext uri="{FF2B5EF4-FFF2-40B4-BE49-F238E27FC236}">
              <a16:creationId xmlns:a16="http://schemas.microsoft.com/office/drawing/2014/main" id="{B3EF61AF-E145-46B7-A7AB-3F774CCC8D79}"/>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985" name="PoljeZBesedilom 2">
          <a:extLst>
            <a:ext uri="{FF2B5EF4-FFF2-40B4-BE49-F238E27FC236}">
              <a16:creationId xmlns:a16="http://schemas.microsoft.com/office/drawing/2014/main" id="{A8B2AD78-20F7-44F7-9588-53C6F111304F}"/>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986" name="PoljeZBesedilom 4985">
          <a:extLst>
            <a:ext uri="{FF2B5EF4-FFF2-40B4-BE49-F238E27FC236}">
              <a16:creationId xmlns:a16="http://schemas.microsoft.com/office/drawing/2014/main" id="{853BD5AD-6B8C-49ED-B9BE-7865B64FEB9E}"/>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987" name="PoljeZBesedilom 2">
          <a:extLst>
            <a:ext uri="{FF2B5EF4-FFF2-40B4-BE49-F238E27FC236}">
              <a16:creationId xmlns:a16="http://schemas.microsoft.com/office/drawing/2014/main" id="{4E189204-3F86-4315-85DA-DB9D1D02526D}"/>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988" name="PoljeZBesedilom 2">
          <a:extLst>
            <a:ext uri="{FF2B5EF4-FFF2-40B4-BE49-F238E27FC236}">
              <a16:creationId xmlns:a16="http://schemas.microsoft.com/office/drawing/2014/main" id="{F96E6A34-B6B4-4BB8-90F1-1A52DF0F6E26}"/>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989" name="PoljeZBesedilom 2">
          <a:extLst>
            <a:ext uri="{FF2B5EF4-FFF2-40B4-BE49-F238E27FC236}">
              <a16:creationId xmlns:a16="http://schemas.microsoft.com/office/drawing/2014/main" id="{E4F29808-A7DA-4E1B-BE69-9830E16CEFDC}"/>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990" name="PoljeZBesedilom 2">
          <a:extLst>
            <a:ext uri="{FF2B5EF4-FFF2-40B4-BE49-F238E27FC236}">
              <a16:creationId xmlns:a16="http://schemas.microsoft.com/office/drawing/2014/main" id="{2246B5B6-5D2E-4E9A-B0C9-011024BFAC7C}"/>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991" name="PoljeZBesedilom 2">
          <a:extLst>
            <a:ext uri="{FF2B5EF4-FFF2-40B4-BE49-F238E27FC236}">
              <a16:creationId xmlns:a16="http://schemas.microsoft.com/office/drawing/2014/main" id="{2C351252-7876-4AC5-969C-3CBC4B0B4E0A}"/>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992" name="PoljeZBesedilom 4991">
          <a:extLst>
            <a:ext uri="{FF2B5EF4-FFF2-40B4-BE49-F238E27FC236}">
              <a16:creationId xmlns:a16="http://schemas.microsoft.com/office/drawing/2014/main" id="{3590C6B7-8D88-4615-ADA6-AC28E682DAB1}"/>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993" name="PoljeZBesedilom 2">
          <a:extLst>
            <a:ext uri="{FF2B5EF4-FFF2-40B4-BE49-F238E27FC236}">
              <a16:creationId xmlns:a16="http://schemas.microsoft.com/office/drawing/2014/main" id="{CECE9662-5273-4AEC-AEB3-5246A534050A}"/>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994" name="PoljeZBesedilom 2">
          <a:extLst>
            <a:ext uri="{FF2B5EF4-FFF2-40B4-BE49-F238E27FC236}">
              <a16:creationId xmlns:a16="http://schemas.microsoft.com/office/drawing/2014/main" id="{2FA962B4-69CE-489F-B888-FBD04808079C}"/>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995" name="PoljeZBesedilom 2">
          <a:extLst>
            <a:ext uri="{FF2B5EF4-FFF2-40B4-BE49-F238E27FC236}">
              <a16:creationId xmlns:a16="http://schemas.microsoft.com/office/drawing/2014/main" id="{23C3018E-639F-4A32-A9F3-A40DF7D3BCA0}"/>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4996" name="PoljeZBesedilom 2">
          <a:extLst>
            <a:ext uri="{FF2B5EF4-FFF2-40B4-BE49-F238E27FC236}">
              <a16:creationId xmlns:a16="http://schemas.microsoft.com/office/drawing/2014/main" id="{01FC1C1E-2098-49D0-85CF-AAA132BA9257}"/>
            </a:ext>
          </a:extLst>
        </xdr:cNvPr>
        <xdr:cNvSpPr txBox="1"/>
      </xdr:nvSpPr>
      <xdr:spPr>
        <a:xfrm>
          <a:off x="7644790" y="16437809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997" name="PoljeZBesedilom 4996">
          <a:extLst>
            <a:ext uri="{FF2B5EF4-FFF2-40B4-BE49-F238E27FC236}">
              <a16:creationId xmlns:a16="http://schemas.microsoft.com/office/drawing/2014/main" id="{9ED7C028-DEE6-4E3E-ADD1-380EA8B49D20}"/>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998" name="PoljeZBesedilom 2">
          <a:extLst>
            <a:ext uri="{FF2B5EF4-FFF2-40B4-BE49-F238E27FC236}">
              <a16:creationId xmlns:a16="http://schemas.microsoft.com/office/drawing/2014/main" id="{262E04B9-D617-46F2-944E-FA943285E7DA}"/>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4999" name="PoljeZBesedilom 2">
          <a:extLst>
            <a:ext uri="{FF2B5EF4-FFF2-40B4-BE49-F238E27FC236}">
              <a16:creationId xmlns:a16="http://schemas.microsoft.com/office/drawing/2014/main" id="{81A13CDA-6072-4939-86F7-0ADFB63B9127}"/>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5000" name="PoljeZBesedilom 2">
          <a:extLst>
            <a:ext uri="{FF2B5EF4-FFF2-40B4-BE49-F238E27FC236}">
              <a16:creationId xmlns:a16="http://schemas.microsoft.com/office/drawing/2014/main" id="{5F52A545-BB40-4695-9AA3-07B9A4C10997}"/>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5001" name="PoljeZBesedilom 2">
          <a:extLst>
            <a:ext uri="{FF2B5EF4-FFF2-40B4-BE49-F238E27FC236}">
              <a16:creationId xmlns:a16="http://schemas.microsoft.com/office/drawing/2014/main" id="{F26E80FC-79E6-4F66-99D1-94CAFFCF8137}"/>
            </a:ext>
          </a:extLst>
        </xdr:cNvPr>
        <xdr:cNvSpPr txBox="1"/>
      </xdr:nvSpPr>
      <xdr:spPr>
        <a:xfrm>
          <a:off x="7644790" y="16455172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91101" cy="272341"/>
    <xdr:sp macro="" textlink="">
      <xdr:nvSpPr>
        <xdr:cNvPr id="5002" name="PoljeZBesedilom 2">
          <a:extLst>
            <a:ext uri="{FF2B5EF4-FFF2-40B4-BE49-F238E27FC236}">
              <a16:creationId xmlns:a16="http://schemas.microsoft.com/office/drawing/2014/main" id="{293D6C02-9791-4B4C-91B6-7DAF3B10F99D}"/>
            </a:ext>
          </a:extLst>
        </xdr:cNvPr>
        <xdr:cNvSpPr txBox="1"/>
      </xdr:nvSpPr>
      <xdr:spPr>
        <a:xfrm>
          <a:off x="6226629" y="1862768871"/>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91101" cy="272341"/>
    <xdr:sp macro="" textlink="">
      <xdr:nvSpPr>
        <xdr:cNvPr id="5003" name="PoljeZBesedilom 5002">
          <a:extLst>
            <a:ext uri="{FF2B5EF4-FFF2-40B4-BE49-F238E27FC236}">
              <a16:creationId xmlns:a16="http://schemas.microsoft.com/office/drawing/2014/main" id="{E0C16932-1355-4D7B-89C5-64F5FF112420}"/>
            </a:ext>
          </a:extLst>
        </xdr:cNvPr>
        <xdr:cNvSpPr txBox="1"/>
      </xdr:nvSpPr>
      <xdr:spPr>
        <a:xfrm>
          <a:off x="6226629" y="1862768871"/>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5004" name="PoljeZBesedilom 2">
          <a:extLst>
            <a:ext uri="{FF2B5EF4-FFF2-40B4-BE49-F238E27FC236}">
              <a16:creationId xmlns:a16="http://schemas.microsoft.com/office/drawing/2014/main" id="{52E61F5F-5644-492C-8C05-360DC7F05C4D}"/>
            </a:ext>
          </a:extLst>
        </xdr:cNvPr>
        <xdr:cNvSpPr txBox="1"/>
      </xdr:nvSpPr>
      <xdr:spPr>
        <a:xfrm>
          <a:off x="6226629" y="18114691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5005" name="PoljeZBesedilom 5004">
          <a:extLst>
            <a:ext uri="{FF2B5EF4-FFF2-40B4-BE49-F238E27FC236}">
              <a16:creationId xmlns:a16="http://schemas.microsoft.com/office/drawing/2014/main" id="{9FC9B708-94A0-4C12-9D7D-545B7A4DF1F4}"/>
            </a:ext>
          </a:extLst>
        </xdr:cNvPr>
        <xdr:cNvSpPr txBox="1"/>
      </xdr:nvSpPr>
      <xdr:spPr>
        <a:xfrm>
          <a:off x="6226629" y="18114691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06" name="PoljeZBesedilom 2">
          <a:extLst>
            <a:ext uri="{FF2B5EF4-FFF2-40B4-BE49-F238E27FC236}">
              <a16:creationId xmlns:a16="http://schemas.microsoft.com/office/drawing/2014/main" id="{CE1D31CC-098D-4268-A580-EA93DE956142}"/>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07" name="PoljeZBesedilom 566">
          <a:extLst>
            <a:ext uri="{FF2B5EF4-FFF2-40B4-BE49-F238E27FC236}">
              <a16:creationId xmlns:a16="http://schemas.microsoft.com/office/drawing/2014/main" id="{F42D173E-6421-4E18-AE88-E1FC0D09ED11}"/>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08" name="PoljeZBesedilom 2">
          <a:extLst>
            <a:ext uri="{FF2B5EF4-FFF2-40B4-BE49-F238E27FC236}">
              <a16:creationId xmlns:a16="http://schemas.microsoft.com/office/drawing/2014/main" id="{FC8D74F2-65B4-433B-B5DB-DBFB52D4C4B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09" name="PoljeZBesedilom 2">
          <a:extLst>
            <a:ext uri="{FF2B5EF4-FFF2-40B4-BE49-F238E27FC236}">
              <a16:creationId xmlns:a16="http://schemas.microsoft.com/office/drawing/2014/main" id="{10C57468-5C85-41BC-805B-B1D53A5177C9}"/>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10" name="PoljeZBesedilom 2">
          <a:extLst>
            <a:ext uri="{FF2B5EF4-FFF2-40B4-BE49-F238E27FC236}">
              <a16:creationId xmlns:a16="http://schemas.microsoft.com/office/drawing/2014/main" id="{81950131-6968-4DAB-90A2-947AB1180D0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11" name="PoljeZBesedilom 2">
          <a:extLst>
            <a:ext uri="{FF2B5EF4-FFF2-40B4-BE49-F238E27FC236}">
              <a16:creationId xmlns:a16="http://schemas.microsoft.com/office/drawing/2014/main" id="{B4BC16FF-4559-480E-8828-803B0A58553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12" name="PoljeZBesedilom 2">
          <a:extLst>
            <a:ext uri="{FF2B5EF4-FFF2-40B4-BE49-F238E27FC236}">
              <a16:creationId xmlns:a16="http://schemas.microsoft.com/office/drawing/2014/main" id="{EF426514-F320-4197-BBA6-9D11967D8EE2}"/>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13" name="PoljeZBesedilom 572">
          <a:extLst>
            <a:ext uri="{FF2B5EF4-FFF2-40B4-BE49-F238E27FC236}">
              <a16:creationId xmlns:a16="http://schemas.microsoft.com/office/drawing/2014/main" id="{C677D345-ACDB-40C4-AAD4-098128838B35}"/>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14" name="PoljeZBesedilom 2">
          <a:extLst>
            <a:ext uri="{FF2B5EF4-FFF2-40B4-BE49-F238E27FC236}">
              <a16:creationId xmlns:a16="http://schemas.microsoft.com/office/drawing/2014/main" id="{F4B2F828-D051-4D87-9965-DEA91C7223A4}"/>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15" name="PoljeZBesedilom 2">
          <a:extLst>
            <a:ext uri="{FF2B5EF4-FFF2-40B4-BE49-F238E27FC236}">
              <a16:creationId xmlns:a16="http://schemas.microsoft.com/office/drawing/2014/main" id="{C175ED9C-D4C8-442C-A447-F79E3B28D49F}"/>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16" name="PoljeZBesedilom 2">
          <a:extLst>
            <a:ext uri="{FF2B5EF4-FFF2-40B4-BE49-F238E27FC236}">
              <a16:creationId xmlns:a16="http://schemas.microsoft.com/office/drawing/2014/main" id="{8F02159A-65EE-4224-93F8-C39C64A55CFF}"/>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17" name="PoljeZBesedilom 2">
          <a:extLst>
            <a:ext uri="{FF2B5EF4-FFF2-40B4-BE49-F238E27FC236}">
              <a16:creationId xmlns:a16="http://schemas.microsoft.com/office/drawing/2014/main" id="{54506F89-18DF-4E7A-9C2A-E7E9CE66209B}"/>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18" name="PoljeZBesedilom 2">
          <a:extLst>
            <a:ext uri="{FF2B5EF4-FFF2-40B4-BE49-F238E27FC236}">
              <a16:creationId xmlns:a16="http://schemas.microsoft.com/office/drawing/2014/main" id="{1D43BD95-00B5-4A4B-A9E3-0944B15C19A3}"/>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19" name="PoljeZBesedilom 578">
          <a:extLst>
            <a:ext uri="{FF2B5EF4-FFF2-40B4-BE49-F238E27FC236}">
              <a16:creationId xmlns:a16="http://schemas.microsoft.com/office/drawing/2014/main" id="{FFD5640F-E10A-4AB8-92A4-F861E8F2E2DC}"/>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20" name="PoljeZBesedilom 2">
          <a:extLst>
            <a:ext uri="{FF2B5EF4-FFF2-40B4-BE49-F238E27FC236}">
              <a16:creationId xmlns:a16="http://schemas.microsoft.com/office/drawing/2014/main" id="{9332F18A-30F7-453C-BC46-AEE8835E29E4}"/>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21" name="PoljeZBesedilom 2">
          <a:extLst>
            <a:ext uri="{FF2B5EF4-FFF2-40B4-BE49-F238E27FC236}">
              <a16:creationId xmlns:a16="http://schemas.microsoft.com/office/drawing/2014/main" id="{2B2E8635-CF16-420E-82C9-E36AE1BA10D8}"/>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22" name="PoljeZBesedilom 2">
          <a:extLst>
            <a:ext uri="{FF2B5EF4-FFF2-40B4-BE49-F238E27FC236}">
              <a16:creationId xmlns:a16="http://schemas.microsoft.com/office/drawing/2014/main" id="{FD17E151-9F3E-4121-BE49-753AA4FEC32F}"/>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23" name="PoljeZBesedilom 2">
          <a:extLst>
            <a:ext uri="{FF2B5EF4-FFF2-40B4-BE49-F238E27FC236}">
              <a16:creationId xmlns:a16="http://schemas.microsoft.com/office/drawing/2014/main" id="{D5D3B2C0-6C35-4138-857F-0FDB0584ECF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24" name="PoljeZBesedilom 2">
          <a:extLst>
            <a:ext uri="{FF2B5EF4-FFF2-40B4-BE49-F238E27FC236}">
              <a16:creationId xmlns:a16="http://schemas.microsoft.com/office/drawing/2014/main" id="{761EA12A-F23D-4C45-AA0E-501E63183AA5}"/>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25" name="PoljeZBesedilom 584">
          <a:extLst>
            <a:ext uri="{FF2B5EF4-FFF2-40B4-BE49-F238E27FC236}">
              <a16:creationId xmlns:a16="http://schemas.microsoft.com/office/drawing/2014/main" id="{F2B6C463-5693-4728-96B4-B91789B6B2D6}"/>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26" name="PoljeZBesedilom 2">
          <a:extLst>
            <a:ext uri="{FF2B5EF4-FFF2-40B4-BE49-F238E27FC236}">
              <a16:creationId xmlns:a16="http://schemas.microsoft.com/office/drawing/2014/main" id="{88AC7DAD-37C1-4219-BBCE-DFAA0B5F4684}"/>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27" name="PoljeZBesedilom 2">
          <a:extLst>
            <a:ext uri="{FF2B5EF4-FFF2-40B4-BE49-F238E27FC236}">
              <a16:creationId xmlns:a16="http://schemas.microsoft.com/office/drawing/2014/main" id="{AE574001-891A-4CDA-8DFB-D24F50A618FC}"/>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28" name="PoljeZBesedilom 2">
          <a:extLst>
            <a:ext uri="{FF2B5EF4-FFF2-40B4-BE49-F238E27FC236}">
              <a16:creationId xmlns:a16="http://schemas.microsoft.com/office/drawing/2014/main" id="{893ACA06-306D-47BE-9A44-3389A541CA07}"/>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29" name="PoljeZBesedilom 2">
          <a:extLst>
            <a:ext uri="{FF2B5EF4-FFF2-40B4-BE49-F238E27FC236}">
              <a16:creationId xmlns:a16="http://schemas.microsoft.com/office/drawing/2014/main" id="{D311A905-6A77-419B-99BF-90768D981981}"/>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30" name="PoljeZBesedilom 2">
          <a:extLst>
            <a:ext uri="{FF2B5EF4-FFF2-40B4-BE49-F238E27FC236}">
              <a16:creationId xmlns:a16="http://schemas.microsoft.com/office/drawing/2014/main" id="{02BDF2EB-AC4D-4B91-83BE-7EE2C4933FBC}"/>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31" name="PoljeZBesedilom 590">
          <a:extLst>
            <a:ext uri="{FF2B5EF4-FFF2-40B4-BE49-F238E27FC236}">
              <a16:creationId xmlns:a16="http://schemas.microsoft.com/office/drawing/2014/main" id="{7DA3C9C6-9F68-4C3E-80C9-086E79B5923C}"/>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32" name="PoljeZBesedilom 2">
          <a:extLst>
            <a:ext uri="{FF2B5EF4-FFF2-40B4-BE49-F238E27FC236}">
              <a16:creationId xmlns:a16="http://schemas.microsoft.com/office/drawing/2014/main" id="{828FDB21-22DB-40FD-99F1-C053D7971A0E}"/>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33" name="PoljeZBesedilom 2">
          <a:extLst>
            <a:ext uri="{FF2B5EF4-FFF2-40B4-BE49-F238E27FC236}">
              <a16:creationId xmlns:a16="http://schemas.microsoft.com/office/drawing/2014/main" id="{032FFB9D-58C7-4035-A015-F566C0E6BC21}"/>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34" name="PoljeZBesedilom 2">
          <a:extLst>
            <a:ext uri="{FF2B5EF4-FFF2-40B4-BE49-F238E27FC236}">
              <a16:creationId xmlns:a16="http://schemas.microsoft.com/office/drawing/2014/main" id="{702DC00F-8B1F-48E9-BA08-7FFEFB3C42BC}"/>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35" name="PoljeZBesedilom 2">
          <a:extLst>
            <a:ext uri="{FF2B5EF4-FFF2-40B4-BE49-F238E27FC236}">
              <a16:creationId xmlns:a16="http://schemas.microsoft.com/office/drawing/2014/main" id="{CA9A798B-C701-46BD-AA6C-135A3240D171}"/>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36" name="PoljeZBesedilom 2">
          <a:extLst>
            <a:ext uri="{FF2B5EF4-FFF2-40B4-BE49-F238E27FC236}">
              <a16:creationId xmlns:a16="http://schemas.microsoft.com/office/drawing/2014/main" id="{0E28064A-B023-4EDC-A4AA-3EEC4EB9E831}"/>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37" name="PoljeZBesedilom 596">
          <a:extLst>
            <a:ext uri="{FF2B5EF4-FFF2-40B4-BE49-F238E27FC236}">
              <a16:creationId xmlns:a16="http://schemas.microsoft.com/office/drawing/2014/main" id="{9C3AADFE-4D9A-4F5A-B512-16C6DCE1C3CD}"/>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38" name="PoljeZBesedilom 2">
          <a:extLst>
            <a:ext uri="{FF2B5EF4-FFF2-40B4-BE49-F238E27FC236}">
              <a16:creationId xmlns:a16="http://schemas.microsoft.com/office/drawing/2014/main" id="{978C6533-F0FB-450A-A96E-4F86F429A6F3}"/>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39" name="PoljeZBesedilom 2">
          <a:extLst>
            <a:ext uri="{FF2B5EF4-FFF2-40B4-BE49-F238E27FC236}">
              <a16:creationId xmlns:a16="http://schemas.microsoft.com/office/drawing/2014/main" id="{79B9AAD6-58BF-4641-862D-F6082338664E}"/>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40" name="PoljeZBesedilom 2">
          <a:extLst>
            <a:ext uri="{FF2B5EF4-FFF2-40B4-BE49-F238E27FC236}">
              <a16:creationId xmlns:a16="http://schemas.microsoft.com/office/drawing/2014/main" id="{8948CFB3-2217-4F31-A2BD-B7613378722D}"/>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41" name="PoljeZBesedilom 2">
          <a:extLst>
            <a:ext uri="{FF2B5EF4-FFF2-40B4-BE49-F238E27FC236}">
              <a16:creationId xmlns:a16="http://schemas.microsoft.com/office/drawing/2014/main" id="{8A0083B8-B72D-442C-A092-1F5EEC296D54}"/>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42" name="PoljeZBesedilom 2">
          <a:extLst>
            <a:ext uri="{FF2B5EF4-FFF2-40B4-BE49-F238E27FC236}">
              <a16:creationId xmlns:a16="http://schemas.microsoft.com/office/drawing/2014/main" id="{D767C8B3-E51A-4440-8AA2-21717A6FFFD5}"/>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43" name="PoljeZBesedilom 602">
          <a:extLst>
            <a:ext uri="{FF2B5EF4-FFF2-40B4-BE49-F238E27FC236}">
              <a16:creationId xmlns:a16="http://schemas.microsoft.com/office/drawing/2014/main" id="{89044004-3BF9-4F2C-8641-157E0A69E3AA}"/>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44" name="PoljeZBesedilom 2">
          <a:extLst>
            <a:ext uri="{FF2B5EF4-FFF2-40B4-BE49-F238E27FC236}">
              <a16:creationId xmlns:a16="http://schemas.microsoft.com/office/drawing/2014/main" id="{9EBCE9A8-A760-471A-9D4A-EBED55BE0304}"/>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45" name="PoljeZBesedilom 2">
          <a:extLst>
            <a:ext uri="{FF2B5EF4-FFF2-40B4-BE49-F238E27FC236}">
              <a16:creationId xmlns:a16="http://schemas.microsoft.com/office/drawing/2014/main" id="{27BEF9F4-07B6-4897-BEA5-C67C59B293F8}"/>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46" name="PoljeZBesedilom 2">
          <a:extLst>
            <a:ext uri="{FF2B5EF4-FFF2-40B4-BE49-F238E27FC236}">
              <a16:creationId xmlns:a16="http://schemas.microsoft.com/office/drawing/2014/main" id="{AE2C779E-09C6-4BD3-BCB7-A90B089BC551}"/>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47" name="PoljeZBesedilom 2">
          <a:extLst>
            <a:ext uri="{FF2B5EF4-FFF2-40B4-BE49-F238E27FC236}">
              <a16:creationId xmlns:a16="http://schemas.microsoft.com/office/drawing/2014/main" id="{5734ED5F-75AA-4B63-95D5-751A46C6AF6E}"/>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48" name="PoljeZBesedilom 2">
          <a:extLst>
            <a:ext uri="{FF2B5EF4-FFF2-40B4-BE49-F238E27FC236}">
              <a16:creationId xmlns:a16="http://schemas.microsoft.com/office/drawing/2014/main" id="{99E53419-FA4C-4F80-8C22-EBBADD7B1770}"/>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49" name="PoljeZBesedilom 608">
          <a:extLst>
            <a:ext uri="{FF2B5EF4-FFF2-40B4-BE49-F238E27FC236}">
              <a16:creationId xmlns:a16="http://schemas.microsoft.com/office/drawing/2014/main" id="{C92007E6-AB0A-494C-B4E0-5DAEB16D3682}"/>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50" name="PoljeZBesedilom 2">
          <a:extLst>
            <a:ext uri="{FF2B5EF4-FFF2-40B4-BE49-F238E27FC236}">
              <a16:creationId xmlns:a16="http://schemas.microsoft.com/office/drawing/2014/main" id="{AAC5FE1B-51DB-4959-B46F-4302F8BD0D5B}"/>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51" name="PoljeZBesedilom 2">
          <a:extLst>
            <a:ext uri="{FF2B5EF4-FFF2-40B4-BE49-F238E27FC236}">
              <a16:creationId xmlns:a16="http://schemas.microsoft.com/office/drawing/2014/main" id="{AB93CE91-8FCA-49AF-ABF4-D5F29882ADD3}"/>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52" name="PoljeZBesedilom 2">
          <a:extLst>
            <a:ext uri="{FF2B5EF4-FFF2-40B4-BE49-F238E27FC236}">
              <a16:creationId xmlns:a16="http://schemas.microsoft.com/office/drawing/2014/main" id="{CEBCE0DB-292E-4BDF-ACC3-550A0BDABB8D}"/>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53" name="PoljeZBesedilom 2">
          <a:extLst>
            <a:ext uri="{FF2B5EF4-FFF2-40B4-BE49-F238E27FC236}">
              <a16:creationId xmlns:a16="http://schemas.microsoft.com/office/drawing/2014/main" id="{13799450-67DF-480D-AC12-66AF2F9886C2}"/>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54" name="PoljeZBesedilom 613">
          <a:extLst>
            <a:ext uri="{FF2B5EF4-FFF2-40B4-BE49-F238E27FC236}">
              <a16:creationId xmlns:a16="http://schemas.microsoft.com/office/drawing/2014/main" id="{AA6F7936-4F34-4C50-8D28-B2ACCFB6FE99}"/>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55" name="PoljeZBesedilom 2">
          <a:extLst>
            <a:ext uri="{FF2B5EF4-FFF2-40B4-BE49-F238E27FC236}">
              <a16:creationId xmlns:a16="http://schemas.microsoft.com/office/drawing/2014/main" id="{821DD481-C3EB-4D3E-B4D7-9E467EF4CB8F}"/>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56" name="PoljeZBesedilom 2">
          <a:extLst>
            <a:ext uri="{FF2B5EF4-FFF2-40B4-BE49-F238E27FC236}">
              <a16:creationId xmlns:a16="http://schemas.microsoft.com/office/drawing/2014/main" id="{6CCC3A53-33AA-4B59-AD72-5274DF0B2439}"/>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57" name="PoljeZBesedilom 2">
          <a:extLst>
            <a:ext uri="{FF2B5EF4-FFF2-40B4-BE49-F238E27FC236}">
              <a16:creationId xmlns:a16="http://schemas.microsoft.com/office/drawing/2014/main" id="{141937EB-C2AC-40EA-8BBC-A5FD494ACAA5}"/>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58" name="PoljeZBesedilom 2">
          <a:extLst>
            <a:ext uri="{FF2B5EF4-FFF2-40B4-BE49-F238E27FC236}">
              <a16:creationId xmlns:a16="http://schemas.microsoft.com/office/drawing/2014/main" id="{74040DF3-FAB9-44F3-B5CA-628D1E95AA9D}"/>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59" name="PoljeZBesedilom 2">
          <a:extLst>
            <a:ext uri="{FF2B5EF4-FFF2-40B4-BE49-F238E27FC236}">
              <a16:creationId xmlns:a16="http://schemas.microsoft.com/office/drawing/2014/main" id="{A4624785-82B6-4B18-AD9A-C0F56483F10D}"/>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60" name="PoljeZBesedilom 619">
          <a:extLst>
            <a:ext uri="{FF2B5EF4-FFF2-40B4-BE49-F238E27FC236}">
              <a16:creationId xmlns:a16="http://schemas.microsoft.com/office/drawing/2014/main" id="{8B2AA321-25FB-4DA1-95DE-489AD71EDE38}"/>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61" name="PoljeZBesedilom 2">
          <a:extLst>
            <a:ext uri="{FF2B5EF4-FFF2-40B4-BE49-F238E27FC236}">
              <a16:creationId xmlns:a16="http://schemas.microsoft.com/office/drawing/2014/main" id="{F562C923-F399-4DCA-89FA-1DAAD5E25419}"/>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62" name="PoljeZBesedilom 2">
          <a:extLst>
            <a:ext uri="{FF2B5EF4-FFF2-40B4-BE49-F238E27FC236}">
              <a16:creationId xmlns:a16="http://schemas.microsoft.com/office/drawing/2014/main" id="{D7AA9EA9-7AE1-4A6A-8971-3E35E9292E8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63" name="PoljeZBesedilom 2">
          <a:extLst>
            <a:ext uri="{FF2B5EF4-FFF2-40B4-BE49-F238E27FC236}">
              <a16:creationId xmlns:a16="http://schemas.microsoft.com/office/drawing/2014/main" id="{E4382EDB-CB02-49E3-8854-E586BD9C8F4A}"/>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64" name="PoljeZBesedilom 2">
          <a:extLst>
            <a:ext uri="{FF2B5EF4-FFF2-40B4-BE49-F238E27FC236}">
              <a16:creationId xmlns:a16="http://schemas.microsoft.com/office/drawing/2014/main" id="{02A4AAAF-FD41-4CF6-AD7D-C83032FC7AC9}"/>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65" name="PoljeZBesedilom 2">
          <a:extLst>
            <a:ext uri="{FF2B5EF4-FFF2-40B4-BE49-F238E27FC236}">
              <a16:creationId xmlns:a16="http://schemas.microsoft.com/office/drawing/2014/main" id="{030638A3-47A0-4366-A409-E0135FE0D89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66" name="PoljeZBesedilom 625">
          <a:extLst>
            <a:ext uri="{FF2B5EF4-FFF2-40B4-BE49-F238E27FC236}">
              <a16:creationId xmlns:a16="http://schemas.microsoft.com/office/drawing/2014/main" id="{6942F352-83FE-483E-A37E-02E5BF286564}"/>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67" name="PoljeZBesedilom 2">
          <a:extLst>
            <a:ext uri="{FF2B5EF4-FFF2-40B4-BE49-F238E27FC236}">
              <a16:creationId xmlns:a16="http://schemas.microsoft.com/office/drawing/2014/main" id="{B67CD520-CEF0-4934-A012-49BA40BFE71A}"/>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68" name="PoljeZBesedilom 2">
          <a:extLst>
            <a:ext uri="{FF2B5EF4-FFF2-40B4-BE49-F238E27FC236}">
              <a16:creationId xmlns:a16="http://schemas.microsoft.com/office/drawing/2014/main" id="{B6A84365-6155-4BDE-B7EC-5DDB4A617BA4}"/>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69" name="PoljeZBesedilom 2">
          <a:extLst>
            <a:ext uri="{FF2B5EF4-FFF2-40B4-BE49-F238E27FC236}">
              <a16:creationId xmlns:a16="http://schemas.microsoft.com/office/drawing/2014/main" id="{A9A3F769-4FCB-4446-A0C0-72DFA8CB14BF}"/>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70" name="PoljeZBesedilom 2">
          <a:extLst>
            <a:ext uri="{FF2B5EF4-FFF2-40B4-BE49-F238E27FC236}">
              <a16:creationId xmlns:a16="http://schemas.microsoft.com/office/drawing/2014/main" id="{13F3DB48-1D90-4B4C-92F9-35F40EE6895F}"/>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71" name="PoljeZBesedilom 2">
          <a:extLst>
            <a:ext uri="{FF2B5EF4-FFF2-40B4-BE49-F238E27FC236}">
              <a16:creationId xmlns:a16="http://schemas.microsoft.com/office/drawing/2014/main" id="{632F52CE-6667-444F-9314-9C316ED94ED2}"/>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72" name="PoljeZBesedilom 631">
          <a:extLst>
            <a:ext uri="{FF2B5EF4-FFF2-40B4-BE49-F238E27FC236}">
              <a16:creationId xmlns:a16="http://schemas.microsoft.com/office/drawing/2014/main" id="{FA2ADCF7-998C-4298-9E93-1D35886AA2C8}"/>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73" name="PoljeZBesedilom 2">
          <a:extLst>
            <a:ext uri="{FF2B5EF4-FFF2-40B4-BE49-F238E27FC236}">
              <a16:creationId xmlns:a16="http://schemas.microsoft.com/office/drawing/2014/main" id="{3D889186-830C-4B0E-840C-DD366172C194}"/>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74" name="PoljeZBesedilom 2">
          <a:extLst>
            <a:ext uri="{FF2B5EF4-FFF2-40B4-BE49-F238E27FC236}">
              <a16:creationId xmlns:a16="http://schemas.microsoft.com/office/drawing/2014/main" id="{4C753C98-432F-4B1E-B87D-9F75AFA4AC38}"/>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75" name="PoljeZBesedilom 2">
          <a:extLst>
            <a:ext uri="{FF2B5EF4-FFF2-40B4-BE49-F238E27FC236}">
              <a16:creationId xmlns:a16="http://schemas.microsoft.com/office/drawing/2014/main" id="{72665E58-43F3-41E0-9BB2-955698122C60}"/>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76" name="PoljeZBesedilom 2">
          <a:extLst>
            <a:ext uri="{FF2B5EF4-FFF2-40B4-BE49-F238E27FC236}">
              <a16:creationId xmlns:a16="http://schemas.microsoft.com/office/drawing/2014/main" id="{42C26CF1-9BEC-42F7-86CA-783A2D7BE11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77" name="PoljeZBesedilom 2">
          <a:extLst>
            <a:ext uri="{FF2B5EF4-FFF2-40B4-BE49-F238E27FC236}">
              <a16:creationId xmlns:a16="http://schemas.microsoft.com/office/drawing/2014/main" id="{FE06AAC0-5B66-4A78-AF1F-09FB68C895D2}"/>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78" name="PoljeZBesedilom 637">
          <a:extLst>
            <a:ext uri="{FF2B5EF4-FFF2-40B4-BE49-F238E27FC236}">
              <a16:creationId xmlns:a16="http://schemas.microsoft.com/office/drawing/2014/main" id="{831B905D-0370-4B8B-9F00-114984BC7808}"/>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79" name="PoljeZBesedilom 2">
          <a:extLst>
            <a:ext uri="{FF2B5EF4-FFF2-40B4-BE49-F238E27FC236}">
              <a16:creationId xmlns:a16="http://schemas.microsoft.com/office/drawing/2014/main" id="{E088DC05-8471-4331-842C-0E0D5690DA82}"/>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80" name="PoljeZBesedilom 2">
          <a:extLst>
            <a:ext uri="{FF2B5EF4-FFF2-40B4-BE49-F238E27FC236}">
              <a16:creationId xmlns:a16="http://schemas.microsoft.com/office/drawing/2014/main" id="{9EF47725-5F1D-476A-9CD0-BCD8E8A6C4B1}"/>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81" name="PoljeZBesedilom 2">
          <a:extLst>
            <a:ext uri="{FF2B5EF4-FFF2-40B4-BE49-F238E27FC236}">
              <a16:creationId xmlns:a16="http://schemas.microsoft.com/office/drawing/2014/main" id="{02917F56-2F5B-4FF8-A828-29A7AFAA9D50}"/>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082" name="PoljeZBesedilom 2">
          <a:extLst>
            <a:ext uri="{FF2B5EF4-FFF2-40B4-BE49-F238E27FC236}">
              <a16:creationId xmlns:a16="http://schemas.microsoft.com/office/drawing/2014/main" id="{75A9D074-7D59-4913-9AD3-27648DD51439}"/>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83" name="PoljeZBesedilom 2">
          <a:extLst>
            <a:ext uri="{FF2B5EF4-FFF2-40B4-BE49-F238E27FC236}">
              <a16:creationId xmlns:a16="http://schemas.microsoft.com/office/drawing/2014/main" id="{93A2E533-FA79-4CFA-B492-74884E15B558}"/>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84" name="PoljeZBesedilom 643">
          <a:extLst>
            <a:ext uri="{FF2B5EF4-FFF2-40B4-BE49-F238E27FC236}">
              <a16:creationId xmlns:a16="http://schemas.microsoft.com/office/drawing/2014/main" id="{AC1DB9D3-39DA-4DAE-9349-DED0E24CB4F9}"/>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85" name="PoljeZBesedilom 2">
          <a:extLst>
            <a:ext uri="{FF2B5EF4-FFF2-40B4-BE49-F238E27FC236}">
              <a16:creationId xmlns:a16="http://schemas.microsoft.com/office/drawing/2014/main" id="{7ADC885C-726C-4EB5-95A6-D279C44DEB8F}"/>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86" name="PoljeZBesedilom 2">
          <a:extLst>
            <a:ext uri="{FF2B5EF4-FFF2-40B4-BE49-F238E27FC236}">
              <a16:creationId xmlns:a16="http://schemas.microsoft.com/office/drawing/2014/main" id="{D23FD2C6-6C96-45B7-8E4B-7C2814B3032E}"/>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87" name="PoljeZBesedilom 2">
          <a:extLst>
            <a:ext uri="{FF2B5EF4-FFF2-40B4-BE49-F238E27FC236}">
              <a16:creationId xmlns:a16="http://schemas.microsoft.com/office/drawing/2014/main" id="{B58B9001-7564-4680-870F-F9C5AB5FF9C3}"/>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88" name="PoljeZBesedilom 2">
          <a:extLst>
            <a:ext uri="{FF2B5EF4-FFF2-40B4-BE49-F238E27FC236}">
              <a16:creationId xmlns:a16="http://schemas.microsoft.com/office/drawing/2014/main" id="{843C0336-CAB3-4C62-B5D0-1131824C8394}"/>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89" name="PoljeZBesedilom 2">
          <a:extLst>
            <a:ext uri="{FF2B5EF4-FFF2-40B4-BE49-F238E27FC236}">
              <a16:creationId xmlns:a16="http://schemas.microsoft.com/office/drawing/2014/main" id="{B2C85DDA-B338-4C07-8B72-CA84FEDF914B}"/>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90" name="PoljeZBesedilom 649">
          <a:extLst>
            <a:ext uri="{FF2B5EF4-FFF2-40B4-BE49-F238E27FC236}">
              <a16:creationId xmlns:a16="http://schemas.microsoft.com/office/drawing/2014/main" id="{415E0398-EDAB-49FA-B5EF-16EBCC6A7D32}"/>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91" name="PoljeZBesedilom 2">
          <a:extLst>
            <a:ext uri="{FF2B5EF4-FFF2-40B4-BE49-F238E27FC236}">
              <a16:creationId xmlns:a16="http://schemas.microsoft.com/office/drawing/2014/main" id="{748AE7E7-3D1B-4BFA-A591-B519BBF6934A}"/>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92" name="PoljeZBesedilom 2">
          <a:extLst>
            <a:ext uri="{FF2B5EF4-FFF2-40B4-BE49-F238E27FC236}">
              <a16:creationId xmlns:a16="http://schemas.microsoft.com/office/drawing/2014/main" id="{23F03B3C-1825-481E-9743-221C52AF115B}"/>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93" name="PoljeZBesedilom 2">
          <a:extLst>
            <a:ext uri="{FF2B5EF4-FFF2-40B4-BE49-F238E27FC236}">
              <a16:creationId xmlns:a16="http://schemas.microsoft.com/office/drawing/2014/main" id="{19EFE263-BBE8-4C9F-8EBD-A27FFF41BB8F}"/>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094" name="PoljeZBesedilom 2">
          <a:extLst>
            <a:ext uri="{FF2B5EF4-FFF2-40B4-BE49-F238E27FC236}">
              <a16:creationId xmlns:a16="http://schemas.microsoft.com/office/drawing/2014/main" id="{05EC5A8D-CD5E-403A-9B7E-9BD3F4207559}"/>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95" name="PoljeZBesedilom 2">
          <a:extLst>
            <a:ext uri="{FF2B5EF4-FFF2-40B4-BE49-F238E27FC236}">
              <a16:creationId xmlns:a16="http://schemas.microsoft.com/office/drawing/2014/main" id="{61DBEF63-9E06-4ACD-9A10-28A3DF40F4B6}"/>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96" name="PoljeZBesedilom 655">
          <a:extLst>
            <a:ext uri="{FF2B5EF4-FFF2-40B4-BE49-F238E27FC236}">
              <a16:creationId xmlns:a16="http://schemas.microsoft.com/office/drawing/2014/main" id="{C8E34C62-A3D6-42ED-8B21-CB3D99EEE480}"/>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97" name="PoljeZBesedilom 2">
          <a:extLst>
            <a:ext uri="{FF2B5EF4-FFF2-40B4-BE49-F238E27FC236}">
              <a16:creationId xmlns:a16="http://schemas.microsoft.com/office/drawing/2014/main" id="{A4068947-2414-43EE-A653-59FAA7846835}"/>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98" name="PoljeZBesedilom 2">
          <a:extLst>
            <a:ext uri="{FF2B5EF4-FFF2-40B4-BE49-F238E27FC236}">
              <a16:creationId xmlns:a16="http://schemas.microsoft.com/office/drawing/2014/main" id="{342D7B70-7934-49F0-9B21-EFAC9297F81B}"/>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099" name="PoljeZBesedilom 2">
          <a:extLst>
            <a:ext uri="{FF2B5EF4-FFF2-40B4-BE49-F238E27FC236}">
              <a16:creationId xmlns:a16="http://schemas.microsoft.com/office/drawing/2014/main" id="{3D770CDF-6ABC-4976-912D-BCBF6E4E927E}"/>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100" name="PoljeZBesedilom 2">
          <a:extLst>
            <a:ext uri="{FF2B5EF4-FFF2-40B4-BE49-F238E27FC236}">
              <a16:creationId xmlns:a16="http://schemas.microsoft.com/office/drawing/2014/main" id="{7F4B4336-CE79-4DB2-83C8-B8B2AC828E0D}"/>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101" name="PoljeZBesedilom 2">
          <a:extLst>
            <a:ext uri="{FF2B5EF4-FFF2-40B4-BE49-F238E27FC236}">
              <a16:creationId xmlns:a16="http://schemas.microsoft.com/office/drawing/2014/main" id="{37D9319F-7665-4E6D-BB2A-26875354EF69}"/>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102" name="PoljeZBesedilom 661">
          <a:extLst>
            <a:ext uri="{FF2B5EF4-FFF2-40B4-BE49-F238E27FC236}">
              <a16:creationId xmlns:a16="http://schemas.microsoft.com/office/drawing/2014/main" id="{E18C045B-3529-4A15-B1E1-23469B1DF8B9}"/>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103" name="PoljeZBesedilom 2">
          <a:extLst>
            <a:ext uri="{FF2B5EF4-FFF2-40B4-BE49-F238E27FC236}">
              <a16:creationId xmlns:a16="http://schemas.microsoft.com/office/drawing/2014/main" id="{1D3374FC-2D37-49BF-8D0C-08A16B7766AB}"/>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104" name="PoljeZBesedilom 2">
          <a:extLst>
            <a:ext uri="{FF2B5EF4-FFF2-40B4-BE49-F238E27FC236}">
              <a16:creationId xmlns:a16="http://schemas.microsoft.com/office/drawing/2014/main" id="{BA1CE5AC-E1E8-40C2-AFE8-BC706B2B0B83}"/>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105" name="PoljeZBesedilom 2">
          <a:extLst>
            <a:ext uri="{FF2B5EF4-FFF2-40B4-BE49-F238E27FC236}">
              <a16:creationId xmlns:a16="http://schemas.microsoft.com/office/drawing/2014/main" id="{A80ACC89-C0DF-46AD-B8F5-BFE952AE3399}"/>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106" name="PoljeZBesedilom 2">
          <a:extLst>
            <a:ext uri="{FF2B5EF4-FFF2-40B4-BE49-F238E27FC236}">
              <a16:creationId xmlns:a16="http://schemas.microsoft.com/office/drawing/2014/main" id="{8628DF5D-48DD-4675-A0CA-37688351FB8D}"/>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107" name="PoljeZBesedilom 666">
          <a:extLst>
            <a:ext uri="{FF2B5EF4-FFF2-40B4-BE49-F238E27FC236}">
              <a16:creationId xmlns:a16="http://schemas.microsoft.com/office/drawing/2014/main" id="{7DA27CC9-2EA9-484B-A101-FDA2A86205EB}"/>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108" name="PoljeZBesedilom 2">
          <a:extLst>
            <a:ext uri="{FF2B5EF4-FFF2-40B4-BE49-F238E27FC236}">
              <a16:creationId xmlns:a16="http://schemas.microsoft.com/office/drawing/2014/main" id="{C0ACA24A-943D-4C13-BC54-752FD33B1B3B}"/>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109" name="PoljeZBesedilom 2">
          <a:extLst>
            <a:ext uri="{FF2B5EF4-FFF2-40B4-BE49-F238E27FC236}">
              <a16:creationId xmlns:a16="http://schemas.microsoft.com/office/drawing/2014/main" id="{58064024-AE8A-4F92-BF2B-1216F1947BA2}"/>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110" name="PoljeZBesedilom 2">
          <a:extLst>
            <a:ext uri="{FF2B5EF4-FFF2-40B4-BE49-F238E27FC236}">
              <a16:creationId xmlns:a16="http://schemas.microsoft.com/office/drawing/2014/main" id="{560C4564-5682-458D-B538-D7EA7C2CF0DA}"/>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111" name="PoljeZBesedilom 2">
          <a:extLst>
            <a:ext uri="{FF2B5EF4-FFF2-40B4-BE49-F238E27FC236}">
              <a16:creationId xmlns:a16="http://schemas.microsoft.com/office/drawing/2014/main" id="{0F1AF327-3ADF-4D2D-B9E4-62629FD7A2A6}"/>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12" name="PoljeZBesedilom 2">
          <a:extLst>
            <a:ext uri="{FF2B5EF4-FFF2-40B4-BE49-F238E27FC236}">
              <a16:creationId xmlns:a16="http://schemas.microsoft.com/office/drawing/2014/main" id="{B7C9CE24-F30E-4F56-9F78-12837E2EADE4}"/>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13" name="PoljeZBesedilom 672">
          <a:extLst>
            <a:ext uri="{FF2B5EF4-FFF2-40B4-BE49-F238E27FC236}">
              <a16:creationId xmlns:a16="http://schemas.microsoft.com/office/drawing/2014/main" id="{FAAC06C0-5D17-4D15-AADE-07497F8025E2}"/>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14" name="PoljeZBesedilom 2">
          <a:extLst>
            <a:ext uri="{FF2B5EF4-FFF2-40B4-BE49-F238E27FC236}">
              <a16:creationId xmlns:a16="http://schemas.microsoft.com/office/drawing/2014/main" id="{E396B3BC-5026-42A1-9BCD-857D6D067836}"/>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15" name="PoljeZBesedilom 2">
          <a:extLst>
            <a:ext uri="{FF2B5EF4-FFF2-40B4-BE49-F238E27FC236}">
              <a16:creationId xmlns:a16="http://schemas.microsoft.com/office/drawing/2014/main" id="{EB12CFDF-0348-457F-8174-11DE6D973A2A}"/>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16" name="PoljeZBesedilom 2">
          <a:extLst>
            <a:ext uri="{FF2B5EF4-FFF2-40B4-BE49-F238E27FC236}">
              <a16:creationId xmlns:a16="http://schemas.microsoft.com/office/drawing/2014/main" id="{A4565E8E-8E28-4211-9D00-EABC7BF880CC}"/>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17" name="PoljeZBesedilom 2">
          <a:extLst>
            <a:ext uri="{FF2B5EF4-FFF2-40B4-BE49-F238E27FC236}">
              <a16:creationId xmlns:a16="http://schemas.microsoft.com/office/drawing/2014/main" id="{A1C0D857-75FE-42DD-BF78-EE7EFFEA214A}"/>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18" name="PoljeZBesedilom 2">
          <a:extLst>
            <a:ext uri="{FF2B5EF4-FFF2-40B4-BE49-F238E27FC236}">
              <a16:creationId xmlns:a16="http://schemas.microsoft.com/office/drawing/2014/main" id="{CD4510F0-BE60-4CB9-A21A-82F579C54A71}"/>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19" name="PoljeZBesedilom 678">
          <a:extLst>
            <a:ext uri="{FF2B5EF4-FFF2-40B4-BE49-F238E27FC236}">
              <a16:creationId xmlns:a16="http://schemas.microsoft.com/office/drawing/2014/main" id="{876204B1-168D-4B75-8D51-64E41B5BC5E3}"/>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20" name="PoljeZBesedilom 2">
          <a:extLst>
            <a:ext uri="{FF2B5EF4-FFF2-40B4-BE49-F238E27FC236}">
              <a16:creationId xmlns:a16="http://schemas.microsoft.com/office/drawing/2014/main" id="{9E662F9E-0CE9-466F-974C-EDD30DE7ED9E}"/>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21" name="PoljeZBesedilom 2">
          <a:extLst>
            <a:ext uri="{FF2B5EF4-FFF2-40B4-BE49-F238E27FC236}">
              <a16:creationId xmlns:a16="http://schemas.microsoft.com/office/drawing/2014/main" id="{16473ED2-2A31-4BE3-AA3B-6654E1612AFC}"/>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22" name="PoljeZBesedilom 2">
          <a:extLst>
            <a:ext uri="{FF2B5EF4-FFF2-40B4-BE49-F238E27FC236}">
              <a16:creationId xmlns:a16="http://schemas.microsoft.com/office/drawing/2014/main" id="{214868E9-7A9B-4D39-BD89-A2C4A78BF6AC}"/>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23" name="PoljeZBesedilom 2">
          <a:extLst>
            <a:ext uri="{FF2B5EF4-FFF2-40B4-BE49-F238E27FC236}">
              <a16:creationId xmlns:a16="http://schemas.microsoft.com/office/drawing/2014/main" id="{528DE41D-9988-450D-8BF6-9B47F6F732B3}"/>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24" name="PoljeZBesedilom 2">
          <a:extLst>
            <a:ext uri="{FF2B5EF4-FFF2-40B4-BE49-F238E27FC236}">
              <a16:creationId xmlns:a16="http://schemas.microsoft.com/office/drawing/2014/main" id="{495A4398-B54D-4D38-95C1-234CFD4EA4F1}"/>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25" name="PoljeZBesedilom 684">
          <a:extLst>
            <a:ext uri="{FF2B5EF4-FFF2-40B4-BE49-F238E27FC236}">
              <a16:creationId xmlns:a16="http://schemas.microsoft.com/office/drawing/2014/main" id="{1DFAA5BD-7421-4946-9A5D-EF88C15ACA6B}"/>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26" name="PoljeZBesedilom 2">
          <a:extLst>
            <a:ext uri="{FF2B5EF4-FFF2-40B4-BE49-F238E27FC236}">
              <a16:creationId xmlns:a16="http://schemas.microsoft.com/office/drawing/2014/main" id="{95D53308-E100-426D-B3D3-BD8EC8358A09}"/>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27" name="PoljeZBesedilom 2">
          <a:extLst>
            <a:ext uri="{FF2B5EF4-FFF2-40B4-BE49-F238E27FC236}">
              <a16:creationId xmlns:a16="http://schemas.microsoft.com/office/drawing/2014/main" id="{7D641D37-DCFD-4934-874B-E1D1BD76CFFC}"/>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28" name="PoljeZBesedilom 2">
          <a:extLst>
            <a:ext uri="{FF2B5EF4-FFF2-40B4-BE49-F238E27FC236}">
              <a16:creationId xmlns:a16="http://schemas.microsoft.com/office/drawing/2014/main" id="{B60B2295-4B69-4431-89BF-D9B0FC16548D}"/>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29" name="PoljeZBesedilom 2">
          <a:extLst>
            <a:ext uri="{FF2B5EF4-FFF2-40B4-BE49-F238E27FC236}">
              <a16:creationId xmlns:a16="http://schemas.microsoft.com/office/drawing/2014/main" id="{55FEF9AE-EFCD-4607-96DC-BE9CA65FC88B}"/>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30" name="PoljeZBesedilom 2">
          <a:extLst>
            <a:ext uri="{FF2B5EF4-FFF2-40B4-BE49-F238E27FC236}">
              <a16:creationId xmlns:a16="http://schemas.microsoft.com/office/drawing/2014/main" id="{35971F8D-DB9F-4F13-9E9B-0296F9736EF7}"/>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31" name="PoljeZBesedilom 690">
          <a:extLst>
            <a:ext uri="{FF2B5EF4-FFF2-40B4-BE49-F238E27FC236}">
              <a16:creationId xmlns:a16="http://schemas.microsoft.com/office/drawing/2014/main" id="{88C68C35-6746-4596-9364-EA791E1BC223}"/>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32" name="PoljeZBesedilom 2">
          <a:extLst>
            <a:ext uri="{FF2B5EF4-FFF2-40B4-BE49-F238E27FC236}">
              <a16:creationId xmlns:a16="http://schemas.microsoft.com/office/drawing/2014/main" id="{C65833C3-9465-4B0A-82FC-C7304C9CF9C5}"/>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33" name="PoljeZBesedilom 2">
          <a:extLst>
            <a:ext uri="{FF2B5EF4-FFF2-40B4-BE49-F238E27FC236}">
              <a16:creationId xmlns:a16="http://schemas.microsoft.com/office/drawing/2014/main" id="{B20A8003-ED73-4834-87C8-657DD5908914}"/>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34" name="PoljeZBesedilom 2">
          <a:extLst>
            <a:ext uri="{FF2B5EF4-FFF2-40B4-BE49-F238E27FC236}">
              <a16:creationId xmlns:a16="http://schemas.microsoft.com/office/drawing/2014/main" id="{442A44DE-28AB-48D0-BF84-5CC8168CAE72}"/>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35" name="PoljeZBesedilom 2">
          <a:extLst>
            <a:ext uri="{FF2B5EF4-FFF2-40B4-BE49-F238E27FC236}">
              <a16:creationId xmlns:a16="http://schemas.microsoft.com/office/drawing/2014/main" id="{402DABAB-66C0-452F-83DC-E9CF1EFCDF3F}"/>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36" name="PoljeZBesedilom 2">
          <a:extLst>
            <a:ext uri="{FF2B5EF4-FFF2-40B4-BE49-F238E27FC236}">
              <a16:creationId xmlns:a16="http://schemas.microsoft.com/office/drawing/2014/main" id="{5DFA55CD-C6F9-4233-BC1B-5210B0D9FC2D}"/>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37" name="PoljeZBesedilom 696">
          <a:extLst>
            <a:ext uri="{FF2B5EF4-FFF2-40B4-BE49-F238E27FC236}">
              <a16:creationId xmlns:a16="http://schemas.microsoft.com/office/drawing/2014/main" id="{3BB89C96-AC47-4632-805C-9A15D28A877A}"/>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38" name="PoljeZBesedilom 2">
          <a:extLst>
            <a:ext uri="{FF2B5EF4-FFF2-40B4-BE49-F238E27FC236}">
              <a16:creationId xmlns:a16="http://schemas.microsoft.com/office/drawing/2014/main" id="{5CB3D1B2-2740-4B96-A6CA-67DE1B0B28A2}"/>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39" name="PoljeZBesedilom 2">
          <a:extLst>
            <a:ext uri="{FF2B5EF4-FFF2-40B4-BE49-F238E27FC236}">
              <a16:creationId xmlns:a16="http://schemas.microsoft.com/office/drawing/2014/main" id="{D22B3E37-1CBB-4553-B79A-4CCD335A3A3B}"/>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40" name="PoljeZBesedilom 2">
          <a:extLst>
            <a:ext uri="{FF2B5EF4-FFF2-40B4-BE49-F238E27FC236}">
              <a16:creationId xmlns:a16="http://schemas.microsoft.com/office/drawing/2014/main" id="{EEF248AC-C234-4F0F-8F8E-B548132B0328}"/>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41" name="PoljeZBesedilom 2">
          <a:extLst>
            <a:ext uri="{FF2B5EF4-FFF2-40B4-BE49-F238E27FC236}">
              <a16:creationId xmlns:a16="http://schemas.microsoft.com/office/drawing/2014/main" id="{7EE76E4D-99F8-44A4-B910-8D470A15CC49}"/>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42" name="PoljeZBesedilom 2">
          <a:extLst>
            <a:ext uri="{FF2B5EF4-FFF2-40B4-BE49-F238E27FC236}">
              <a16:creationId xmlns:a16="http://schemas.microsoft.com/office/drawing/2014/main" id="{0289D119-A508-4748-8B72-7DC75703155A}"/>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43" name="PoljeZBesedilom 702">
          <a:extLst>
            <a:ext uri="{FF2B5EF4-FFF2-40B4-BE49-F238E27FC236}">
              <a16:creationId xmlns:a16="http://schemas.microsoft.com/office/drawing/2014/main" id="{A39EF473-AA20-409A-BCDD-87C04CCE91EA}"/>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44" name="PoljeZBesedilom 2">
          <a:extLst>
            <a:ext uri="{FF2B5EF4-FFF2-40B4-BE49-F238E27FC236}">
              <a16:creationId xmlns:a16="http://schemas.microsoft.com/office/drawing/2014/main" id="{1CF8644A-EC62-4BAD-92EB-B01C9E06A9DF}"/>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45" name="PoljeZBesedilom 2">
          <a:extLst>
            <a:ext uri="{FF2B5EF4-FFF2-40B4-BE49-F238E27FC236}">
              <a16:creationId xmlns:a16="http://schemas.microsoft.com/office/drawing/2014/main" id="{69C53D82-F999-4668-8AA6-9FA110BF560D}"/>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46" name="PoljeZBesedilom 2">
          <a:extLst>
            <a:ext uri="{FF2B5EF4-FFF2-40B4-BE49-F238E27FC236}">
              <a16:creationId xmlns:a16="http://schemas.microsoft.com/office/drawing/2014/main" id="{6A13A14A-4577-455B-A880-B8A6A35E61D5}"/>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47" name="PoljeZBesedilom 2">
          <a:extLst>
            <a:ext uri="{FF2B5EF4-FFF2-40B4-BE49-F238E27FC236}">
              <a16:creationId xmlns:a16="http://schemas.microsoft.com/office/drawing/2014/main" id="{967F5A36-EFCD-4A95-9245-53644F70CE55}"/>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48" name="PoljeZBesedilom 2">
          <a:extLst>
            <a:ext uri="{FF2B5EF4-FFF2-40B4-BE49-F238E27FC236}">
              <a16:creationId xmlns:a16="http://schemas.microsoft.com/office/drawing/2014/main" id="{23C6FBE4-9627-48B4-85E6-0B9E342BDC1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49" name="PoljeZBesedilom 708">
          <a:extLst>
            <a:ext uri="{FF2B5EF4-FFF2-40B4-BE49-F238E27FC236}">
              <a16:creationId xmlns:a16="http://schemas.microsoft.com/office/drawing/2014/main" id="{92A5030A-01A7-47F3-BA4D-A4053002307F}"/>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50" name="PoljeZBesedilom 2">
          <a:extLst>
            <a:ext uri="{FF2B5EF4-FFF2-40B4-BE49-F238E27FC236}">
              <a16:creationId xmlns:a16="http://schemas.microsoft.com/office/drawing/2014/main" id="{AA6C458E-BF3E-41C4-B6BA-85E7B89DEC7A}"/>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51" name="PoljeZBesedilom 2">
          <a:extLst>
            <a:ext uri="{FF2B5EF4-FFF2-40B4-BE49-F238E27FC236}">
              <a16:creationId xmlns:a16="http://schemas.microsoft.com/office/drawing/2014/main" id="{5FFA49DF-14DA-4C18-9873-7DF6D760FB9C}"/>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52" name="PoljeZBesedilom 2">
          <a:extLst>
            <a:ext uri="{FF2B5EF4-FFF2-40B4-BE49-F238E27FC236}">
              <a16:creationId xmlns:a16="http://schemas.microsoft.com/office/drawing/2014/main" id="{397CAC41-CAD2-41F8-B32D-5D7C257FD36F}"/>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53" name="PoljeZBesedilom 2">
          <a:extLst>
            <a:ext uri="{FF2B5EF4-FFF2-40B4-BE49-F238E27FC236}">
              <a16:creationId xmlns:a16="http://schemas.microsoft.com/office/drawing/2014/main" id="{1191C407-73ED-4784-82AF-C85471A2773D}"/>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54" name="PoljeZBesedilom 2">
          <a:extLst>
            <a:ext uri="{FF2B5EF4-FFF2-40B4-BE49-F238E27FC236}">
              <a16:creationId xmlns:a16="http://schemas.microsoft.com/office/drawing/2014/main" id="{F347D82A-F0AB-4590-ABA0-A57783F8F350}"/>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55" name="PoljeZBesedilom 714">
          <a:extLst>
            <a:ext uri="{FF2B5EF4-FFF2-40B4-BE49-F238E27FC236}">
              <a16:creationId xmlns:a16="http://schemas.microsoft.com/office/drawing/2014/main" id="{3E0DA3C5-9EFB-45BB-BD23-A6D5F0761753}"/>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56" name="PoljeZBesedilom 2">
          <a:extLst>
            <a:ext uri="{FF2B5EF4-FFF2-40B4-BE49-F238E27FC236}">
              <a16:creationId xmlns:a16="http://schemas.microsoft.com/office/drawing/2014/main" id="{A19D19A5-0F67-4E0F-97D3-4CDCC2B0E86F}"/>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57" name="PoljeZBesedilom 2">
          <a:extLst>
            <a:ext uri="{FF2B5EF4-FFF2-40B4-BE49-F238E27FC236}">
              <a16:creationId xmlns:a16="http://schemas.microsoft.com/office/drawing/2014/main" id="{DD4889DA-5F66-47A1-9048-4723297D79F6}"/>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58" name="PoljeZBesedilom 2">
          <a:extLst>
            <a:ext uri="{FF2B5EF4-FFF2-40B4-BE49-F238E27FC236}">
              <a16:creationId xmlns:a16="http://schemas.microsoft.com/office/drawing/2014/main" id="{F695818D-2D85-437F-803B-E16881E25DE4}"/>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59" name="PoljeZBesedilom 2">
          <a:extLst>
            <a:ext uri="{FF2B5EF4-FFF2-40B4-BE49-F238E27FC236}">
              <a16:creationId xmlns:a16="http://schemas.microsoft.com/office/drawing/2014/main" id="{3BAC0538-F6A3-43B0-ACCA-344A78E2A783}"/>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60" name="PoljeZBesedilom 2">
          <a:extLst>
            <a:ext uri="{FF2B5EF4-FFF2-40B4-BE49-F238E27FC236}">
              <a16:creationId xmlns:a16="http://schemas.microsoft.com/office/drawing/2014/main" id="{C3D81EA0-6BBC-4E53-AEA8-2A4E6232C1ED}"/>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61" name="PoljeZBesedilom 720">
          <a:extLst>
            <a:ext uri="{FF2B5EF4-FFF2-40B4-BE49-F238E27FC236}">
              <a16:creationId xmlns:a16="http://schemas.microsoft.com/office/drawing/2014/main" id="{20C326FF-7132-4563-A5D9-27EB57F33C2A}"/>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62" name="PoljeZBesedilom 2">
          <a:extLst>
            <a:ext uri="{FF2B5EF4-FFF2-40B4-BE49-F238E27FC236}">
              <a16:creationId xmlns:a16="http://schemas.microsoft.com/office/drawing/2014/main" id="{B1432276-5458-4BD7-927C-F4257B402AEA}"/>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63" name="PoljeZBesedilom 2">
          <a:extLst>
            <a:ext uri="{FF2B5EF4-FFF2-40B4-BE49-F238E27FC236}">
              <a16:creationId xmlns:a16="http://schemas.microsoft.com/office/drawing/2014/main" id="{0A535D00-5CF9-4555-A8D9-6EDC8719E7DE}"/>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64" name="PoljeZBesedilom 2">
          <a:extLst>
            <a:ext uri="{FF2B5EF4-FFF2-40B4-BE49-F238E27FC236}">
              <a16:creationId xmlns:a16="http://schemas.microsoft.com/office/drawing/2014/main" id="{1593312B-527A-452A-8ED7-653A0645BB0C}"/>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65" name="PoljeZBesedilom 2">
          <a:extLst>
            <a:ext uri="{FF2B5EF4-FFF2-40B4-BE49-F238E27FC236}">
              <a16:creationId xmlns:a16="http://schemas.microsoft.com/office/drawing/2014/main" id="{08BFDA7F-DB61-421A-9973-BF4368F77F18}"/>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66" name="PoljeZBesedilom 725">
          <a:extLst>
            <a:ext uri="{FF2B5EF4-FFF2-40B4-BE49-F238E27FC236}">
              <a16:creationId xmlns:a16="http://schemas.microsoft.com/office/drawing/2014/main" id="{BFDC03DD-565A-44B8-903D-6680788FA00E}"/>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67" name="PoljeZBesedilom 2">
          <a:extLst>
            <a:ext uri="{FF2B5EF4-FFF2-40B4-BE49-F238E27FC236}">
              <a16:creationId xmlns:a16="http://schemas.microsoft.com/office/drawing/2014/main" id="{076AB314-8B9F-4BA7-875C-0AB09683C51F}"/>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68" name="PoljeZBesedilom 2">
          <a:extLst>
            <a:ext uri="{FF2B5EF4-FFF2-40B4-BE49-F238E27FC236}">
              <a16:creationId xmlns:a16="http://schemas.microsoft.com/office/drawing/2014/main" id="{CE71B0B7-BFD0-4C07-B319-538B261A2EBE}"/>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69" name="PoljeZBesedilom 2">
          <a:extLst>
            <a:ext uri="{FF2B5EF4-FFF2-40B4-BE49-F238E27FC236}">
              <a16:creationId xmlns:a16="http://schemas.microsoft.com/office/drawing/2014/main" id="{70A60B75-34FB-4039-AB99-2E08E69208A2}"/>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70" name="PoljeZBesedilom 2">
          <a:extLst>
            <a:ext uri="{FF2B5EF4-FFF2-40B4-BE49-F238E27FC236}">
              <a16:creationId xmlns:a16="http://schemas.microsoft.com/office/drawing/2014/main" id="{6D398460-8258-4851-A27F-C4589F00437C}"/>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71" name="PoljeZBesedilom 2">
          <a:extLst>
            <a:ext uri="{FF2B5EF4-FFF2-40B4-BE49-F238E27FC236}">
              <a16:creationId xmlns:a16="http://schemas.microsoft.com/office/drawing/2014/main" id="{217C9A6A-879D-45D1-8D0B-7B51599384C5}"/>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72" name="PoljeZBesedilom 731">
          <a:extLst>
            <a:ext uri="{FF2B5EF4-FFF2-40B4-BE49-F238E27FC236}">
              <a16:creationId xmlns:a16="http://schemas.microsoft.com/office/drawing/2014/main" id="{C0F06F49-415C-41B1-975D-F156E48219EA}"/>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73" name="PoljeZBesedilom 2">
          <a:extLst>
            <a:ext uri="{FF2B5EF4-FFF2-40B4-BE49-F238E27FC236}">
              <a16:creationId xmlns:a16="http://schemas.microsoft.com/office/drawing/2014/main" id="{5D206551-B40C-44AD-ABDF-1CA54BF6FA29}"/>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74" name="PoljeZBesedilom 2">
          <a:extLst>
            <a:ext uri="{FF2B5EF4-FFF2-40B4-BE49-F238E27FC236}">
              <a16:creationId xmlns:a16="http://schemas.microsoft.com/office/drawing/2014/main" id="{588D6395-12B0-4879-B942-DD3F53F837E5}"/>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75" name="PoljeZBesedilom 2">
          <a:extLst>
            <a:ext uri="{FF2B5EF4-FFF2-40B4-BE49-F238E27FC236}">
              <a16:creationId xmlns:a16="http://schemas.microsoft.com/office/drawing/2014/main" id="{3D690DA4-3888-4689-8202-DF668D989099}"/>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808</xdr:row>
      <xdr:rowOff>0</xdr:rowOff>
    </xdr:from>
    <xdr:ext cx="184731" cy="271710"/>
    <xdr:sp macro="" textlink="">
      <xdr:nvSpPr>
        <xdr:cNvPr id="5176" name="PoljeZBesedilom 2">
          <a:extLst>
            <a:ext uri="{FF2B5EF4-FFF2-40B4-BE49-F238E27FC236}">
              <a16:creationId xmlns:a16="http://schemas.microsoft.com/office/drawing/2014/main" id="{541B5660-DA84-4CDE-ADAC-807A374FA443}"/>
            </a:ext>
          </a:extLst>
        </xdr:cNvPr>
        <xdr:cNvSpPr txBox="1"/>
      </xdr:nvSpPr>
      <xdr:spPr>
        <a:xfrm>
          <a:off x="765304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77" name="PoljeZBesedilom 2">
          <a:extLst>
            <a:ext uri="{FF2B5EF4-FFF2-40B4-BE49-F238E27FC236}">
              <a16:creationId xmlns:a16="http://schemas.microsoft.com/office/drawing/2014/main" id="{7B30BFEA-B46D-4E05-8E72-FA6132C37C9B}"/>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78" name="PoljeZBesedilom 737">
          <a:extLst>
            <a:ext uri="{FF2B5EF4-FFF2-40B4-BE49-F238E27FC236}">
              <a16:creationId xmlns:a16="http://schemas.microsoft.com/office/drawing/2014/main" id="{C12D3229-CBA0-4554-B34F-4EEF8C7C9E58}"/>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79" name="PoljeZBesedilom 2">
          <a:extLst>
            <a:ext uri="{FF2B5EF4-FFF2-40B4-BE49-F238E27FC236}">
              <a16:creationId xmlns:a16="http://schemas.microsoft.com/office/drawing/2014/main" id="{30674D91-3D7E-4678-8F2F-5CA405AAF355}"/>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80" name="PoljeZBesedilom 2">
          <a:extLst>
            <a:ext uri="{FF2B5EF4-FFF2-40B4-BE49-F238E27FC236}">
              <a16:creationId xmlns:a16="http://schemas.microsoft.com/office/drawing/2014/main" id="{BC67E24E-BB09-474C-89F2-AB2AED53FA6D}"/>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81" name="PoljeZBesedilom 2">
          <a:extLst>
            <a:ext uri="{FF2B5EF4-FFF2-40B4-BE49-F238E27FC236}">
              <a16:creationId xmlns:a16="http://schemas.microsoft.com/office/drawing/2014/main" id="{CFF0C9F1-EA9F-40B4-AA32-61058084095E}"/>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82" name="PoljeZBesedilom 2">
          <a:extLst>
            <a:ext uri="{FF2B5EF4-FFF2-40B4-BE49-F238E27FC236}">
              <a16:creationId xmlns:a16="http://schemas.microsoft.com/office/drawing/2014/main" id="{30C08786-FC5F-4CB7-9580-D091AB40CC04}"/>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83" name="PoljeZBesedilom 2">
          <a:extLst>
            <a:ext uri="{FF2B5EF4-FFF2-40B4-BE49-F238E27FC236}">
              <a16:creationId xmlns:a16="http://schemas.microsoft.com/office/drawing/2014/main" id="{42B63BA6-C5A1-46A5-A5DD-29FC2DB89F01}"/>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84" name="PoljeZBesedilom 743">
          <a:extLst>
            <a:ext uri="{FF2B5EF4-FFF2-40B4-BE49-F238E27FC236}">
              <a16:creationId xmlns:a16="http://schemas.microsoft.com/office/drawing/2014/main" id="{AF3643C9-0DBE-4D81-A8E2-ECF5233C5E00}"/>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85" name="PoljeZBesedilom 2">
          <a:extLst>
            <a:ext uri="{FF2B5EF4-FFF2-40B4-BE49-F238E27FC236}">
              <a16:creationId xmlns:a16="http://schemas.microsoft.com/office/drawing/2014/main" id="{39B6D715-7AA2-4FC4-A248-52E8BE20E38A}"/>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86" name="PoljeZBesedilom 2">
          <a:extLst>
            <a:ext uri="{FF2B5EF4-FFF2-40B4-BE49-F238E27FC236}">
              <a16:creationId xmlns:a16="http://schemas.microsoft.com/office/drawing/2014/main" id="{F1E50809-930A-45EE-B6A4-8E5A4A04530C}"/>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87" name="PoljeZBesedilom 2">
          <a:extLst>
            <a:ext uri="{FF2B5EF4-FFF2-40B4-BE49-F238E27FC236}">
              <a16:creationId xmlns:a16="http://schemas.microsoft.com/office/drawing/2014/main" id="{E0229CDA-9D2C-4972-A68E-8D4E77D119D4}"/>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808</xdr:row>
      <xdr:rowOff>0</xdr:rowOff>
    </xdr:from>
    <xdr:ext cx="184731" cy="271710"/>
    <xdr:sp macro="" textlink="">
      <xdr:nvSpPr>
        <xdr:cNvPr id="5188" name="PoljeZBesedilom 2">
          <a:extLst>
            <a:ext uri="{FF2B5EF4-FFF2-40B4-BE49-F238E27FC236}">
              <a16:creationId xmlns:a16="http://schemas.microsoft.com/office/drawing/2014/main" id="{C040DDA3-0879-4FEA-B386-DEB28A0DC2CC}"/>
            </a:ext>
          </a:extLst>
        </xdr:cNvPr>
        <xdr:cNvSpPr txBox="1"/>
      </xdr:nvSpPr>
      <xdr:spPr>
        <a:xfrm>
          <a:off x="765685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89" name="PoljeZBesedilom 2">
          <a:extLst>
            <a:ext uri="{FF2B5EF4-FFF2-40B4-BE49-F238E27FC236}">
              <a16:creationId xmlns:a16="http://schemas.microsoft.com/office/drawing/2014/main" id="{A81ED185-01AC-419D-AB6F-7D660431CED6}"/>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90" name="PoljeZBesedilom 749">
          <a:extLst>
            <a:ext uri="{FF2B5EF4-FFF2-40B4-BE49-F238E27FC236}">
              <a16:creationId xmlns:a16="http://schemas.microsoft.com/office/drawing/2014/main" id="{86BF0B5B-0D0C-4D1C-AA8E-326CFEE05941}"/>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91" name="PoljeZBesedilom 2">
          <a:extLst>
            <a:ext uri="{FF2B5EF4-FFF2-40B4-BE49-F238E27FC236}">
              <a16:creationId xmlns:a16="http://schemas.microsoft.com/office/drawing/2014/main" id="{6B7EB6E3-915E-42FF-BC52-51E50FC4F29C}"/>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92" name="PoljeZBesedilom 2">
          <a:extLst>
            <a:ext uri="{FF2B5EF4-FFF2-40B4-BE49-F238E27FC236}">
              <a16:creationId xmlns:a16="http://schemas.microsoft.com/office/drawing/2014/main" id="{73766875-5EEC-4182-977A-A9A709FFDA42}"/>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93" name="PoljeZBesedilom 2">
          <a:extLst>
            <a:ext uri="{FF2B5EF4-FFF2-40B4-BE49-F238E27FC236}">
              <a16:creationId xmlns:a16="http://schemas.microsoft.com/office/drawing/2014/main" id="{A8C68118-F495-49B8-9DC0-5BAB1904854F}"/>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94" name="PoljeZBesedilom 2">
          <a:extLst>
            <a:ext uri="{FF2B5EF4-FFF2-40B4-BE49-F238E27FC236}">
              <a16:creationId xmlns:a16="http://schemas.microsoft.com/office/drawing/2014/main" id="{E99A3AB6-5240-4405-8D1A-C5D791E32F30}"/>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95" name="PoljeZBesedilom 2">
          <a:extLst>
            <a:ext uri="{FF2B5EF4-FFF2-40B4-BE49-F238E27FC236}">
              <a16:creationId xmlns:a16="http://schemas.microsoft.com/office/drawing/2014/main" id="{D99C04F2-FD9D-4964-AC55-59D35E65EA25}"/>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96" name="PoljeZBesedilom 755">
          <a:extLst>
            <a:ext uri="{FF2B5EF4-FFF2-40B4-BE49-F238E27FC236}">
              <a16:creationId xmlns:a16="http://schemas.microsoft.com/office/drawing/2014/main" id="{F55D0D4B-FC6A-464B-839B-6E9054230B36}"/>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97" name="PoljeZBesedilom 2">
          <a:extLst>
            <a:ext uri="{FF2B5EF4-FFF2-40B4-BE49-F238E27FC236}">
              <a16:creationId xmlns:a16="http://schemas.microsoft.com/office/drawing/2014/main" id="{4F33B889-270B-4E1F-965A-71042CE1532F}"/>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98" name="PoljeZBesedilom 2">
          <a:extLst>
            <a:ext uri="{FF2B5EF4-FFF2-40B4-BE49-F238E27FC236}">
              <a16:creationId xmlns:a16="http://schemas.microsoft.com/office/drawing/2014/main" id="{A14795A0-A833-468B-A896-6C53E46B55ED}"/>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199" name="PoljeZBesedilom 2">
          <a:extLst>
            <a:ext uri="{FF2B5EF4-FFF2-40B4-BE49-F238E27FC236}">
              <a16:creationId xmlns:a16="http://schemas.microsoft.com/office/drawing/2014/main" id="{9484DF28-626D-4E61-A921-2804B3058C6D}"/>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00" name="PoljeZBesedilom 2">
          <a:extLst>
            <a:ext uri="{FF2B5EF4-FFF2-40B4-BE49-F238E27FC236}">
              <a16:creationId xmlns:a16="http://schemas.microsoft.com/office/drawing/2014/main" id="{0E1433C8-EB6B-4446-952F-40A2D343A983}"/>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01" name="PoljeZBesedilom 760">
          <a:extLst>
            <a:ext uri="{FF2B5EF4-FFF2-40B4-BE49-F238E27FC236}">
              <a16:creationId xmlns:a16="http://schemas.microsoft.com/office/drawing/2014/main" id="{C8C1A27D-CE76-4644-A99F-2098A41CEC5A}"/>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02" name="PoljeZBesedilom 2">
          <a:extLst>
            <a:ext uri="{FF2B5EF4-FFF2-40B4-BE49-F238E27FC236}">
              <a16:creationId xmlns:a16="http://schemas.microsoft.com/office/drawing/2014/main" id="{C32A25C0-9729-4DB5-84F4-59EE77CD8FEC}"/>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03" name="PoljeZBesedilom 2">
          <a:extLst>
            <a:ext uri="{FF2B5EF4-FFF2-40B4-BE49-F238E27FC236}">
              <a16:creationId xmlns:a16="http://schemas.microsoft.com/office/drawing/2014/main" id="{EDD8302C-18FB-45AA-9E53-70CEA1B7FBB6}"/>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04" name="PoljeZBesedilom 2">
          <a:extLst>
            <a:ext uri="{FF2B5EF4-FFF2-40B4-BE49-F238E27FC236}">
              <a16:creationId xmlns:a16="http://schemas.microsoft.com/office/drawing/2014/main" id="{391BE221-69EF-4B9E-9397-3E6E07BC881A}"/>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05" name="PoljeZBesedilom 2">
          <a:extLst>
            <a:ext uri="{FF2B5EF4-FFF2-40B4-BE49-F238E27FC236}">
              <a16:creationId xmlns:a16="http://schemas.microsoft.com/office/drawing/2014/main" id="{225E3AEE-FFFF-4454-A806-6EBAB44A7035}"/>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06" name="PoljeZBesedilom 2">
          <a:extLst>
            <a:ext uri="{FF2B5EF4-FFF2-40B4-BE49-F238E27FC236}">
              <a16:creationId xmlns:a16="http://schemas.microsoft.com/office/drawing/2014/main" id="{88495AE5-9B6C-4B61-B86A-4A41E1CD7DFE}"/>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07" name="PoljeZBesedilom 766">
          <a:extLst>
            <a:ext uri="{FF2B5EF4-FFF2-40B4-BE49-F238E27FC236}">
              <a16:creationId xmlns:a16="http://schemas.microsoft.com/office/drawing/2014/main" id="{F6E7082A-B28D-4513-B2AA-C90999D88531}"/>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08" name="PoljeZBesedilom 2">
          <a:extLst>
            <a:ext uri="{FF2B5EF4-FFF2-40B4-BE49-F238E27FC236}">
              <a16:creationId xmlns:a16="http://schemas.microsoft.com/office/drawing/2014/main" id="{F4B75F4E-BB5A-42FE-97B6-AF65F76D2519}"/>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09" name="PoljeZBesedilom 2">
          <a:extLst>
            <a:ext uri="{FF2B5EF4-FFF2-40B4-BE49-F238E27FC236}">
              <a16:creationId xmlns:a16="http://schemas.microsoft.com/office/drawing/2014/main" id="{B77D4702-C3D6-484A-BCFB-2A7B7E749251}"/>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10" name="PoljeZBesedilom 2">
          <a:extLst>
            <a:ext uri="{FF2B5EF4-FFF2-40B4-BE49-F238E27FC236}">
              <a16:creationId xmlns:a16="http://schemas.microsoft.com/office/drawing/2014/main" id="{D1141CF1-2006-4682-833D-9AEE6B662426}"/>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11" name="PoljeZBesedilom 2">
          <a:extLst>
            <a:ext uri="{FF2B5EF4-FFF2-40B4-BE49-F238E27FC236}">
              <a16:creationId xmlns:a16="http://schemas.microsoft.com/office/drawing/2014/main" id="{4340884C-9C19-4A8C-9E40-F12B5E2AF99E}"/>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12" name="PoljeZBesedilom 2">
          <a:extLst>
            <a:ext uri="{FF2B5EF4-FFF2-40B4-BE49-F238E27FC236}">
              <a16:creationId xmlns:a16="http://schemas.microsoft.com/office/drawing/2014/main" id="{6AFCA3A2-461E-48DD-B941-4E41E1B428D4}"/>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13" name="PoljeZBesedilom 772">
          <a:extLst>
            <a:ext uri="{FF2B5EF4-FFF2-40B4-BE49-F238E27FC236}">
              <a16:creationId xmlns:a16="http://schemas.microsoft.com/office/drawing/2014/main" id="{ADB07159-B5D3-4BCC-84F6-5DAAB135F8A4}"/>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14" name="PoljeZBesedilom 2">
          <a:extLst>
            <a:ext uri="{FF2B5EF4-FFF2-40B4-BE49-F238E27FC236}">
              <a16:creationId xmlns:a16="http://schemas.microsoft.com/office/drawing/2014/main" id="{4EDE0012-BF4B-4AE0-846E-CBB16F9F4383}"/>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15" name="PoljeZBesedilom 2">
          <a:extLst>
            <a:ext uri="{FF2B5EF4-FFF2-40B4-BE49-F238E27FC236}">
              <a16:creationId xmlns:a16="http://schemas.microsoft.com/office/drawing/2014/main" id="{F46C50D1-2139-4220-802B-D5D64AFC0E38}"/>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16" name="PoljeZBesedilom 2">
          <a:extLst>
            <a:ext uri="{FF2B5EF4-FFF2-40B4-BE49-F238E27FC236}">
              <a16:creationId xmlns:a16="http://schemas.microsoft.com/office/drawing/2014/main" id="{07731887-BEC4-48FB-8C96-1DC8200C7452}"/>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17" name="PoljeZBesedilom 2">
          <a:extLst>
            <a:ext uri="{FF2B5EF4-FFF2-40B4-BE49-F238E27FC236}">
              <a16:creationId xmlns:a16="http://schemas.microsoft.com/office/drawing/2014/main" id="{147544AA-31CB-4C8B-AC72-78F29D936C2F}"/>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18" name="PoljeZBesedilom 2">
          <a:extLst>
            <a:ext uri="{FF2B5EF4-FFF2-40B4-BE49-F238E27FC236}">
              <a16:creationId xmlns:a16="http://schemas.microsoft.com/office/drawing/2014/main" id="{2E07C321-4307-41AB-862D-F4908712B197}"/>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19" name="PoljeZBesedilom 778">
          <a:extLst>
            <a:ext uri="{FF2B5EF4-FFF2-40B4-BE49-F238E27FC236}">
              <a16:creationId xmlns:a16="http://schemas.microsoft.com/office/drawing/2014/main" id="{1AB09C34-794B-45A1-BB83-5B9D50916D38}"/>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20" name="PoljeZBesedilom 2">
          <a:extLst>
            <a:ext uri="{FF2B5EF4-FFF2-40B4-BE49-F238E27FC236}">
              <a16:creationId xmlns:a16="http://schemas.microsoft.com/office/drawing/2014/main" id="{1ABB7721-1F3E-4B4E-9445-079931DA42E1}"/>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21" name="PoljeZBesedilom 2">
          <a:extLst>
            <a:ext uri="{FF2B5EF4-FFF2-40B4-BE49-F238E27FC236}">
              <a16:creationId xmlns:a16="http://schemas.microsoft.com/office/drawing/2014/main" id="{596A52B1-ADA8-43B4-987B-291C2F1565AC}"/>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22" name="PoljeZBesedilom 2">
          <a:extLst>
            <a:ext uri="{FF2B5EF4-FFF2-40B4-BE49-F238E27FC236}">
              <a16:creationId xmlns:a16="http://schemas.microsoft.com/office/drawing/2014/main" id="{271B52A5-92CC-4A6D-9D03-946B40FE49C8}"/>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23" name="PoljeZBesedilom 2">
          <a:extLst>
            <a:ext uri="{FF2B5EF4-FFF2-40B4-BE49-F238E27FC236}">
              <a16:creationId xmlns:a16="http://schemas.microsoft.com/office/drawing/2014/main" id="{CB9B34E0-569E-4DA5-9025-275C3D1F055E}"/>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24" name="PoljeZBesedilom 2">
          <a:extLst>
            <a:ext uri="{FF2B5EF4-FFF2-40B4-BE49-F238E27FC236}">
              <a16:creationId xmlns:a16="http://schemas.microsoft.com/office/drawing/2014/main" id="{3911021D-618D-4284-8520-B498BA2193FC}"/>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25" name="PoljeZBesedilom 784">
          <a:extLst>
            <a:ext uri="{FF2B5EF4-FFF2-40B4-BE49-F238E27FC236}">
              <a16:creationId xmlns:a16="http://schemas.microsoft.com/office/drawing/2014/main" id="{7FE4B9DE-8D4E-4F4B-A9F0-953CB5AD0A62}"/>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26" name="PoljeZBesedilom 2">
          <a:extLst>
            <a:ext uri="{FF2B5EF4-FFF2-40B4-BE49-F238E27FC236}">
              <a16:creationId xmlns:a16="http://schemas.microsoft.com/office/drawing/2014/main" id="{D4BC3724-C6AA-4102-A136-A62E41BEFB04}"/>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27" name="PoljeZBesedilom 2">
          <a:extLst>
            <a:ext uri="{FF2B5EF4-FFF2-40B4-BE49-F238E27FC236}">
              <a16:creationId xmlns:a16="http://schemas.microsoft.com/office/drawing/2014/main" id="{6A1644D4-8712-48D5-B21B-90C0E4404BB2}"/>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28" name="PoljeZBesedilom 2">
          <a:extLst>
            <a:ext uri="{FF2B5EF4-FFF2-40B4-BE49-F238E27FC236}">
              <a16:creationId xmlns:a16="http://schemas.microsoft.com/office/drawing/2014/main" id="{6A1E358F-9BEE-476F-B40C-A708451D86DA}"/>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29" name="PoljeZBesedilom 2">
          <a:extLst>
            <a:ext uri="{FF2B5EF4-FFF2-40B4-BE49-F238E27FC236}">
              <a16:creationId xmlns:a16="http://schemas.microsoft.com/office/drawing/2014/main" id="{41BC34DA-602A-4593-B5CF-48CC6EAC78B8}"/>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30" name="PoljeZBesedilom 2">
          <a:extLst>
            <a:ext uri="{FF2B5EF4-FFF2-40B4-BE49-F238E27FC236}">
              <a16:creationId xmlns:a16="http://schemas.microsoft.com/office/drawing/2014/main" id="{BC710195-98B7-477D-8189-D0981421A08F}"/>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31" name="PoljeZBesedilom 790">
          <a:extLst>
            <a:ext uri="{FF2B5EF4-FFF2-40B4-BE49-F238E27FC236}">
              <a16:creationId xmlns:a16="http://schemas.microsoft.com/office/drawing/2014/main" id="{5AE87F46-2C3B-40FC-9938-831EF982791E}"/>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32" name="PoljeZBesedilom 2">
          <a:extLst>
            <a:ext uri="{FF2B5EF4-FFF2-40B4-BE49-F238E27FC236}">
              <a16:creationId xmlns:a16="http://schemas.microsoft.com/office/drawing/2014/main" id="{2E7DF5CB-67F1-4127-9155-C1B59352D7F0}"/>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33" name="PoljeZBesedilom 2">
          <a:extLst>
            <a:ext uri="{FF2B5EF4-FFF2-40B4-BE49-F238E27FC236}">
              <a16:creationId xmlns:a16="http://schemas.microsoft.com/office/drawing/2014/main" id="{DA197CD5-4786-438F-99F0-B35986FD9456}"/>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34" name="PoljeZBesedilom 2">
          <a:extLst>
            <a:ext uri="{FF2B5EF4-FFF2-40B4-BE49-F238E27FC236}">
              <a16:creationId xmlns:a16="http://schemas.microsoft.com/office/drawing/2014/main" id="{72CCF517-6247-43CD-B206-B38B82549222}"/>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35" name="PoljeZBesedilom 2">
          <a:extLst>
            <a:ext uri="{FF2B5EF4-FFF2-40B4-BE49-F238E27FC236}">
              <a16:creationId xmlns:a16="http://schemas.microsoft.com/office/drawing/2014/main" id="{1007D15C-4904-4920-81DA-A5BBA39C8B84}"/>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36" name="PoljeZBesedilom 2">
          <a:extLst>
            <a:ext uri="{FF2B5EF4-FFF2-40B4-BE49-F238E27FC236}">
              <a16:creationId xmlns:a16="http://schemas.microsoft.com/office/drawing/2014/main" id="{8E2128FE-94D6-4526-A309-74AE9993A6A3}"/>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37" name="PoljeZBesedilom 796">
          <a:extLst>
            <a:ext uri="{FF2B5EF4-FFF2-40B4-BE49-F238E27FC236}">
              <a16:creationId xmlns:a16="http://schemas.microsoft.com/office/drawing/2014/main" id="{4ADD4A9F-B8DC-40B8-B973-B72925512877}"/>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38" name="PoljeZBesedilom 2">
          <a:extLst>
            <a:ext uri="{FF2B5EF4-FFF2-40B4-BE49-F238E27FC236}">
              <a16:creationId xmlns:a16="http://schemas.microsoft.com/office/drawing/2014/main" id="{3CF7318F-D3D4-4833-8EF1-DECAB7CD59AE}"/>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39" name="PoljeZBesedilom 2">
          <a:extLst>
            <a:ext uri="{FF2B5EF4-FFF2-40B4-BE49-F238E27FC236}">
              <a16:creationId xmlns:a16="http://schemas.microsoft.com/office/drawing/2014/main" id="{2D034288-B5B5-4779-A2A2-C4903AFCF723}"/>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40" name="PoljeZBesedilom 2">
          <a:extLst>
            <a:ext uri="{FF2B5EF4-FFF2-40B4-BE49-F238E27FC236}">
              <a16:creationId xmlns:a16="http://schemas.microsoft.com/office/drawing/2014/main" id="{11C38AC5-5D46-4654-A405-EC8659EB812F}"/>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41" name="PoljeZBesedilom 2">
          <a:extLst>
            <a:ext uri="{FF2B5EF4-FFF2-40B4-BE49-F238E27FC236}">
              <a16:creationId xmlns:a16="http://schemas.microsoft.com/office/drawing/2014/main" id="{AD85185B-3468-4D2C-BA56-AA65BC6A62D4}"/>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242" name="PoljeZBesedilom 2">
          <a:extLst>
            <a:ext uri="{FF2B5EF4-FFF2-40B4-BE49-F238E27FC236}">
              <a16:creationId xmlns:a16="http://schemas.microsoft.com/office/drawing/2014/main" id="{395297DE-B7A8-4E87-83B9-1A274D122723}"/>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243" name="PoljeZBesedilom 802">
          <a:extLst>
            <a:ext uri="{FF2B5EF4-FFF2-40B4-BE49-F238E27FC236}">
              <a16:creationId xmlns:a16="http://schemas.microsoft.com/office/drawing/2014/main" id="{055E14BB-B969-49CD-8532-EC1FBA73C40A}"/>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244" name="PoljeZBesedilom 2">
          <a:extLst>
            <a:ext uri="{FF2B5EF4-FFF2-40B4-BE49-F238E27FC236}">
              <a16:creationId xmlns:a16="http://schemas.microsoft.com/office/drawing/2014/main" id="{23C1525F-1491-48CA-BD58-B5D9242B25B0}"/>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245" name="PoljeZBesedilom 2">
          <a:extLst>
            <a:ext uri="{FF2B5EF4-FFF2-40B4-BE49-F238E27FC236}">
              <a16:creationId xmlns:a16="http://schemas.microsoft.com/office/drawing/2014/main" id="{5C07C07E-B0EB-47D8-9A96-40D4A54B89E7}"/>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246" name="PoljeZBesedilom 2">
          <a:extLst>
            <a:ext uri="{FF2B5EF4-FFF2-40B4-BE49-F238E27FC236}">
              <a16:creationId xmlns:a16="http://schemas.microsoft.com/office/drawing/2014/main" id="{6569CEED-23C4-4704-8094-01DE9EC5174D}"/>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247" name="PoljeZBesedilom 2">
          <a:extLst>
            <a:ext uri="{FF2B5EF4-FFF2-40B4-BE49-F238E27FC236}">
              <a16:creationId xmlns:a16="http://schemas.microsoft.com/office/drawing/2014/main" id="{E0BE2125-4BB7-4D19-8604-A845ED991B70}"/>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48" name="PoljeZBesedilom 2">
          <a:extLst>
            <a:ext uri="{FF2B5EF4-FFF2-40B4-BE49-F238E27FC236}">
              <a16:creationId xmlns:a16="http://schemas.microsoft.com/office/drawing/2014/main" id="{4775AA7E-69A2-4CDD-9CD0-3B41F863AF8B}"/>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49" name="PoljeZBesedilom 808">
          <a:extLst>
            <a:ext uri="{FF2B5EF4-FFF2-40B4-BE49-F238E27FC236}">
              <a16:creationId xmlns:a16="http://schemas.microsoft.com/office/drawing/2014/main" id="{57FB89A6-A049-41F6-A356-C9EBB06D8C37}"/>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50" name="PoljeZBesedilom 2">
          <a:extLst>
            <a:ext uri="{FF2B5EF4-FFF2-40B4-BE49-F238E27FC236}">
              <a16:creationId xmlns:a16="http://schemas.microsoft.com/office/drawing/2014/main" id="{428E24AB-CE1E-4BBD-9E08-18A4880114F5}"/>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51" name="PoljeZBesedilom 2">
          <a:extLst>
            <a:ext uri="{FF2B5EF4-FFF2-40B4-BE49-F238E27FC236}">
              <a16:creationId xmlns:a16="http://schemas.microsoft.com/office/drawing/2014/main" id="{7BD26EB9-3C49-4EF6-8396-63C4AB503B46}"/>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52" name="PoljeZBesedilom 2">
          <a:extLst>
            <a:ext uri="{FF2B5EF4-FFF2-40B4-BE49-F238E27FC236}">
              <a16:creationId xmlns:a16="http://schemas.microsoft.com/office/drawing/2014/main" id="{8BDE5824-F735-4A18-8C66-311BDDB14915}"/>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53" name="PoljeZBesedilom 2">
          <a:extLst>
            <a:ext uri="{FF2B5EF4-FFF2-40B4-BE49-F238E27FC236}">
              <a16:creationId xmlns:a16="http://schemas.microsoft.com/office/drawing/2014/main" id="{76A74F9E-AF10-4C8D-A3F7-29DA7A8D0D9A}"/>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54" name="PoljeZBesedilom 2">
          <a:extLst>
            <a:ext uri="{FF2B5EF4-FFF2-40B4-BE49-F238E27FC236}">
              <a16:creationId xmlns:a16="http://schemas.microsoft.com/office/drawing/2014/main" id="{8B7191A5-57E4-4F26-A88B-A1AED4CB4251}"/>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55" name="PoljeZBesedilom 814">
          <a:extLst>
            <a:ext uri="{FF2B5EF4-FFF2-40B4-BE49-F238E27FC236}">
              <a16:creationId xmlns:a16="http://schemas.microsoft.com/office/drawing/2014/main" id="{82997226-14D9-46A5-8B9F-2A94CC7A1671}"/>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56" name="PoljeZBesedilom 2">
          <a:extLst>
            <a:ext uri="{FF2B5EF4-FFF2-40B4-BE49-F238E27FC236}">
              <a16:creationId xmlns:a16="http://schemas.microsoft.com/office/drawing/2014/main" id="{BE8539B1-4199-4054-8264-7F9F8502F8A3}"/>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57" name="PoljeZBesedilom 2">
          <a:extLst>
            <a:ext uri="{FF2B5EF4-FFF2-40B4-BE49-F238E27FC236}">
              <a16:creationId xmlns:a16="http://schemas.microsoft.com/office/drawing/2014/main" id="{A462E03D-0ED2-4C19-8E85-5E74F8275E95}"/>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58" name="PoljeZBesedilom 2">
          <a:extLst>
            <a:ext uri="{FF2B5EF4-FFF2-40B4-BE49-F238E27FC236}">
              <a16:creationId xmlns:a16="http://schemas.microsoft.com/office/drawing/2014/main" id="{5F407EC1-F5E5-44CD-A909-98E431D35554}"/>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808</xdr:row>
      <xdr:rowOff>0</xdr:rowOff>
    </xdr:from>
    <xdr:ext cx="184731" cy="271710"/>
    <xdr:sp macro="" textlink="">
      <xdr:nvSpPr>
        <xdr:cNvPr id="5259" name="PoljeZBesedilom 2">
          <a:extLst>
            <a:ext uri="{FF2B5EF4-FFF2-40B4-BE49-F238E27FC236}">
              <a16:creationId xmlns:a16="http://schemas.microsoft.com/office/drawing/2014/main" id="{CA3E0C83-34D7-46DC-8B48-34287A790366}"/>
            </a:ext>
          </a:extLst>
        </xdr:cNvPr>
        <xdr:cNvSpPr txBox="1"/>
      </xdr:nvSpPr>
      <xdr:spPr>
        <a:xfrm>
          <a:off x="7667015"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260" name="PoljeZBesedilom 2">
          <a:extLst>
            <a:ext uri="{FF2B5EF4-FFF2-40B4-BE49-F238E27FC236}">
              <a16:creationId xmlns:a16="http://schemas.microsoft.com/office/drawing/2014/main" id="{C7558C40-C7F7-4332-9AAA-BD8EA8B61335}"/>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261" name="PoljeZBesedilom 820">
          <a:extLst>
            <a:ext uri="{FF2B5EF4-FFF2-40B4-BE49-F238E27FC236}">
              <a16:creationId xmlns:a16="http://schemas.microsoft.com/office/drawing/2014/main" id="{E932D0E8-0841-473D-92A5-ACCFF4D4AA4C}"/>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262" name="PoljeZBesedilom 2">
          <a:extLst>
            <a:ext uri="{FF2B5EF4-FFF2-40B4-BE49-F238E27FC236}">
              <a16:creationId xmlns:a16="http://schemas.microsoft.com/office/drawing/2014/main" id="{177CA83C-6BA3-47D5-ACD5-D837AE24BF10}"/>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263" name="PoljeZBesedilom 2">
          <a:extLst>
            <a:ext uri="{FF2B5EF4-FFF2-40B4-BE49-F238E27FC236}">
              <a16:creationId xmlns:a16="http://schemas.microsoft.com/office/drawing/2014/main" id="{AD90FA66-2E2D-4968-B2BE-7AF27338A612}"/>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264" name="PoljeZBesedilom 2">
          <a:extLst>
            <a:ext uri="{FF2B5EF4-FFF2-40B4-BE49-F238E27FC236}">
              <a16:creationId xmlns:a16="http://schemas.microsoft.com/office/drawing/2014/main" id="{68DF532F-7FCE-45D8-AAA1-F9AF6A86D947}"/>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808</xdr:row>
      <xdr:rowOff>0</xdr:rowOff>
    </xdr:from>
    <xdr:ext cx="184731" cy="271710"/>
    <xdr:sp macro="" textlink="">
      <xdr:nvSpPr>
        <xdr:cNvPr id="5265" name="PoljeZBesedilom 2">
          <a:extLst>
            <a:ext uri="{FF2B5EF4-FFF2-40B4-BE49-F238E27FC236}">
              <a16:creationId xmlns:a16="http://schemas.microsoft.com/office/drawing/2014/main" id="{025996CE-E3CE-4408-B241-84FCE8756EE7}"/>
            </a:ext>
          </a:extLst>
        </xdr:cNvPr>
        <xdr:cNvSpPr txBox="1"/>
      </xdr:nvSpPr>
      <xdr:spPr>
        <a:xfrm>
          <a:off x="765876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66" name="PoljeZBesedilom 2">
          <a:extLst>
            <a:ext uri="{FF2B5EF4-FFF2-40B4-BE49-F238E27FC236}">
              <a16:creationId xmlns:a16="http://schemas.microsoft.com/office/drawing/2014/main" id="{7A1DD6D9-A114-46BA-BFDF-EB142A7B3C45}"/>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67" name="PoljeZBesedilom 826">
          <a:extLst>
            <a:ext uri="{FF2B5EF4-FFF2-40B4-BE49-F238E27FC236}">
              <a16:creationId xmlns:a16="http://schemas.microsoft.com/office/drawing/2014/main" id="{A6379D57-C40F-443B-9919-99C1BE5611BA}"/>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68" name="PoljeZBesedilom 2">
          <a:extLst>
            <a:ext uri="{FF2B5EF4-FFF2-40B4-BE49-F238E27FC236}">
              <a16:creationId xmlns:a16="http://schemas.microsoft.com/office/drawing/2014/main" id="{5CD4FCD1-39B4-4D2C-A555-087BA69C2F27}"/>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69" name="PoljeZBesedilom 2">
          <a:extLst>
            <a:ext uri="{FF2B5EF4-FFF2-40B4-BE49-F238E27FC236}">
              <a16:creationId xmlns:a16="http://schemas.microsoft.com/office/drawing/2014/main" id="{1A315920-7B8A-4EA4-819F-CCD7CC1ADE32}"/>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70" name="PoljeZBesedilom 2">
          <a:extLst>
            <a:ext uri="{FF2B5EF4-FFF2-40B4-BE49-F238E27FC236}">
              <a16:creationId xmlns:a16="http://schemas.microsoft.com/office/drawing/2014/main" id="{CB93281D-8747-4448-9F1F-DB3936FB78DC}"/>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71" name="PoljeZBesedilom 2">
          <a:extLst>
            <a:ext uri="{FF2B5EF4-FFF2-40B4-BE49-F238E27FC236}">
              <a16:creationId xmlns:a16="http://schemas.microsoft.com/office/drawing/2014/main" id="{50ED308A-76BD-41DA-94AE-020677046B13}"/>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72" name="PoljeZBesedilom 831">
          <a:extLst>
            <a:ext uri="{FF2B5EF4-FFF2-40B4-BE49-F238E27FC236}">
              <a16:creationId xmlns:a16="http://schemas.microsoft.com/office/drawing/2014/main" id="{550CCF6D-A61F-474A-A139-CEFC22657774}"/>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73" name="PoljeZBesedilom 2">
          <a:extLst>
            <a:ext uri="{FF2B5EF4-FFF2-40B4-BE49-F238E27FC236}">
              <a16:creationId xmlns:a16="http://schemas.microsoft.com/office/drawing/2014/main" id="{C8183ECC-39E9-496D-BE5D-46240D5F5D43}"/>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74" name="PoljeZBesedilom 2">
          <a:extLst>
            <a:ext uri="{FF2B5EF4-FFF2-40B4-BE49-F238E27FC236}">
              <a16:creationId xmlns:a16="http://schemas.microsoft.com/office/drawing/2014/main" id="{6B26808D-6913-4182-AE1B-07D31CB67306}"/>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75" name="PoljeZBesedilom 2">
          <a:extLst>
            <a:ext uri="{FF2B5EF4-FFF2-40B4-BE49-F238E27FC236}">
              <a16:creationId xmlns:a16="http://schemas.microsoft.com/office/drawing/2014/main" id="{24D3D1D1-7FDA-4D3E-9702-82EC0B768A32}"/>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76" name="PoljeZBesedilom 2">
          <a:extLst>
            <a:ext uri="{FF2B5EF4-FFF2-40B4-BE49-F238E27FC236}">
              <a16:creationId xmlns:a16="http://schemas.microsoft.com/office/drawing/2014/main" id="{76FB26FD-AC04-4848-9FD2-D454D1B8945A}"/>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77" name="PoljeZBesedilom 2">
          <a:extLst>
            <a:ext uri="{FF2B5EF4-FFF2-40B4-BE49-F238E27FC236}">
              <a16:creationId xmlns:a16="http://schemas.microsoft.com/office/drawing/2014/main" id="{85D379BB-0BE0-4697-92DF-3879B5750E2D}"/>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78" name="PoljeZBesedilom 837">
          <a:extLst>
            <a:ext uri="{FF2B5EF4-FFF2-40B4-BE49-F238E27FC236}">
              <a16:creationId xmlns:a16="http://schemas.microsoft.com/office/drawing/2014/main" id="{D3D5DE9A-F6C5-42AF-938A-B5636E0B784C}"/>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79" name="PoljeZBesedilom 2">
          <a:extLst>
            <a:ext uri="{FF2B5EF4-FFF2-40B4-BE49-F238E27FC236}">
              <a16:creationId xmlns:a16="http://schemas.microsoft.com/office/drawing/2014/main" id="{939E2A42-BF0E-4754-9B0C-6EA2916FF0FC}"/>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80" name="PoljeZBesedilom 2">
          <a:extLst>
            <a:ext uri="{FF2B5EF4-FFF2-40B4-BE49-F238E27FC236}">
              <a16:creationId xmlns:a16="http://schemas.microsoft.com/office/drawing/2014/main" id="{2DCC27CD-94D7-4B22-9DAB-620BC817C79E}"/>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81" name="PoljeZBesedilom 2">
          <a:extLst>
            <a:ext uri="{FF2B5EF4-FFF2-40B4-BE49-F238E27FC236}">
              <a16:creationId xmlns:a16="http://schemas.microsoft.com/office/drawing/2014/main" id="{CC8E3302-F64C-44E0-8028-598872E53EAF}"/>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82" name="PoljeZBesedilom 2">
          <a:extLst>
            <a:ext uri="{FF2B5EF4-FFF2-40B4-BE49-F238E27FC236}">
              <a16:creationId xmlns:a16="http://schemas.microsoft.com/office/drawing/2014/main" id="{36A34588-4E67-4B80-A11A-37D51D01B6F5}"/>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83" name="PoljeZBesedilom 842">
          <a:extLst>
            <a:ext uri="{FF2B5EF4-FFF2-40B4-BE49-F238E27FC236}">
              <a16:creationId xmlns:a16="http://schemas.microsoft.com/office/drawing/2014/main" id="{65770890-1B67-4E7C-90C3-B502DB2F5B97}"/>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84" name="PoljeZBesedilom 2">
          <a:extLst>
            <a:ext uri="{FF2B5EF4-FFF2-40B4-BE49-F238E27FC236}">
              <a16:creationId xmlns:a16="http://schemas.microsoft.com/office/drawing/2014/main" id="{67A0F9B1-4519-4B8E-82A0-68941555329D}"/>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85" name="PoljeZBesedilom 2">
          <a:extLst>
            <a:ext uri="{FF2B5EF4-FFF2-40B4-BE49-F238E27FC236}">
              <a16:creationId xmlns:a16="http://schemas.microsoft.com/office/drawing/2014/main" id="{521DC767-622F-4449-9B32-F1BADE4E035D}"/>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86" name="PoljeZBesedilom 2">
          <a:extLst>
            <a:ext uri="{FF2B5EF4-FFF2-40B4-BE49-F238E27FC236}">
              <a16:creationId xmlns:a16="http://schemas.microsoft.com/office/drawing/2014/main" id="{D5B39814-57ED-4B8E-A768-8345B38AD3D1}"/>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808</xdr:row>
      <xdr:rowOff>0</xdr:rowOff>
    </xdr:from>
    <xdr:ext cx="184731" cy="271710"/>
    <xdr:sp macro="" textlink="">
      <xdr:nvSpPr>
        <xdr:cNvPr id="5287" name="PoljeZBesedilom 2">
          <a:extLst>
            <a:ext uri="{FF2B5EF4-FFF2-40B4-BE49-F238E27FC236}">
              <a16:creationId xmlns:a16="http://schemas.microsoft.com/office/drawing/2014/main" id="{316BA639-BF6D-45D0-BFFA-56935F9DC109}"/>
            </a:ext>
          </a:extLst>
        </xdr:cNvPr>
        <xdr:cNvSpPr txBox="1"/>
      </xdr:nvSpPr>
      <xdr:spPr>
        <a:xfrm>
          <a:off x="7654950" y="1372911729"/>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985</xdr:row>
      <xdr:rowOff>157850</xdr:rowOff>
    </xdr:from>
    <xdr:ext cx="184731" cy="264560"/>
    <xdr:sp macro="" textlink="">
      <xdr:nvSpPr>
        <xdr:cNvPr id="5288" name="PoljeZBesedilom 2">
          <a:extLst>
            <a:ext uri="{FF2B5EF4-FFF2-40B4-BE49-F238E27FC236}">
              <a16:creationId xmlns:a16="http://schemas.microsoft.com/office/drawing/2014/main" id="{5A810470-2810-483F-9B3B-D84102F574E9}"/>
            </a:ext>
          </a:extLst>
        </xdr:cNvPr>
        <xdr:cNvSpPr txBox="1"/>
      </xdr:nvSpPr>
      <xdr:spPr>
        <a:xfrm>
          <a:off x="6226629" y="17304747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985</xdr:row>
      <xdr:rowOff>157850</xdr:rowOff>
    </xdr:from>
    <xdr:ext cx="184731" cy="264560"/>
    <xdr:sp macro="" textlink="">
      <xdr:nvSpPr>
        <xdr:cNvPr id="5289" name="PoljeZBesedilom 5288">
          <a:extLst>
            <a:ext uri="{FF2B5EF4-FFF2-40B4-BE49-F238E27FC236}">
              <a16:creationId xmlns:a16="http://schemas.microsoft.com/office/drawing/2014/main" id="{F005EE5E-8E58-43B9-A4DE-2E428CACF905}"/>
            </a:ext>
          </a:extLst>
        </xdr:cNvPr>
        <xdr:cNvSpPr txBox="1"/>
      </xdr:nvSpPr>
      <xdr:spPr>
        <a:xfrm>
          <a:off x="6226629" y="17304747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985</xdr:row>
      <xdr:rowOff>157850</xdr:rowOff>
    </xdr:from>
    <xdr:ext cx="184731" cy="264560"/>
    <xdr:sp macro="" textlink="">
      <xdr:nvSpPr>
        <xdr:cNvPr id="5290" name="PoljeZBesedilom 2">
          <a:extLst>
            <a:ext uri="{FF2B5EF4-FFF2-40B4-BE49-F238E27FC236}">
              <a16:creationId xmlns:a16="http://schemas.microsoft.com/office/drawing/2014/main" id="{416D74B6-877A-492A-B992-77B4C4821D2D}"/>
            </a:ext>
          </a:extLst>
        </xdr:cNvPr>
        <xdr:cNvSpPr txBox="1"/>
      </xdr:nvSpPr>
      <xdr:spPr>
        <a:xfrm>
          <a:off x="6226629" y="17304747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985</xdr:row>
      <xdr:rowOff>157850</xdr:rowOff>
    </xdr:from>
    <xdr:ext cx="184731" cy="264560"/>
    <xdr:sp macro="" textlink="">
      <xdr:nvSpPr>
        <xdr:cNvPr id="5291" name="PoljeZBesedilom 5290">
          <a:extLst>
            <a:ext uri="{FF2B5EF4-FFF2-40B4-BE49-F238E27FC236}">
              <a16:creationId xmlns:a16="http://schemas.microsoft.com/office/drawing/2014/main" id="{05D58816-39FE-487D-964E-123D562A0574}"/>
            </a:ext>
          </a:extLst>
        </xdr:cNvPr>
        <xdr:cNvSpPr txBox="1"/>
      </xdr:nvSpPr>
      <xdr:spPr>
        <a:xfrm>
          <a:off x="6226629" y="17304747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292" name="PoljeZBesedilom 2">
          <a:extLst>
            <a:ext uri="{FF2B5EF4-FFF2-40B4-BE49-F238E27FC236}">
              <a16:creationId xmlns:a16="http://schemas.microsoft.com/office/drawing/2014/main" id="{425A95C3-1298-462D-A669-05FEE78D2A78}"/>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293" name="PoljeZBesedilom 5292">
          <a:extLst>
            <a:ext uri="{FF2B5EF4-FFF2-40B4-BE49-F238E27FC236}">
              <a16:creationId xmlns:a16="http://schemas.microsoft.com/office/drawing/2014/main" id="{66C18BB5-E5C2-4C24-96B9-75A1E50350A8}"/>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294" name="PoljeZBesedilom 2">
          <a:extLst>
            <a:ext uri="{FF2B5EF4-FFF2-40B4-BE49-F238E27FC236}">
              <a16:creationId xmlns:a16="http://schemas.microsoft.com/office/drawing/2014/main" id="{96DAB633-8893-4227-8147-552EA8571AC5}"/>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295" name="PoljeZBesedilom 2">
          <a:extLst>
            <a:ext uri="{FF2B5EF4-FFF2-40B4-BE49-F238E27FC236}">
              <a16:creationId xmlns:a16="http://schemas.microsoft.com/office/drawing/2014/main" id="{DA66CB76-3706-4F58-83EB-09FC36A640A9}"/>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296" name="PoljeZBesedilom 2">
          <a:extLst>
            <a:ext uri="{FF2B5EF4-FFF2-40B4-BE49-F238E27FC236}">
              <a16:creationId xmlns:a16="http://schemas.microsoft.com/office/drawing/2014/main" id="{07073050-CC4E-4974-AD3F-FA7D0A95C22E}"/>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297" name="PoljeZBesedilom 2">
          <a:extLst>
            <a:ext uri="{FF2B5EF4-FFF2-40B4-BE49-F238E27FC236}">
              <a16:creationId xmlns:a16="http://schemas.microsoft.com/office/drawing/2014/main" id="{1716CDEE-91CA-43E0-80A9-614BDC2A5C5E}"/>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298" name="PoljeZBesedilom 2">
          <a:extLst>
            <a:ext uri="{FF2B5EF4-FFF2-40B4-BE49-F238E27FC236}">
              <a16:creationId xmlns:a16="http://schemas.microsoft.com/office/drawing/2014/main" id="{44278E3E-C35F-49A4-90A4-FC2948F8E101}"/>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299" name="PoljeZBesedilom 5298">
          <a:extLst>
            <a:ext uri="{FF2B5EF4-FFF2-40B4-BE49-F238E27FC236}">
              <a16:creationId xmlns:a16="http://schemas.microsoft.com/office/drawing/2014/main" id="{8D337EB3-E4F6-4D74-8EDC-226C1F94DF1D}"/>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300" name="PoljeZBesedilom 2">
          <a:extLst>
            <a:ext uri="{FF2B5EF4-FFF2-40B4-BE49-F238E27FC236}">
              <a16:creationId xmlns:a16="http://schemas.microsoft.com/office/drawing/2014/main" id="{699747F8-59E0-4297-B4F5-704592F26844}"/>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301" name="PoljeZBesedilom 2">
          <a:extLst>
            <a:ext uri="{FF2B5EF4-FFF2-40B4-BE49-F238E27FC236}">
              <a16:creationId xmlns:a16="http://schemas.microsoft.com/office/drawing/2014/main" id="{BCD2578B-2E11-4E0A-ACB6-999DC124E67F}"/>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302" name="PoljeZBesedilom 2">
          <a:extLst>
            <a:ext uri="{FF2B5EF4-FFF2-40B4-BE49-F238E27FC236}">
              <a16:creationId xmlns:a16="http://schemas.microsoft.com/office/drawing/2014/main" id="{6A4E6002-05F9-4C95-869A-4CDA26EDC004}"/>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303" name="PoljeZBesedilom 2">
          <a:extLst>
            <a:ext uri="{FF2B5EF4-FFF2-40B4-BE49-F238E27FC236}">
              <a16:creationId xmlns:a16="http://schemas.microsoft.com/office/drawing/2014/main" id="{F808BC44-69BF-4144-860D-394216462BD1}"/>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5304" name="PoljeZBesedilom 2">
          <a:extLst>
            <a:ext uri="{FF2B5EF4-FFF2-40B4-BE49-F238E27FC236}">
              <a16:creationId xmlns:a16="http://schemas.microsoft.com/office/drawing/2014/main" id="{1BBDDF85-C4A8-4480-8C2C-CA4D29A78404}"/>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5305" name="PoljeZBesedilom 5304">
          <a:extLst>
            <a:ext uri="{FF2B5EF4-FFF2-40B4-BE49-F238E27FC236}">
              <a16:creationId xmlns:a16="http://schemas.microsoft.com/office/drawing/2014/main" id="{E6330184-169A-4096-BD69-9838515D9E1F}"/>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5306" name="PoljeZBesedilom 2">
          <a:extLst>
            <a:ext uri="{FF2B5EF4-FFF2-40B4-BE49-F238E27FC236}">
              <a16:creationId xmlns:a16="http://schemas.microsoft.com/office/drawing/2014/main" id="{16FD19AE-6896-4368-8FC8-F9AC68C6A71A}"/>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5307" name="PoljeZBesedilom 2">
          <a:extLst>
            <a:ext uri="{FF2B5EF4-FFF2-40B4-BE49-F238E27FC236}">
              <a16:creationId xmlns:a16="http://schemas.microsoft.com/office/drawing/2014/main" id="{6E198127-C369-4F4A-AE4F-893D564714F2}"/>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5308" name="PoljeZBesedilom 2">
          <a:extLst>
            <a:ext uri="{FF2B5EF4-FFF2-40B4-BE49-F238E27FC236}">
              <a16:creationId xmlns:a16="http://schemas.microsoft.com/office/drawing/2014/main" id="{80888ED5-D39B-4CC1-B7E2-947F30741391}"/>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5309" name="PoljeZBesedilom 2">
          <a:extLst>
            <a:ext uri="{FF2B5EF4-FFF2-40B4-BE49-F238E27FC236}">
              <a16:creationId xmlns:a16="http://schemas.microsoft.com/office/drawing/2014/main" id="{F5867ED0-8C8F-4464-A760-4B40264FD933}"/>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820</xdr:row>
      <xdr:rowOff>0</xdr:rowOff>
    </xdr:from>
    <xdr:ext cx="184731" cy="264560"/>
    <xdr:sp macro="" textlink="">
      <xdr:nvSpPr>
        <xdr:cNvPr id="5310" name="PoljeZBesedilom 2">
          <a:extLst>
            <a:ext uri="{FF2B5EF4-FFF2-40B4-BE49-F238E27FC236}">
              <a16:creationId xmlns:a16="http://schemas.microsoft.com/office/drawing/2014/main" id="{B77FA31A-5491-472A-A59C-968550D70983}"/>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820</xdr:row>
      <xdr:rowOff>0</xdr:rowOff>
    </xdr:from>
    <xdr:ext cx="184731" cy="264560"/>
    <xdr:sp macro="" textlink="">
      <xdr:nvSpPr>
        <xdr:cNvPr id="5311" name="PoljeZBesedilom 5310">
          <a:extLst>
            <a:ext uri="{FF2B5EF4-FFF2-40B4-BE49-F238E27FC236}">
              <a16:creationId xmlns:a16="http://schemas.microsoft.com/office/drawing/2014/main" id="{7F8E8113-0FCB-4C85-8B81-9778BAADE535}"/>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820</xdr:row>
      <xdr:rowOff>0</xdr:rowOff>
    </xdr:from>
    <xdr:ext cx="184731" cy="264560"/>
    <xdr:sp macro="" textlink="">
      <xdr:nvSpPr>
        <xdr:cNvPr id="5312" name="PoljeZBesedilom 2">
          <a:extLst>
            <a:ext uri="{FF2B5EF4-FFF2-40B4-BE49-F238E27FC236}">
              <a16:creationId xmlns:a16="http://schemas.microsoft.com/office/drawing/2014/main" id="{1983B105-DB59-4231-AABF-D4BF6203E134}"/>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820</xdr:row>
      <xdr:rowOff>0</xdr:rowOff>
    </xdr:from>
    <xdr:ext cx="184731" cy="264560"/>
    <xdr:sp macro="" textlink="">
      <xdr:nvSpPr>
        <xdr:cNvPr id="5313" name="PoljeZBesedilom 2">
          <a:extLst>
            <a:ext uri="{FF2B5EF4-FFF2-40B4-BE49-F238E27FC236}">
              <a16:creationId xmlns:a16="http://schemas.microsoft.com/office/drawing/2014/main" id="{E9A8B99A-E067-4559-B3E6-72128C3A16AD}"/>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820</xdr:row>
      <xdr:rowOff>0</xdr:rowOff>
    </xdr:from>
    <xdr:ext cx="184731" cy="264560"/>
    <xdr:sp macro="" textlink="">
      <xdr:nvSpPr>
        <xdr:cNvPr id="5314" name="PoljeZBesedilom 2">
          <a:extLst>
            <a:ext uri="{FF2B5EF4-FFF2-40B4-BE49-F238E27FC236}">
              <a16:creationId xmlns:a16="http://schemas.microsoft.com/office/drawing/2014/main" id="{DEF3621E-1D7D-48AF-8867-4927C863B709}"/>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820</xdr:row>
      <xdr:rowOff>0</xdr:rowOff>
    </xdr:from>
    <xdr:ext cx="184731" cy="264560"/>
    <xdr:sp macro="" textlink="">
      <xdr:nvSpPr>
        <xdr:cNvPr id="5315" name="PoljeZBesedilom 2">
          <a:extLst>
            <a:ext uri="{FF2B5EF4-FFF2-40B4-BE49-F238E27FC236}">
              <a16:creationId xmlns:a16="http://schemas.microsoft.com/office/drawing/2014/main" id="{E3A2BD2A-2112-416A-AA20-C5234C566CE6}"/>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16" name="PoljeZBesedilom 2">
          <a:extLst>
            <a:ext uri="{FF2B5EF4-FFF2-40B4-BE49-F238E27FC236}">
              <a16:creationId xmlns:a16="http://schemas.microsoft.com/office/drawing/2014/main" id="{5363C997-D117-4C73-8D5F-B80E813DA97B}"/>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17" name="PoljeZBesedilom 5316">
          <a:extLst>
            <a:ext uri="{FF2B5EF4-FFF2-40B4-BE49-F238E27FC236}">
              <a16:creationId xmlns:a16="http://schemas.microsoft.com/office/drawing/2014/main" id="{8820FEC8-C6A5-4C5C-8060-9A458AF5D9CB}"/>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18" name="PoljeZBesedilom 2">
          <a:extLst>
            <a:ext uri="{FF2B5EF4-FFF2-40B4-BE49-F238E27FC236}">
              <a16:creationId xmlns:a16="http://schemas.microsoft.com/office/drawing/2014/main" id="{BE64B332-1C56-4F49-84B9-C30462F35FE6}"/>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19" name="PoljeZBesedilom 2">
          <a:extLst>
            <a:ext uri="{FF2B5EF4-FFF2-40B4-BE49-F238E27FC236}">
              <a16:creationId xmlns:a16="http://schemas.microsoft.com/office/drawing/2014/main" id="{41AFD95A-C294-4759-ABAA-6A4FBD0BA30A}"/>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20" name="PoljeZBesedilom 2">
          <a:extLst>
            <a:ext uri="{FF2B5EF4-FFF2-40B4-BE49-F238E27FC236}">
              <a16:creationId xmlns:a16="http://schemas.microsoft.com/office/drawing/2014/main" id="{5058D9F0-0DDB-4A6F-A5F5-BDDC9285DA6F}"/>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21" name="PoljeZBesedilom 2">
          <a:extLst>
            <a:ext uri="{FF2B5EF4-FFF2-40B4-BE49-F238E27FC236}">
              <a16:creationId xmlns:a16="http://schemas.microsoft.com/office/drawing/2014/main" id="{37CA8567-6C93-420A-A66F-D5E885D68701}"/>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22" name="PoljeZBesedilom 2">
          <a:extLst>
            <a:ext uri="{FF2B5EF4-FFF2-40B4-BE49-F238E27FC236}">
              <a16:creationId xmlns:a16="http://schemas.microsoft.com/office/drawing/2014/main" id="{3DAD5061-95A2-41FA-B4BF-743A190B218D}"/>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23" name="PoljeZBesedilom 5322">
          <a:extLst>
            <a:ext uri="{FF2B5EF4-FFF2-40B4-BE49-F238E27FC236}">
              <a16:creationId xmlns:a16="http://schemas.microsoft.com/office/drawing/2014/main" id="{3838CC2B-2519-4A86-9532-8FD179AB4396}"/>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24" name="PoljeZBesedilom 2">
          <a:extLst>
            <a:ext uri="{FF2B5EF4-FFF2-40B4-BE49-F238E27FC236}">
              <a16:creationId xmlns:a16="http://schemas.microsoft.com/office/drawing/2014/main" id="{9D717517-5F3A-46E4-AE3F-A65261D95D9E}"/>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25" name="PoljeZBesedilom 2">
          <a:extLst>
            <a:ext uri="{FF2B5EF4-FFF2-40B4-BE49-F238E27FC236}">
              <a16:creationId xmlns:a16="http://schemas.microsoft.com/office/drawing/2014/main" id="{C62499F5-598D-4356-A7A6-367528AE69B3}"/>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26" name="PoljeZBesedilom 2">
          <a:extLst>
            <a:ext uri="{FF2B5EF4-FFF2-40B4-BE49-F238E27FC236}">
              <a16:creationId xmlns:a16="http://schemas.microsoft.com/office/drawing/2014/main" id="{CFF4493A-2EA4-459F-9E0D-4EA5AEF29DEB}"/>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27" name="PoljeZBesedilom 2">
          <a:extLst>
            <a:ext uri="{FF2B5EF4-FFF2-40B4-BE49-F238E27FC236}">
              <a16:creationId xmlns:a16="http://schemas.microsoft.com/office/drawing/2014/main" id="{86607D37-E479-4DCB-BA55-0DB7422D9AC4}"/>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4560"/>
    <xdr:sp macro="" textlink="">
      <xdr:nvSpPr>
        <xdr:cNvPr id="5328" name="PoljeZBesedilom 2">
          <a:extLst>
            <a:ext uri="{FF2B5EF4-FFF2-40B4-BE49-F238E27FC236}">
              <a16:creationId xmlns:a16="http://schemas.microsoft.com/office/drawing/2014/main" id="{D608CEA1-2E18-4037-AB4E-74413996B90D}"/>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4560"/>
    <xdr:sp macro="" textlink="">
      <xdr:nvSpPr>
        <xdr:cNvPr id="5329" name="PoljeZBesedilom 5328">
          <a:extLst>
            <a:ext uri="{FF2B5EF4-FFF2-40B4-BE49-F238E27FC236}">
              <a16:creationId xmlns:a16="http://schemas.microsoft.com/office/drawing/2014/main" id="{F4E7488D-F46A-44CE-B97B-AD3B81CFAEC6}"/>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4560"/>
    <xdr:sp macro="" textlink="">
      <xdr:nvSpPr>
        <xdr:cNvPr id="5330" name="PoljeZBesedilom 2">
          <a:extLst>
            <a:ext uri="{FF2B5EF4-FFF2-40B4-BE49-F238E27FC236}">
              <a16:creationId xmlns:a16="http://schemas.microsoft.com/office/drawing/2014/main" id="{2B69BDC9-96A1-44B4-B8A6-84FEEB795680}"/>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4560"/>
    <xdr:sp macro="" textlink="">
      <xdr:nvSpPr>
        <xdr:cNvPr id="5331" name="PoljeZBesedilom 2">
          <a:extLst>
            <a:ext uri="{FF2B5EF4-FFF2-40B4-BE49-F238E27FC236}">
              <a16:creationId xmlns:a16="http://schemas.microsoft.com/office/drawing/2014/main" id="{8D4414A7-BB48-459B-96BD-6DD33675655B}"/>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4560"/>
    <xdr:sp macro="" textlink="">
      <xdr:nvSpPr>
        <xdr:cNvPr id="5332" name="PoljeZBesedilom 2">
          <a:extLst>
            <a:ext uri="{FF2B5EF4-FFF2-40B4-BE49-F238E27FC236}">
              <a16:creationId xmlns:a16="http://schemas.microsoft.com/office/drawing/2014/main" id="{3F795156-23F6-4ECF-96DD-52C95A3502E4}"/>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4560"/>
    <xdr:sp macro="" textlink="">
      <xdr:nvSpPr>
        <xdr:cNvPr id="5333" name="PoljeZBesedilom 2">
          <a:extLst>
            <a:ext uri="{FF2B5EF4-FFF2-40B4-BE49-F238E27FC236}">
              <a16:creationId xmlns:a16="http://schemas.microsoft.com/office/drawing/2014/main" id="{782643F7-4710-4880-B285-1BD5ACF932E7}"/>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2950"/>
    <xdr:sp macro="" textlink="">
      <xdr:nvSpPr>
        <xdr:cNvPr id="5334" name="PoljeZBesedilom 2">
          <a:extLst>
            <a:ext uri="{FF2B5EF4-FFF2-40B4-BE49-F238E27FC236}">
              <a16:creationId xmlns:a16="http://schemas.microsoft.com/office/drawing/2014/main" id="{1A2F229D-0EBF-47E2-99CD-5CD781E9C537}"/>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2950"/>
    <xdr:sp macro="" textlink="">
      <xdr:nvSpPr>
        <xdr:cNvPr id="5335" name="PoljeZBesedilom 5334">
          <a:extLst>
            <a:ext uri="{FF2B5EF4-FFF2-40B4-BE49-F238E27FC236}">
              <a16:creationId xmlns:a16="http://schemas.microsoft.com/office/drawing/2014/main" id="{ADA0B3D5-A575-4122-A1B6-7884B913BE08}"/>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2950"/>
    <xdr:sp macro="" textlink="">
      <xdr:nvSpPr>
        <xdr:cNvPr id="5336" name="PoljeZBesedilom 2">
          <a:extLst>
            <a:ext uri="{FF2B5EF4-FFF2-40B4-BE49-F238E27FC236}">
              <a16:creationId xmlns:a16="http://schemas.microsoft.com/office/drawing/2014/main" id="{7FADD8B9-56BA-4490-808B-3E42F10BDC58}"/>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2950"/>
    <xdr:sp macro="" textlink="">
      <xdr:nvSpPr>
        <xdr:cNvPr id="5337" name="PoljeZBesedilom 2">
          <a:extLst>
            <a:ext uri="{FF2B5EF4-FFF2-40B4-BE49-F238E27FC236}">
              <a16:creationId xmlns:a16="http://schemas.microsoft.com/office/drawing/2014/main" id="{387A6F83-3EC4-456B-91DB-3B745BCD60E1}"/>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2950"/>
    <xdr:sp macro="" textlink="">
      <xdr:nvSpPr>
        <xdr:cNvPr id="5338" name="PoljeZBesedilom 2">
          <a:extLst>
            <a:ext uri="{FF2B5EF4-FFF2-40B4-BE49-F238E27FC236}">
              <a16:creationId xmlns:a16="http://schemas.microsoft.com/office/drawing/2014/main" id="{CF43CDFA-5696-4CE3-B374-AAE6115C91FB}"/>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2950"/>
    <xdr:sp macro="" textlink="">
      <xdr:nvSpPr>
        <xdr:cNvPr id="5339" name="PoljeZBesedilom 2">
          <a:extLst>
            <a:ext uri="{FF2B5EF4-FFF2-40B4-BE49-F238E27FC236}">
              <a16:creationId xmlns:a16="http://schemas.microsoft.com/office/drawing/2014/main" id="{CBEDD605-DBB0-4E84-8FE0-DD48A6965E30}"/>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836</xdr:row>
      <xdr:rowOff>0</xdr:rowOff>
    </xdr:from>
    <xdr:ext cx="184731" cy="279489"/>
    <xdr:sp macro="" textlink="">
      <xdr:nvSpPr>
        <xdr:cNvPr id="5340" name="PoljeZBesedilom 5339">
          <a:extLst>
            <a:ext uri="{FF2B5EF4-FFF2-40B4-BE49-F238E27FC236}">
              <a16:creationId xmlns:a16="http://schemas.microsoft.com/office/drawing/2014/main" id="{BCF22EA1-D15F-41D0-A685-D08F479EB47E}"/>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836</xdr:row>
      <xdr:rowOff>0</xdr:rowOff>
    </xdr:from>
    <xdr:ext cx="184731" cy="279489"/>
    <xdr:sp macro="" textlink="">
      <xdr:nvSpPr>
        <xdr:cNvPr id="5341" name="PoljeZBesedilom 2">
          <a:extLst>
            <a:ext uri="{FF2B5EF4-FFF2-40B4-BE49-F238E27FC236}">
              <a16:creationId xmlns:a16="http://schemas.microsoft.com/office/drawing/2014/main" id="{C310001B-F43A-49A7-AA59-E62A6C7416AE}"/>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836</xdr:row>
      <xdr:rowOff>0</xdr:rowOff>
    </xdr:from>
    <xdr:ext cx="184731" cy="279489"/>
    <xdr:sp macro="" textlink="">
      <xdr:nvSpPr>
        <xdr:cNvPr id="5342" name="PoljeZBesedilom 2">
          <a:extLst>
            <a:ext uri="{FF2B5EF4-FFF2-40B4-BE49-F238E27FC236}">
              <a16:creationId xmlns:a16="http://schemas.microsoft.com/office/drawing/2014/main" id="{FBCCFEE8-6B3E-4268-AED7-C4AA128FACF5}"/>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836</xdr:row>
      <xdr:rowOff>0</xdr:rowOff>
    </xdr:from>
    <xdr:ext cx="184731" cy="279489"/>
    <xdr:sp macro="" textlink="">
      <xdr:nvSpPr>
        <xdr:cNvPr id="5343" name="PoljeZBesedilom 2">
          <a:extLst>
            <a:ext uri="{FF2B5EF4-FFF2-40B4-BE49-F238E27FC236}">
              <a16:creationId xmlns:a16="http://schemas.microsoft.com/office/drawing/2014/main" id="{F6951F8C-738C-4C15-AE48-25BE421DE71D}"/>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836</xdr:row>
      <xdr:rowOff>0</xdr:rowOff>
    </xdr:from>
    <xdr:ext cx="184731" cy="279489"/>
    <xdr:sp macro="" textlink="">
      <xdr:nvSpPr>
        <xdr:cNvPr id="5344" name="PoljeZBesedilom 2">
          <a:extLst>
            <a:ext uri="{FF2B5EF4-FFF2-40B4-BE49-F238E27FC236}">
              <a16:creationId xmlns:a16="http://schemas.microsoft.com/office/drawing/2014/main" id="{4A6D50EF-3721-4BC5-965C-F02EFD8E54AF}"/>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345" name="PoljeZBesedilom 2">
          <a:extLst>
            <a:ext uri="{FF2B5EF4-FFF2-40B4-BE49-F238E27FC236}">
              <a16:creationId xmlns:a16="http://schemas.microsoft.com/office/drawing/2014/main" id="{CAE9EBDC-648A-4CDA-841E-DD0912CF72A7}"/>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346" name="PoljeZBesedilom 5345">
          <a:extLst>
            <a:ext uri="{FF2B5EF4-FFF2-40B4-BE49-F238E27FC236}">
              <a16:creationId xmlns:a16="http://schemas.microsoft.com/office/drawing/2014/main" id="{0BC01C92-2399-4E9A-B6A6-9E7CABACE1D7}"/>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347" name="PoljeZBesedilom 2">
          <a:extLst>
            <a:ext uri="{FF2B5EF4-FFF2-40B4-BE49-F238E27FC236}">
              <a16:creationId xmlns:a16="http://schemas.microsoft.com/office/drawing/2014/main" id="{0B07A791-94E6-45A8-9AC3-5D0163A06889}"/>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348" name="PoljeZBesedilom 2">
          <a:extLst>
            <a:ext uri="{FF2B5EF4-FFF2-40B4-BE49-F238E27FC236}">
              <a16:creationId xmlns:a16="http://schemas.microsoft.com/office/drawing/2014/main" id="{1823E9FD-4C0A-4296-9ED9-D24CCE17FC0D}"/>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349" name="PoljeZBesedilom 2">
          <a:extLst>
            <a:ext uri="{FF2B5EF4-FFF2-40B4-BE49-F238E27FC236}">
              <a16:creationId xmlns:a16="http://schemas.microsoft.com/office/drawing/2014/main" id="{173E875F-98A1-4F0A-8FA1-B5F688BD4DEB}"/>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350" name="PoljeZBesedilom 2">
          <a:extLst>
            <a:ext uri="{FF2B5EF4-FFF2-40B4-BE49-F238E27FC236}">
              <a16:creationId xmlns:a16="http://schemas.microsoft.com/office/drawing/2014/main" id="{38D3B5B3-7652-46AB-88F8-5AE4084F6C72}"/>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351" name="PoljeZBesedilom 2">
          <a:extLst>
            <a:ext uri="{FF2B5EF4-FFF2-40B4-BE49-F238E27FC236}">
              <a16:creationId xmlns:a16="http://schemas.microsoft.com/office/drawing/2014/main" id="{86890EF0-5EA0-4059-9962-E56747A1C6DB}"/>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352" name="PoljeZBesedilom 5351">
          <a:extLst>
            <a:ext uri="{FF2B5EF4-FFF2-40B4-BE49-F238E27FC236}">
              <a16:creationId xmlns:a16="http://schemas.microsoft.com/office/drawing/2014/main" id="{08146C95-E1EC-40D7-B5A7-F95B779884D9}"/>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353" name="PoljeZBesedilom 2">
          <a:extLst>
            <a:ext uri="{FF2B5EF4-FFF2-40B4-BE49-F238E27FC236}">
              <a16:creationId xmlns:a16="http://schemas.microsoft.com/office/drawing/2014/main" id="{EC05EA58-F409-4F7E-B837-E9A742AEBB26}"/>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354" name="PoljeZBesedilom 2">
          <a:extLst>
            <a:ext uri="{FF2B5EF4-FFF2-40B4-BE49-F238E27FC236}">
              <a16:creationId xmlns:a16="http://schemas.microsoft.com/office/drawing/2014/main" id="{5667883A-DCF1-4BE3-B38A-D9C846DB1725}"/>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355" name="PoljeZBesedilom 2">
          <a:extLst>
            <a:ext uri="{FF2B5EF4-FFF2-40B4-BE49-F238E27FC236}">
              <a16:creationId xmlns:a16="http://schemas.microsoft.com/office/drawing/2014/main" id="{2E5B9B2F-5CE0-417C-AF91-A3CA361A607B}"/>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810</xdr:row>
      <xdr:rowOff>0</xdr:rowOff>
    </xdr:from>
    <xdr:ext cx="184731" cy="264560"/>
    <xdr:sp macro="" textlink="">
      <xdr:nvSpPr>
        <xdr:cNvPr id="5356" name="PoljeZBesedilom 2">
          <a:extLst>
            <a:ext uri="{FF2B5EF4-FFF2-40B4-BE49-F238E27FC236}">
              <a16:creationId xmlns:a16="http://schemas.microsoft.com/office/drawing/2014/main" id="{7E5A7939-F5E7-47E7-B029-D8C3EF4D568A}"/>
            </a:ext>
          </a:extLst>
        </xdr:cNvPr>
        <xdr:cNvSpPr txBox="1"/>
      </xdr:nvSpPr>
      <xdr:spPr>
        <a:xfrm>
          <a:off x="7646695" y="13766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5357" name="PoljeZBesedilom 2">
          <a:extLst>
            <a:ext uri="{FF2B5EF4-FFF2-40B4-BE49-F238E27FC236}">
              <a16:creationId xmlns:a16="http://schemas.microsoft.com/office/drawing/2014/main" id="{6BFD89E2-BA15-4077-A1FB-83D6243FDD05}"/>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5358" name="PoljeZBesedilom 5357">
          <a:extLst>
            <a:ext uri="{FF2B5EF4-FFF2-40B4-BE49-F238E27FC236}">
              <a16:creationId xmlns:a16="http://schemas.microsoft.com/office/drawing/2014/main" id="{38E0334C-2BFD-4794-9E25-5784A8D2EB94}"/>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5359" name="PoljeZBesedilom 2">
          <a:extLst>
            <a:ext uri="{FF2B5EF4-FFF2-40B4-BE49-F238E27FC236}">
              <a16:creationId xmlns:a16="http://schemas.microsoft.com/office/drawing/2014/main" id="{275B4383-3FB4-47D8-BDE0-6CD69DDF64F2}"/>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5360" name="PoljeZBesedilom 2">
          <a:extLst>
            <a:ext uri="{FF2B5EF4-FFF2-40B4-BE49-F238E27FC236}">
              <a16:creationId xmlns:a16="http://schemas.microsoft.com/office/drawing/2014/main" id="{28935A55-B362-4A7A-895A-F7480B94B6C0}"/>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5361" name="PoljeZBesedilom 2">
          <a:extLst>
            <a:ext uri="{FF2B5EF4-FFF2-40B4-BE49-F238E27FC236}">
              <a16:creationId xmlns:a16="http://schemas.microsoft.com/office/drawing/2014/main" id="{17A48BEE-7E95-4F37-8C18-10839F0BDEC1}"/>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5362" name="PoljeZBesedilom 2">
          <a:extLst>
            <a:ext uri="{FF2B5EF4-FFF2-40B4-BE49-F238E27FC236}">
              <a16:creationId xmlns:a16="http://schemas.microsoft.com/office/drawing/2014/main" id="{359BBDA4-D022-4EAB-832B-7D7EB1C8F52F}"/>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820</xdr:row>
      <xdr:rowOff>0</xdr:rowOff>
    </xdr:from>
    <xdr:ext cx="184731" cy="264560"/>
    <xdr:sp macro="" textlink="">
      <xdr:nvSpPr>
        <xdr:cNvPr id="5363" name="PoljeZBesedilom 2">
          <a:extLst>
            <a:ext uri="{FF2B5EF4-FFF2-40B4-BE49-F238E27FC236}">
              <a16:creationId xmlns:a16="http://schemas.microsoft.com/office/drawing/2014/main" id="{F9DE81A4-2D3B-488C-81D7-9C732B5285AC}"/>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820</xdr:row>
      <xdr:rowOff>0</xdr:rowOff>
    </xdr:from>
    <xdr:ext cx="184731" cy="264560"/>
    <xdr:sp macro="" textlink="">
      <xdr:nvSpPr>
        <xdr:cNvPr id="5364" name="PoljeZBesedilom 5363">
          <a:extLst>
            <a:ext uri="{FF2B5EF4-FFF2-40B4-BE49-F238E27FC236}">
              <a16:creationId xmlns:a16="http://schemas.microsoft.com/office/drawing/2014/main" id="{856F3B52-8254-4EC0-AD5B-E81A124A8603}"/>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820</xdr:row>
      <xdr:rowOff>0</xdr:rowOff>
    </xdr:from>
    <xdr:ext cx="184731" cy="264560"/>
    <xdr:sp macro="" textlink="">
      <xdr:nvSpPr>
        <xdr:cNvPr id="5365" name="PoljeZBesedilom 2">
          <a:extLst>
            <a:ext uri="{FF2B5EF4-FFF2-40B4-BE49-F238E27FC236}">
              <a16:creationId xmlns:a16="http://schemas.microsoft.com/office/drawing/2014/main" id="{78D03984-D0AB-47A4-9623-0DD67618E5A1}"/>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820</xdr:row>
      <xdr:rowOff>0</xdr:rowOff>
    </xdr:from>
    <xdr:ext cx="184731" cy="264560"/>
    <xdr:sp macro="" textlink="">
      <xdr:nvSpPr>
        <xdr:cNvPr id="5366" name="PoljeZBesedilom 2">
          <a:extLst>
            <a:ext uri="{FF2B5EF4-FFF2-40B4-BE49-F238E27FC236}">
              <a16:creationId xmlns:a16="http://schemas.microsoft.com/office/drawing/2014/main" id="{CCFC1FD6-27D1-4DB3-A908-CF82E3B7A50A}"/>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820</xdr:row>
      <xdr:rowOff>0</xdr:rowOff>
    </xdr:from>
    <xdr:ext cx="184731" cy="264560"/>
    <xdr:sp macro="" textlink="">
      <xdr:nvSpPr>
        <xdr:cNvPr id="5367" name="PoljeZBesedilom 2">
          <a:extLst>
            <a:ext uri="{FF2B5EF4-FFF2-40B4-BE49-F238E27FC236}">
              <a16:creationId xmlns:a16="http://schemas.microsoft.com/office/drawing/2014/main" id="{4CB6F611-6B84-4CE8-99A4-AD50F82C0D9C}"/>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820</xdr:row>
      <xdr:rowOff>0</xdr:rowOff>
    </xdr:from>
    <xdr:ext cx="184731" cy="264560"/>
    <xdr:sp macro="" textlink="">
      <xdr:nvSpPr>
        <xdr:cNvPr id="5368" name="PoljeZBesedilom 2">
          <a:extLst>
            <a:ext uri="{FF2B5EF4-FFF2-40B4-BE49-F238E27FC236}">
              <a16:creationId xmlns:a16="http://schemas.microsoft.com/office/drawing/2014/main" id="{9D15E1CC-A6CC-49A3-A2F0-482CDF0907C1}"/>
            </a:ext>
          </a:extLst>
        </xdr:cNvPr>
        <xdr:cNvSpPr txBox="1"/>
      </xdr:nvSpPr>
      <xdr:spPr>
        <a:xfrm>
          <a:off x="7646695" y="139198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69" name="PoljeZBesedilom 2">
          <a:extLst>
            <a:ext uri="{FF2B5EF4-FFF2-40B4-BE49-F238E27FC236}">
              <a16:creationId xmlns:a16="http://schemas.microsoft.com/office/drawing/2014/main" id="{13A01700-776D-47DD-8F56-0EB87C652B49}"/>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70" name="PoljeZBesedilom 5369">
          <a:extLst>
            <a:ext uri="{FF2B5EF4-FFF2-40B4-BE49-F238E27FC236}">
              <a16:creationId xmlns:a16="http://schemas.microsoft.com/office/drawing/2014/main" id="{C799178D-6485-4910-8B34-C1CF67EE3D92}"/>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71" name="PoljeZBesedilom 2">
          <a:extLst>
            <a:ext uri="{FF2B5EF4-FFF2-40B4-BE49-F238E27FC236}">
              <a16:creationId xmlns:a16="http://schemas.microsoft.com/office/drawing/2014/main" id="{E7ACE81A-1D07-4148-8000-49D08EAA8544}"/>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72" name="PoljeZBesedilom 2">
          <a:extLst>
            <a:ext uri="{FF2B5EF4-FFF2-40B4-BE49-F238E27FC236}">
              <a16:creationId xmlns:a16="http://schemas.microsoft.com/office/drawing/2014/main" id="{0331D47A-B059-4603-B6D8-F141B29589FF}"/>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73" name="PoljeZBesedilom 2">
          <a:extLst>
            <a:ext uri="{FF2B5EF4-FFF2-40B4-BE49-F238E27FC236}">
              <a16:creationId xmlns:a16="http://schemas.microsoft.com/office/drawing/2014/main" id="{D6A48F13-0405-47E7-A601-8C8C4A462BE9}"/>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74" name="PoljeZBesedilom 2">
          <a:extLst>
            <a:ext uri="{FF2B5EF4-FFF2-40B4-BE49-F238E27FC236}">
              <a16:creationId xmlns:a16="http://schemas.microsoft.com/office/drawing/2014/main" id="{69A44A71-B372-4B56-A9D8-29F52E224DDE}"/>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75" name="PoljeZBesedilom 2">
          <a:extLst>
            <a:ext uri="{FF2B5EF4-FFF2-40B4-BE49-F238E27FC236}">
              <a16:creationId xmlns:a16="http://schemas.microsoft.com/office/drawing/2014/main" id="{7720D7E6-DE78-48D9-B1F3-F767341E563C}"/>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76" name="PoljeZBesedilom 5375">
          <a:extLst>
            <a:ext uri="{FF2B5EF4-FFF2-40B4-BE49-F238E27FC236}">
              <a16:creationId xmlns:a16="http://schemas.microsoft.com/office/drawing/2014/main" id="{62046263-5CE7-4E6A-BB9D-D25877DDADD7}"/>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77" name="PoljeZBesedilom 2">
          <a:extLst>
            <a:ext uri="{FF2B5EF4-FFF2-40B4-BE49-F238E27FC236}">
              <a16:creationId xmlns:a16="http://schemas.microsoft.com/office/drawing/2014/main" id="{C8C491D6-6DEE-4E4D-8AA0-5E088591C3C7}"/>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78" name="PoljeZBesedilom 2">
          <a:extLst>
            <a:ext uri="{FF2B5EF4-FFF2-40B4-BE49-F238E27FC236}">
              <a16:creationId xmlns:a16="http://schemas.microsoft.com/office/drawing/2014/main" id="{9A649536-F007-42B8-AABD-623169B4A79A}"/>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79" name="PoljeZBesedilom 2">
          <a:extLst>
            <a:ext uri="{FF2B5EF4-FFF2-40B4-BE49-F238E27FC236}">
              <a16:creationId xmlns:a16="http://schemas.microsoft.com/office/drawing/2014/main" id="{3EFA5B51-08AA-4C3A-9A66-132A72409670}"/>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835</xdr:row>
      <xdr:rowOff>0</xdr:rowOff>
    </xdr:from>
    <xdr:ext cx="184731" cy="269959"/>
    <xdr:sp macro="" textlink="">
      <xdr:nvSpPr>
        <xdr:cNvPr id="5380" name="PoljeZBesedilom 2">
          <a:extLst>
            <a:ext uri="{FF2B5EF4-FFF2-40B4-BE49-F238E27FC236}">
              <a16:creationId xmlns:a16="http://schemas.microsoft.com/office/drawing/2014/main" id="{75A389AF-EBFC-4D2C-BC30-9EDBC66C8107}"/>
            </a:ext>
          </a:extLst>
        </xdr:cNvPr>
        <xdr:cNvSpPr txBox="1"/>
      </xdr:nvSpPr>
      <xdr:spPr>
        <a:xfrm>
          <a:off x="765050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4560"/>
    <xdr:sp macro="" textlink="">
      <xdr:nvSpPr>
        <xdr:cNvPr id="5381" name="PoljeZBesedilom 2">
          <a:extLst>
            <a:ext uri="{FF2B5EF4-FFF2-40B4-BE49-F238E27FC236}">
              <a16:creationId xmlns:a16="http://schemas.microsoft.com/office/drawing/2014/main" id="{42358F66-63F3-4FCF-A9C8-3871643D9E92}"/>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4560"/>
    <xdr:sp macro="" textlink="">
      <xdr:nvSpPr>
        <xdr:cNvPr id="5382" name="PoljeZBesedilom 5381">
          <a:extLst>
            <a:ext uri="{FF2B5EF4-FFF2-40B4-BE49-F238E27FC236}">
              <a16:creationId xmlns:a16="http://schemas.microsoft.com/office/drawing/2014/main" id="{021C0650-A2BA-4F8C-90C5-057A57B31B0C}"/>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4560"/>
    <xdr:sp macro="" textlink="">
      <xdr:nvSpPr>
        <xdr:cNvPr id="5383" name="PoljeZBesedilom 2">
          <a:extLst>
            <a:ext uri="{FF2B5EF4-FFF2-40B4-BE49-F238E27FC236}">
              <a16:creationId xmlns:a16="http://schemas.microsoft.com/office/drawing/2014/main" id="{A5270780-C27A-40B4-B67E-644810866190}"/>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4560"/>
    <xdr:sp macro="" textlink="">
      <xdr:nvSpPr>
        <xdr:cNvPr id="5384" name="PoljeZBesedilom 2">
          <a:extLst>
            <a:ext uri="{FF2B5EF4-FFF2-40B4-BE49-F238E27FC236}">
              <a16:creationId xmlns:a16="http://schemas.microsoft.com/office/drawing/2014/main" id="{73A6E42A-1EEA-4CE4-AA2B-EE650841DCF6}"/>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4560"/>
    <xdr:sp macro="" textlink="">
      <xdr:nvSpPr>
        <xdr:cNvPr id="5385" name="PoljeZBesedilom 2">
          <a:extLst>
            <a:ext uri="{FF2B5EF4-FFF2-40B4-BE49-F238E27FC236}">
              <a16:creationId xmlns:a16="http://schemas.microsoft.com/office/drawing/2014/main" id="{F3978E74-DCCC-400D-B5AB-3AFA39B9828C}"/>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4560"/>
    <xdr:sp macro="" textlink="">
      <xdr:nvSpPr>
        <xdr:cNvPr id="5386" name="PoljeZBesedilom 2">
          <a:extLst>
            <a:ext uri="{FF2B5EF4-FFF2-40B4-BE49-F238E27FC236}">
              <a16:creationId xmlns:a16="http://schemas.microsoft.com/office/drawing/2014/main" id="{14D0F57D-EF41-48B4-9336-3CA332164918}"/>
            </a:ext>
          </a:extLst>
        </xdr:cNvPr>
        <xdr:cNvSpPr txBox="1"/>
      </xdr:nvSpPr>
      <xdr:spPr>
        <a:xfrm>
          <a:off x="7648600" y="14237534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2950"/>
    <xdr:sp macro="" textlink="">
      <xdr:nvSpPr>
        <xdr:cNvPr id="5387" name="PoljeZBesedilom 2">
          <a:extLst>
            <a:ext uri="{FF2B5EF4-FFF2-40B4-BE49-F238E27FC236}">
              <a16:creationId xmlns:a16="http://schemas.microsoft.com/office/drawing/2014/main" id="{1DA3979B-F686-4EB8-B242-43418D482B40}"/>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2950"/>
    <xdr:sp macro="" textlink="">
      <xdr:nvSpPr>
        <xdr:cNvPr id="5388" name="PoljeZBesedilom 5387">
          <a:extLst>
            <a:ext uri="{FF2B5EF4-FFF2-40B4-BE49-F238E27FC236}">
              <a16:creationId xmlns:a16="http://schemas.microsoft.com/office/drawing/2014/main" id="{DC4868DA-10B3-4BD4-A391-A615B34D8492}"/>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2950"/>
    <xdr:sp macro="" textlink="">
      <xdr:nvSpPr>
        <xdr:cNvPr id="5389" name="PoljeZBesedilom 2">
          <a:extLst>
            <a:ext uri="{FF2B5EF4-FFF2-40B4-BE49-F238E27FC236}">
              <a16:creationId xmlns:a16="http://schemas.microsoft.com/office/drawing/2014/main" id="{95A5CD4C-AA26-423E-B502-ECB6733277C2}"/>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2950"/>
    <xdr:sp macro="" textlink="">
      <xdr:nvSpPr>
        <xdr:cNvPr id="5390" name="PoljeZBesedilom 2">
          <a:extLst>
            <a:ext uri="{FF2B5EF4-FFF2-40B4-BE49-F238E27FC236}">
              <a16:creationId xmlns:a16="http://schemas.microsoft.com/office/drawing/2014/main" id="{7E5603AF-0049-43B4-99A6-49FEDC2ADBD1}"/>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2950"/>
    <xdr:sp macro="" textlink="">
      <xdr:nvSpPr>
        <xdr:cNvPr id="5391" name="PoljeZBesedilom 2">
          <a:extLst>
            <a:ext uri="{FF2B5EF4-FFF2-40B4-BE49-F238E27FC236}">
              <a16:creationId xmlns:a16="http://schemas.microsoft.com/office/drawing/2014/main" id="{DFC8FEDB-8D61-4B0E-91F0-53264D0E27AC}"/>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835</xdr:row>
      <xdr:rowOff>0</xdr:rowOff>
    </xdr:from>
    <xdr:ext cx="184731" cy="262950"/>
    <xdr:sp macro="" textlink="">
      <xdr:nvSpPr>
        <xdr:cNvPr id="5392" name="PoljeZBesedilom 2">
          <a:extLst>
            <a:ext uri="{FF2B5EF4-FFF2-40B4-BE49-F238E27FC236}">
              <a16:creationId xmlns:a16="http://schemas.microsoft.com/office/drawing/2014/main" id="{90B6856A-91A1-448A-AADD-6E230228D971}"/>
            </a:ext>
          </a:extLst>
        </xdr:cNvPr>
        <xdr:cNvSpPr txBox="1"/>
      </xdr:nvSpPr>
      <xdr:spPr>
        <a:xfrm>
          <a:off x="7648600" y="14237534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836</xdr:row>
      <xdr:rowOff>0</xdr:rowOff>
    </xdr:from>
    <xdr:ext cx="184731" cy="279489"/>
    <xdr:sp macro="" textlink="">
      <xdr:nvSpPr>
        <xdr:cNvPr id="5393" name="PoljeZBesedilom 5392">
          <a:extLst>
            <a:ext uri="{FF2B5EF4-FFF2-40B4-BE49-F238E27FC236}">
              <a16:creationId xmlns:a16="http://schemas.microsoft.com/office/drawing/2014/main" id="{2074F925-0A01-4260-B9EA-D12482577374}"/>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836</xdr:row>
      <xdr:rowOff>0</xdr:rowOff>
    </xdr:from>
    <xdr:ext cx="184731" cy="279489"/>
    <xdr:sp macro="" textlink="">
      <xdr:nvSpPr>
        <xdr:cNvPr id="5394" name="PoljeZBesedilom 2">
          <a:extLst>
            <a:ext uri="{FF2B5EF4-FFF2-40B4-BE49-F238E27FC236}">
              <a16:creationId xmlns:a16="http://schemas.microsoft.com/office/drawing/2014/main" id="{737DF962-701D-41E5-930E-B2B53EE2AC29}"/>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836</xdr:row>
      <xdr:rowOff>0</xdr:rowOff>
    </xdr:from>
    <xdr:ext cx="184731" cy="279489"/>
    <xdr:sp macro="" textlink="">
      <xdr:nvSpPr>
        <xdr:cNvPr id="5395" name="PoljeZBesedilom 2">
          <a:extLst>
            <a:ext uri="{FF2B5EF4-FFF2-40B4-BE49-F238E27FC236}">
              <a16:creationId xmlns:a16="http://schemas.microsoft.com/office/drawing/2014/main" id="{567018C1-8761-49BF-8A97-A19669F336CB}"/>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836</xdr:row>
      <xdr:rowOff>0</xdr:rowOff>
    </xdr:from>
    <xdr:ext cx="184731" cy="279489"/>
    <xdr:sp macro="" textlink="">
      <xdr:nvSpPr>
        <xdr:cNvPr id="5396" name="PoljeZBesedilom 2">
          <a:extLst>
            <a:ext uri="{FF2B5EF4-FFF2-40B4-BE49-F238E27FC236}">
              <a16:creationId xmlns:a16="http://schemas.microsoft.com/office/drawing/2014/main" id="{AA7C3AA4-B14C-4CB8-BF36-6FA3C377F9DF}"/>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836</xdr:row>
      <xdr:rowOff>0</xdr:rowOff>
    </xdr:from>
    <xdr:ext cx="184731" cy="279489"/>
    <xdr:sp macro="" textlink="">
      <xdr:nvSpPr>
        <xdr:cNvPr id="5397" name="PoljeZBesedilom 2">
          <a:extLst>
            <a:ext uri="{FF2B5EF4-FFF2-40B4-BE49-F238E27FC236}">
              <a16:creationId xmlns:a16="http://schemas.microsoft.com/office/drawing/2014/main" id="{EC3207A2-E5BC-4A8D-8A76-8BF14A609336}"/>
            </a:ext>
          </a:extLst>
        </xdr:cNvPr>
        <xdr:cNvSpPr txBox="1"/>
      </xdr:nvSpPr>
      <xdr:spPr>
        <a:xfrm>
          <a:off x="7648600" y="1424700514"/>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398" name="PoljeZBesedilom 2">
          <a:extLst>
            <a:ext uri="{FF2B5EF4-FFF2-40B4-BE49-F238E27FC236}">
              <a16:creationId xmlns:a16="http://schemas.microsoft.com/office/drawing/2014/main" id="{6D64B415-A8FA-458F-9E82-F82923D42C7B}"/>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399" name="PoljeZBesedilom 5398">
          <a:extLst>
            <a:ext uri="{FF2B5EF4-FFF2-40B4-BE49-F238E27FC236}">
              <a16:creationId xmlns:a16="http://schemas.microsoft.com/office/drawing/2014/main" id="{91892999-4607-421A-8DD7-9FAF73C57136}"/>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00" name="PoljeZBesedilom 2">
          <a:extLst>
            <a:ext uri="{FF2B5EF4-FFF2-40B4-BE49-F238E27FC236}">
              <a16:creationId xmlns:a16="http://schemas.microsoft.com/office/drawing/2014/main" id="{4CA1D45A-12EB-493B-A9B7-D2F648335669}"/>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01" name="PoljeZBesedilom 2">
          <a:extLst>
            <a:ext uri="{FF2B5EF4-FFF2-40B4-BE49-F238E27FC236}">
              <a16:creationId xmlns:a16="http://schemas.microsoft.com/office/drawing/2014/main" id="{B0EE28E4-3D2F-4783-8592-5DD644793211}"/>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02" name="PoljeZBesedilom 2">
          <a:extLst>
            <a:ext uri="{FF2B5EF4-FFF2-40B4-BE49-F238E27FC236}">
              <a16:creationId xmlns:a16="http://schemas.microsoft.com/office/drawing/2014/main" id="{80AB9B35-1FCB-436A-9615-264B4CCF7D9B}"/>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03" name="PoljeZBesedilom 2">
          <a:extLst>
            <a:ext uri="{FF2B5EF4-FFF2-40B4-BE49-F238E27FC236}">
              <a16:creationId xmlns:a16="http://schemas.microsoft.com/office/drawing/2014/main" id="{2F291693-C178-4CCF-BEB9-595C123F0C67}"/>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04" name="PoljeZBesedilom 2">
          <a:extLst>
            <a:ext uri="{FF2B5EF4-FFF2-40B4-BE49-F238E27FC236}">
              <a16:creationId xmlns:a16="http://schemas.microsoft.com/office/drawing/2014/main" id="{FB678528-CECA-42BC-8657-C0CA389D13FE}"/>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05" name="PoljeZBesedilom 5404">
          <a:extLst>
            <a:ext uri="{FF2B5EF4-FFF2-40B4-BE49-F238E27FC236}">
              <a16:creationId xmlns:a16="http://schemas.microsoft.com/office/drawing/2014/main" id="{1FA27225-2BB6-4AC3-ABEB-90307FC54B6B}"/>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06" name="PoljeZBesedilom 2">
          <a:extLst>
            <a:ext uri="{FF2B5EF4-FFF2-40B4-BE49-F238E27FC236}">
              <a16:creationId xmlns:a16="http://schemas.microsoft.com/office/drawing/2014/main" id="{B47F4E86-19F9-44C7-903F-F4D0D2C00E8C}"/>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07" name="PoljeZBesedilom 2">
          <a:extLst>
            <a:ext uri="{FF2B5EF4-FFF2-40B4-BE49-F238E27FC236}">
              <a16:creationId xmlns:a16="http://schemas.microsoft.com/office/drawing/2014/main" id="{C77AC0B1-3811-4D72-8816-F806670E1C93}"/>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08" name="PoljeZBesedilom 2">
          <a:extLst>
            <a:ext uri="{FF2B5EF4-FFF2-40B4-BE49-F238E27FC236}">
              <a16:creationId xmlns:a16="http://schemas.microsoft.com/office/drawing/2014/main" id="{FAEB5DC9-35D2-4DB9-BC63-27D20B5BDCC8}"/>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09" name="PoljeZBesedilom 2">
          <a:extLst>
            <a:ext uri="{FF2B5EF4-FFF2-40B4-BE49-F238E27FC236}">
              <a16:creationId xmlns:a16="http://schemas.microsoft.com/office/drawing/2014/main" id="{448FABD0-C3CD-4B01-864E-709F13A666FB}"/>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10" name="PoljeZBesedilom 2">
          <a:extLst>
            <a:ext uri="{FF2B5EF4-FFF2-40B4-BE49-F238E27FC236}">
              <a16:creationId xmlns:a16="http://schemas.microsoft.com/office/drawing/2014/main" id="{45A00A27-E79E-46A1-A9FD-0A3508F7E7EE}"/>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11" name="PoljeZBesedilom 5410">
          <a:extLst>
            <a:ext uri="{FF2B5EF4-FFF2-40B4-BE49-F238E27FC236}">
              <a16:creationId xmlns:a16="http://schemas.microsoft.com/office/drawing/2014/main" id="{9B325A83-5658-4039-95EE-FA24F018FE83}"/>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12" name="PoljeZBesedilom 2">
          <a:extLst>
            <a:ext uri="{FF2B5EF4-FFF2-40B4-BE49-F238E27FC236}">
              <a16:creationId xmlns:a16="http://schemas.microsoft.com/office/drawing/2014/main" id="{B4035A06-691B-47E3-8A9D-6E40E231A087}"/>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13" name="PoljeZBesedilom 2">
          <a:extLst>
            <a:ext uri="{FF2B5EF4-FFF2-40B4-BE49-F238E27FC236}">
              <a16:creationId xmlns:a16="http://schemas.microsoft.com/office/drawing/2014/main" id="{B26B16A1-EFC2-40B3-A886-A10CC659ABC7}"/>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14" name="PoljeZBesedilom 2">
          <a:extLst>
            <a:ext uri="{FF2B5EF4-FFF2-40B4-BE49-F238E27FC236}">
              <a16:creationId xmlns:a16="http://schemas.microsoft.com/office/drawing/2014/main" id="{7626EF19-0D50-4EDE-B89E-FEF9DE4450F6}"/>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15" name="PoljeZBesedilom 2">
          <a:extLst>
            <a:ext uri="{FF2B5EF4-FFF2-40B4-BE49-F238E27FC236}">
              <a16:creationId xmlns:a16="http://schemas.microsoft.com/office/drawing/2014/main" id="{0AE05268-550B-428A-A14F-4EC3C1660A80}"/>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16" name="PoljeZBesedilom 2">
          <a:extLst>
            <a:ext uri="{FF2B5EF4-FFF2-40B4-BE49-F238E27FC236}">
              <a16:creationId xmlns:a16="http://schemas.microsoft.com/office/drawing/2014/main" id="{913F10C1-DAB0-4575-B24B-0256EBEE2433}"/>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17" name="PoljeZBesedilom 5416">
          <a:extLst>
            <a:ext uri="{FF2B5EF4-FFF2-40B4-BE49-F238E27FC236}">
              <a16:creationId xmlns:a16="http://schemas.microsoft.com/office/drawing/2014/main" id="{A71AFB5F-CF00-44EA-A69C-2C8C62E8DD22}"/>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18" name="PoljeZBesedilom 2">
          <a:extLst>
            <a:ext uri="{FF2B5EF4-FFF2-40B4-BE49-F238E27FC236}">
              <a16:creationId xmlns:a16="http://schemas.microsoft.com/office/drawing/2014/main" id="{5B52D840-984E-477C-B5DE-850553FEC173}"/>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19" name="PoljeZBesedilom 2">
          <a:extLst>
            <a:ext uri="{FF2B5EF4-FFF2-40B4-BE49-F238E27FC236}">
              <a16:creationId xmlns:a16="http://schemas.microsoft.com/office/drawing/2014/main" id="{B3F97F53-F046-4619-A83C-4A53FB5FB070}"/>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20" name="PoljeZBesedilom 2">
          <a:extLst>
            <a:ext uri="{FF2B5EF4-FFF2-40B4-BE49-F238E27FC236}">
              <a16:creationId xmlns:a16="http://schemas.microsoft.com/office/drawing/2014/main" id="{A083135B-FAE8-415F-8787-CFE3DE614A6E}"/>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21" name="PoljeZBesedilom 2">
          <a:extLst>
            <a:ext uri="{FF2B5EF4-FFF2-40B4-BE49-F238E27FC236}">
              <a16:creationId xmlns:a16="http://schemas.microsoft.com/office/drawing/2014/main" id="{23EEEA1D-80F9-4711-AA17-09E2F4B58CE6}"/>
            </a:ext>
          </a:extLst>
        </xdr:cNvPr>
        <xdr:cNvSpPr txBox="1"/>
      </xdr:nvSpPr>
      <xdr:spPr>
        <a:xfrm>
          <a:off x="7642885" y="1416846471"/>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22" name="PoljeZBesedilom 2">
          <a:extLst>
            <a:ext uri="{FF2B5EF4-FFF2-40B4-BE49-F238E27FC236}">
              <a16:creationId xmlns:a16="http://schemas.microsoft.com/office/drawing/2014/main" id="{62EF91E5-FDB0-47DB-9704-2F6309DE65B4}"/>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23" name="PoljeZBesedilom 5422">
          <a:extLst>
            <a:ext uri="{FF2B5EF4-FFF2-40B4-BE49-F238E27FC236}">
              <a16:creationId xmlns:a16="http://schemas.microsoft.com/office/drawing/2014/main" id="{0E90AAFE-6BD1-4CA2-BFAD-603D32CDD765}"/>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24" name="PoljeZBesedilom 2">
          <a:extLst>
            <a:ext uri="{FF2B5EF4-FFF2-40B4-BE49-F238E27FC236}">
              <a16:creationId xmlns:a16="http://schemas.microsoft.com/office/drawing/2014/main" id="{410C9ECD-44CD-480A-B951-3DB54775CD67}"/>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25" name="PoljeZBesedilom 2">
          <a:extLst>
            <a:ext uri="{FF2B5EF4-FFF2-40B4-BE49-F238E27FC236}">
              <a16:creationId xmlns:a16="http://schemas.microsoft.com/office/drawing/2014/main" id="{D1623F03-1936-4BE1-8AA2-06423E088D7F}"/>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26" name="PoljeZBesedilom 2">
          <a:extLst>
            <a:ext uri="{FF2B5EF4-FFF2-40B4-BE49-F238E27FC236}">
              <a16:creationId xmlns:a16="http://schemas.microsoft.com/office/drawing/2014/main" id="{7FDB1914-50BD-4DC3-AFD1-61461AB564A2}"/>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27" name="PoljeZBesedilom 2">
          <a:extLst>
            <a:ext uri="{FF2B5EF4-FFF2-40B4-BE49-F238E27FC236}">
              <a16:creationId xmlns:a16="http://schemas.microsoft.com/office/drawing/2014/main" id="{659CDCB2-5508-48EF-AC88-D108B5BF1969}"/>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28" name="PoljeZBesedilom 2">
          <a:extLst>
            <a:ext uri="{FF2B5EF4-FFF2-40B4-BE49-F238E27FC236}">
              <a16:creationId xmlns:a16="http://schemas.microsoft.com/office/drawing/2014/main" id="{30E73F7E-13B0-4337-95F9-FFFF829DE0DC}"/>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29" name="PoljeZBesedilom 5428">
          <a:extLst>
            <a:ext uri="{FF2B5EF4-FFF2-40B4-BE49-F238E27FC236}">
              <a16:creationId xmlns:a16="http://schemas.microsoft.com/office/drawing/2014/main" id="{05412F11-BECC-4631-9326-2BA7F87CA756}"/>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30" name="PoljeZBesedilom 2">
          <a:extLst>
            <a:ext uri="{FF2B5EF4-FFF2-40B4-BE49-F238E27FC236}">
              <a16:creationId xmlns:a16="http://schemas.microsoft.com/office/drawing/2014/main" id="{223AC379-7249-42AF-A31A-8B54308E2092}"/>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31" name="PoljeZBesedilom 2">
          <a:extLst>
            <a:ext uri="{FF2B5EF4-FFF2-40B4-BE49-F238E27FC236}">
              <a16:creationId xmlns:a16="http://schemas.microsoft.com/office/drawing/2014/main" id="{625EB181-E6A6-41A8-A557-B02C73E1C4EF}"/>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32" name="PoljeZBesedilom 2">
          <a:extLst>
            <a:ext uri="{FF2B5EF4-FFF2-40B4-BE49-F238E27FC236}">
              <a16:creationId xmlns:a16="http://schemas.microsoft.com/office/drawing/2014/main" id="{9A36CEAE-887B-482F-A5C9-2CEE9AF495D6}"/>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33" name="PoljeZBesedilom 2">
          <a:extLst>
            <a:ext uri="{FF2B5EF4-FFF2-40B4-BE49-F238E27FC236}">
              <a16:creationId xmlns:a16="http://schemas.microsoft.com/office/drawing/2014/main" id="{40776DB6-2C09-40E5-B399-7BF4C74901F1}"/>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34" name="PoljeZBesedilom 2">
          <a:extLst>
            <a:ext uri="{FF2B5EF4-FFF2-40B4-BE49-F238E27FC236}">
              <a16:creationId xmlns:a16="http://schemas.microsoft.com/office/drawing/2014/main" id="{9D6775D4-B4E4-4A9A-B382-6855A9F73333}"/>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35" name="PoljeZBesedilom 5434">
          <a:extLst>
            <a:ext uri="{FF2B5EF4-FFF2-40B4-BE49-F238E27FC236}">
              <a16:creationId xmlns:a16="http://schemas.microsoft.com/office/drawing/2014/main" id="{DF14D11A-242F-4E40-9F6F-39D54D127FF1}"/>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36" name="PoljeZBesedilom 2">
          <a:extLst>
            <a:ext uri="{FF2B5EF4-FFF2-40B4-BE49-F238E27FC236}">
              <a16:creationId xmlns:a16="http://schemas.microsoft.com/office/drawing/2014/main" id="{8970F472-ED78-426A-83EE-9F83E8A2EDE5}"/>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37" name="PoljeZBesedilom 2">
          <a:extLst>
            <a:ext uri="{FF2B5EF4-FFF2-40B4-BE49-F238E27FC236}">
              <a16:creationId xmlns:a16="http://schemas.microsoft.com/office/drawing/2014/main" id="{AA62528B-8C1C-4EE4-9694-0EDDDED844C2}"/>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38" name="PoljeZBesedilom 2">
          <a:extLst>
            <a:ext uri="{FF2B5EF4-FFF2-40B4-BE49-F238E27FC236}">
              <a16:creationId xmlns:a16="http://schemas.microsoft.com/office/drawing/2014/main" id="{9F9A931C-FA05-4612-8FE2-AD8C1A7D73CE}"/>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39" name="PoljeZBesedilom 2">
          <a:extLst>
            <a:ext uri="{FF2B5EF4-FFF2-40B4-BE49-F238E27FC236}">
              <a16:creationId xmlns:a16="http://schemas.microsoft.com/office/drawing/2014/main" id="{855461DF-D6BA-4EEF-8927-BD22F1C30CE9}"/>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839</xdr:row>
      <xdr:rowOff>0</xdr:rowOff>
    </xdr:from>
    <xdr:ext cx="184731" cy="264560"/>
    <xdr:sp macro="" textlink="">
      <xdr:nvSpPr>
        <xdr:cNvPr id="5440" name="PoljeZBesedilom 2">
          <a:extLst>
            <a:ext uri="{FF2B5EF4-FFF2-40B4-BE49-F238E27FC236}">
              <a16:creationId xmlns:a16="http://schemas.microsoft.com/office/drawing/2014/main" id="{A330A9A6-89E6-4518-B8BF-BB3105395A31}"/>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839</xdr:row>
      <xdr:rowOff>0</xdr:rowOff>
    </xdr:from>
    <xdr:ext cx="184731" cy="264560"/>
    <xdr:sp macro="" textlink="">
      <xdr:nvSpPr>
        <xdr:cNvPr id="5441" name="PoljeZBesedilom 5440">
          <a:extLst>
            <a:ext uri="{FF2B5EF4-FFF2-40B4-BE49-F238E27FC236}">
              <a16:creationId xmlns:a16="http://schemas.microsoft.com/office/drawing/2014/main" id="{D22E245C-DF0D-4D89-A8F1-6A48BD5BC852}"/>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839</xdr:row>
      <xdr:rowOff>0</xdr:rowOff>
    </xdr:from>
    <xdr:ext cx="184731" cy="264560"/>
    <xdr:sp macro="" textlink="">
      <xdr:nvSpPr>
        <xdr:cNvPr id="5442" name="PoljeZBesedilom 2">
          <a:extLst>
            <a:ext uri="{FF2B5EF4-FFF2-40B4-BE49-F238E27FC236}">
              <a16:creationId xmlns:a16="http://schemas.microsoft.com/office/drawing/2014/main" id="{4F64C25B-4CD0-4F93-95E7-82D9666AB79A}"/>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839</xdr:row>
      <xdr:rowOff>0</xdr:rowOff>
    </xdr:from>
    <xdr:ext cx="184731" cy="264560"/>
    <xdr:sp macro="" textlink="">
      <xdr:nvSpPr>
        <xdr:cNvPr id="5443" name="PoljeZBesedilom 2">
          <a:extLst>
            <a:ext uri="{FF2B5EF4-FFF2-40B4-BE49-F238E27FC236}">
              <a16:creationId xmlns:a16="http://schemas.microsoft.com/office/drawing/2014/main" id="{C540CB94-2A72-4B70-99E5-CAD26939AF17}"/>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839</xdr:row>
      <xdr:rowOff>0</xdr:rowOff>
    </xdr:from>
    <xdr:ext cx="184731" cy="264560"/>
    <xdr:sp macro="" textlink="">
      <xdr:nvSpPr>
        <xdr:cNvPr id="5444" name="PoljeZBesedilom 2">
          <a:extLst>
            <a:ext uri="{FF2B5EF4-FFF2-40B4-BE49-F238E27FC236}">
              <a16:creationId xmlns:a16="http://schemas.microsoft.com/office/drawing/2014/main" id="{90AD34BF-B7A2-4BC8-B80B-78FF258CAB45}"/>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839</xdr:row>
      <xdr:rowOff>0</xdr:rowOff>
    </xdr:from>
    <xdr:ext cx="184731" cy="264560"/>
    <xdr:sp macro="" textlink="">
      <xdr:nvSpPr>
        <xdr:cNvPr id="5445" name="PoljeZBesedilom 2">
          <a:extLst>
            <a:ext uri="{FF2B5EF4-FFF2-40B4-BE49-F238E27FC236}">
              <a16:creationId xmlns:a16="http://schemas.microsoft.com/office/drawing/2014/main" id="{4806BB5A-FDCB-4C1E-B9B9-6752331DF90A}"/>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840</xdr:row>
      <xdr:rowOff>0</xdr:rowOff>
    </xdr:from>
    <xdr:ext cx="184731" cy="264560"/>
    <xdr:sp macro="" textlink="">
      <xdr:nvSpPr>
        <xdr:cNvPr id="5446" name="PoljeZBesedilom 2">
          <a:extLst>
            <a:ext uri="{FF2B5EF4-FFF2-40B4-BE49-F238E27FC236}">
              <a16:creationId xmlns:a16="http://schemas.microsoft.com/office/drawing/2014/main" id="{5F9ED35C-E064-49CE-871B-E4AF6608DC82}"/>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840</xdr:row>
      <xdr:rowOff>0</xdr:rowOff>
    </xdr:from>
    <xdr:ext cx="184731" cy="264560"/>
    <xdr:sp macro="" textlink="">
      <xdr:nvSpPr>
        <xdr:cNvPr id="5447" name="PoljeZBesedilom 5446">
          <a:extLst>
            <a:ext uri="{FF2B5EF4-FFF2-40B4-BE49-F238E27FC236}">
              <a16:creationId xmlns:a16="http://schemas.microsoft.com/office/drawing/2014/main" id="{5C2E113B-FB0D-4B86-8AB9-DDBE7D7FEE55}"/>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840</xdr:row>
      <xdr:rowOff>0</xdr:rowOff>
    </xdr:from>
    <xdr:ext cx="184731" cy="264560"/>
    <xdr:sp macro="" textlink="">
      <xdr:nvSpPr>
        <xdr:cNvPr id="5448" name="PoljeZBesedilom 2">
          <a:extLst>
            <a:ext uri="{FF2B5EF4-FFF2-40B4-BE49-F238E27FC236}">
              <a16:creationId xmlns:a16="http://schemas.microsoft.com/office/drawing/2014/main" id="{7B86EAA3-CA1F-4843-8D35-B7F743998F3B}"/>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840</xdr:row>
      <xdr:rowOff>0</xdr:rowOff>
    </xdr:from>
    <xdr:ext cx="184731" cy="264560"/>
    <xdr:sp macro="" textlink="">
      <xdr:nvSpPr>
        <xdr:cNvPr id="5449" name="PoljeZBesedilom 2">
          <a:extLst>
            <a:ext uri="{FF2B5EF4-FFF2-40B4-BE49-F238E27FC236}">
              <a16:creationId xmlns:a16="http://schemas.microsoft.com/office/drawing/2014/main" id="{217E9E6E-3375-45D3-9469-6D4C39291E3D}"/>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840</xdr:row>
      <xdr:rowOff>0</xdr:rowOff>
    </xdr:from>
    <xdr:ext cx="184731" cy="264560"/>
    <xdr:sp macro="" textlink="">
      <xdr:nvSpPr>
        <xdr:cNvPr id="5450" name="PoljeZBesedilom 2">
          <a:extLst>
            <a:ext uri="{FF2B5EF4-FFF2-40B4-BE49-F238E27FC236}">
              <a16:creationId xmlns:a16="http://schemas.microsoft.com/office/drawing/2014/main" id="{06E4D884-C16C-4C25-97FA-D4F355CEB553}"/>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840</xdr:row>
      <xdr:rowOff>0</xdr:rowOff>
    </xdr:from>
    <xdr:ext cx="184731" cy="264560"/>
    <xdr:sp macro="" textlink="">
      <xdr:nvSpPr>
        <xdr:cNvPr id="5451" name="PoljeZBesedilom 2">
          <a:extLst>
            <a:ext uri="{FF2B5EF4-FFF2-40B4-BE49-F238E27FC236}">
              <a16:creationId xmlns:a16="http://schemas.microsoft.com/office/drawing/2014/main" id="{21D9C2D8-CEB9-4091-9296-E198AC10213C}"/>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74009"/>
    <xdr:sp macro="" textlink="">
      <xdr:nvSpPr>
        <xdr:cNvPr id="5452" name="PoljeZBesedilom 5451">
          <a:extLst>
            <a:ext uri="{FF2B5EF4-FFF2-40B4-BE49-F238E27FC236}">
              <a16:creationId xmlns:a16="http://schemas.microsoft.com/office/drawing/2014/main" id="{849108FF-5659-4803-A1D4-58CE9D1F2827}"/>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74009"/>
    <xdr:sp macro="" textlink="">
      <xdr:nvSpPr>
        <xdr:cNvPr id="5453" name="PoljeZBesedilom 2">
          <a:extLst>
            <a:ext uri="{FF2B5EF4-FFF2-40B4-BE49-F238E27FC236}">
              <a16:creationId xmlns:a16="http://schemas.microsoft.com/office/drawing/2014/main" id="{1F1A9C9F-74B6-4617-B03B-A6359B2A71A8}"/>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74009"/>
    <xdr:sp macro="" textlink="">
      <xdr:nvSpPr>
        <xdr:cNvPr id="5454" name="PoljeZBesedilom 2">
          <a:extLst>
            <a:ext uri="{FF2B5EF4-FFF2-40B4-BE49-F238E27FC236}">
              <a16:creationId xmlns:a16="http://schemas.microsoft.com/office/drawing/2014/main" id="{9A78C4AC-3BC6-4C71-ACA0-956D6D9445C9}"/>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74009"/>
    <xdr:sp macro="" textlink="">
      <xdr:nvSpPr>
        <xdr:cNvPr id="5455" name="PoljeZBesedilom 2">
          <a:extLst>
            <a:ext uri="{FF2B5EF4-FFF2-40B4-BE49-F238E27FC236}">
              <a16:creationId xmlns:a16="http://schemas.microsoft.com/office/drawing/2014/main" id="{4E18CA67-D089-4F71-BF91-184EFA36E0EF}"/>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74009"/>
    <xdr:sp macro="" textlink="">
      <xdr:nvSpPr>
        <xdr:cNvPr id="5456" name="PoljeZBesedilom 2">
          <a:extLst>
            <a:ext uri="{FF2B5EF4-FFF2-40B4-BE49-F238E27FC236}">
              <a16:creationId xmlns:a16="http://schemas.microsoft.com/office/drawing/2014/main" id="{25A6D491-E208-4455-9C5A-80998F692CE6}"/>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57" name="PoljeZBesedilom 2">
          <a:extLst>
            <a:ext uri="{FF2B5EF4-FFF2-40B4-BE49-F238E27FC236}">
              <a16:creationId xmlns:a16="http://schemas.microsoft.com/office/drawing/2014/main" id="{F606FA81-3067-4960-AFEE-504E4DB32BF5}"/>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58" name="PoljeZBesedilom 5457">
          <a:extLst>
            <a:ext uri="{FF2B5EF4-FFF2-40B4-BE49-F238E27FC236}">
              <a16:creationId xmlns:a16="http://schemas.microsoft.com/office/drawing/2014/main" id="{2A972521-F725-4889-9DA8-D59F7E5BF1B3}"/>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59" name="PoljeZBesedilom 2">
          <a:extLst>
            <a:ext uri="{FF2B5EF4-FFF2-40B4-BE49-F238E27FC236}">
              <a16:creationId xmlns:a16="http://schemas.microsoft.com/office/drawing/2014/main" id="{E980E813-13D9-4F5C-851A-51D902CDB152}"/>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60" name="PoljeZBesedilom 2">
          <a:extLst>
            <a:ext uri="{FF2B5EF4-FFF2-40B4-BE49-F238E27FC236}">
              <a16:creationId xmlns:a16="http://schemas.microsoft.com/office/drawing/2014/main" id="{CCA53104-66FF-4D86-BE68-A1D68B9B0D8D}"/>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61" name="PoljeZBesedilom 2">
          <a:extLst>
            <a:ext uri="{FF2B5EF4-FFF2-40B4-BE49-F238E27FC236}">
              <a16:creationId xmlns:a16="http://schemas.microsoft.com/office/drawing/2014/main" id="{CEF28451-DA19-4847-A337-727C164FC0B4}"/>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5462" name="PoljeZBesedilom 2">
          <a:extLst>
            <a:ext uri="{FF2B5EF4-FFF2-40B4-BE49-F238E27FC236}">
              <a16:creationId xmlns:a16="http://schemas.microsoft.com/office/drawing/2014/main" id="{88DE3A06-4EDC-4B8B-9EA9-14926DBF21AA}"/>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63" name="PoljeZBesedilom 2">
          <a:extLst>
            <a:ext uri="{FF2B5EF4-FFF2-40B4-BE49-F238E27FC236}">
              <a16:creationId xmlns:a16="http://schemas.microsoft.com/office/drawing/2014/main" id="{EB42EE8A-F37D-42DB-B45D-06E1CC2B9340}"/>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64" name="PoljeZBesedilom 5463">
          <a:extLst>
            <a:ext uri="{FF2B5EF4-FFF2-40B4-BE49-F238E27FC236}">
              <a16:creationId xmlns:a16="http://schemas.microsoft.com/office/drawing/2014/main" id="{2C39760E-0113-495B-AB45-2F9B2E7CC58F}"/>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65" name="PoljeZBesedilom 2">
          <a:extLst>
            <a:ext uri="{FF2B5EF4-FFF2-40B4-BE49-F238E27FC236}">
              <a16:creationId xmlns:a16="http://schemas.microsoft.com/office/drawing/2014/main" id="{37B6A61C-B442-452E-AB8F-AA96BFD49201}"/>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66" name="PoljeZBesedilom 2">
          <a:extLst>
            <a:ext uri="{FF2B5EF4-FFF2-40B4-BE49-F238E27FC236}">
              <a16:creationId xmlns:a16="http://schemas.microsoft.com/office/drawing/2014/main" id="{9A3DF2BC-B937-4B9B-9367-804E30BB29A0}"/>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67" name="PoljeZBesedilom 2">
          <a:extLst>
            <a:ext uri="{FF2B5EF4-FFF2-40B4-BE49-F238E27FC236}">
              <a16:creationId xmlns:a16="http://schemas.microsoft.com/office/drawing/2014/main" id="{59B78CE6-E094-4683-B0AF-904D85FF430F}"/>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68" name="PoljeZBesedilom 2">
          <a:extLst>
            <a:ext uri="{FF2B5EF4-FFF2-40B4-BE49-F238E27FC236}">
              <a16:creationId xmlns:a16="http://schemas.microsoft.com/office/drawing/2014/main" id="{90CBF829-2DAA-48BC-9BB7-52764B3D7BBB}"/>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69" name="PoljeZBesedilom 2">
          <a:extLst>
            <a:ext uri="{FF2B5EF4-FFF2-40B4-BE49-F238E27FC236}">
              <a16:creationId xmlns:a16="http://schemas.microsoft.com/office/drawing/2014/main" id="{3D077C34-D213-4D86-8824-32EE4A480D7B}"/>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70" name="PoljeZBesedilom 5469">
          <a:extLst>
            <a:ext uri="{FF2B5EF4-FFF2-40B4-BE49-F238E27FC236}">
              <a16:creationId xmlns:a16="http://schemas.microsoft.com/office/drawing/2014/main" id="{A5DAB61E-F75C-4467-9336-0D4E06307282}"/>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71" name="PoljeZBesedilom 2">
          <a:extLst>
            <a:ext uri="{FF2B5EF4-FFF2-40B4-BE49-F238E27FC236}">
              <a16:creationId xmlns:a16="http://schemas.microsoft.com/office/drawing/2014/main" id="{E5C87F51-A7B7-40EB-8E1D-916DC011B15C}"/>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72" name="PoljeZBesedilom 2">
          <a:extLst>
            <a:ext uri="{FF2B5EF4-FFF2-40B4-BE49-F238E27FC236}">
              <a16:creationId xmlns:a16="http://schemas.microsoft.com/office/drawing/2014/main" id="{A65DF0E9-F3D2-46FA-BC8F-E3BD48ACAFEB}"/>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73" name="PoljeZBesedilom 2">
          <a:extLst>
            <a:ext uri="{FF2B5EF4-FFF2-40B4-BE49-F238E27FC236}">
              <a16:creationId xmlns:a16="http://schemas.microsoft.com/office/drawing/2014/main" id="{EF78999E-AB32-444F-A888-0EBE11F5DC9F}"/>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839</xdr:row>
      <xdr:rowOff>0</xdr:rowOff>
    </xdr:from>
    <xdr:ext cx="184731" cy="264560"/>
    <xdr:sp macro="" textlink="">
      <xdr:nvSpPr>
        <xdr:cNvPr id="5474" name="PoljeZBesedilom 2">
          <a:extLst>
            <a:ext uri="{FF2B5EF4-FFF2-40B4-BE49-F238E27FC236}">
              <a16:creationId xmlns:a16="http://schemas.microsoft.com/office/drawing/2014/main" id="{D4854AD5-F30C-4151-A7FB-311BB82FC956}"/>
            </a:ext>
          </a:extLst>
        </xdr:cNvPr>
        <xdr:cNvSpPr txBox="1"/>
      </xdr:nvSpPr>
      <xdr:spPr>
        <a:xfrm>
          <a:off x="7646695"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839</xdr:row>
      <xdr:rowOff>0</xdr:rowOff>
    </xdr:from>
    <xdr:ext cx="184731" cy="264560"/>
    <xdr:sp macro="" textlink="">
      <xdr:nvSpPr>
        <xdr:cNvPr id="5475" name="PoljeZBesedilom 2">
          <a:extLst>
            <a:ext uri="{FF2B5EF4-FFF2-40B4-BE49-F238E27FC236}">
              <a16:creationId xmlns:a16="http://schemas.microsoft.com/office/drawing/2014/main" id="{8D844C0F-FE12-42AB-B999-653FB01FDB07}"/>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839</xdr:row>
      <xdr:rowOff>0</xdr:rowOff>
    </xdr:from>
    <xdr:ext cx="184731" cy="264560"/>
    <xdr:sp macro="" textlink="">
      <xdr:nvSpPr>
        <xdr:cNvPr id="5476" name="PoljeZBesedilom 5475">
          <a:extLst>
            <a:ext uri="{FF2B5EF4-FFF2-40B4-BE49-F238E27FC236}">
              <a16:creationId xmlns:a16="http://schemas.microsoft.com/office/drawing/2014/main" id="{097B61C1-1CA9-47EB-93C7-2F65B43D1476}"/>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839</xdr:row>
      <xdr:rowOff>0</xdr:rowOff>
    </xdr:from>
    <xdr:ext cx="184731" cy="264560"/>
    <xdr:sp macro="" textlink="">
      <xdr:nvSpPr>
        <xdr:cNvPr id="5477" name="PoljeZBesedilom 2">
          <a:extLst>
            <a:ext uri="{FF2B5EF4-FFF2-40B4-BE49-F238E27FC236}">
              <a16:creationId xmlns:a16="http://schemas.microsoft.com/office/drawing/2014/main" id="{D73013A2-4DEE-4559-B1D4-F87D7882D6B1}"/>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839</xdr:row>
      <xdr:rowOff>0</xdr:rowOff>
    </xdr:from>
    <xdr:ext cx="184731" cy="264560"/>
    <xdr:sp macro="" textlink="">
      <xdr:nvSpPr>
        <xdr:cNvPr id="5478" name="PoljeZBesedilom 2">
          <a:extLst>
            <a:ext uri="{FF2B5EF4-FFF2-40B4-BE49-F238E27FC236}">
              <a16:creationId xmlns:a16="http://schemas.microsoft.com/office/drawing/2014/main" id="{BCB83FB4-5ABB-48F0-BB03-5B4DB967184D}"/>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839</xdr:row>
      <xdr:rowOff>0</xdr:rowOff>
    </xdr:from>
    <xdr:ext cx="184731" cy="264560"/>
    <xdr:sp macro="" textlink="">
      <xdr:nvSpPr>
        <xdr:cNvPr id="5479" name="PoljeZBesedilom 2">
          <a:extLst>
            <a:ext uri="{FF2B5EF4-FFF2-40B4-BE49-F238E27FC236}">
              <a16:creationId xmlns:a16="http://schemas.microsoft.com/office/drawing/2014/main" id="{FD45E980-7606-4529-AF02-3443CD211D2E}"/>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839</xdr:row>
      <xdr:rowOff>0</xdr:rowOff>
    </xdr:from>
    <xdr:ext cx="184731" cy="264560"/>
    <xdr:sp macro="" textlink="">
      <xdr:nvSpPr>
        <xdr:cNvPr id="5480" name="PoljeZBesedilom 2">
          <a:extLst>
            <a:ext uri="{FF2B5EF4-FFF2-40B4-BE49-F238E27FC236}">
              <a16:creationId xmlns:a16="http://schemas.microsoft.com/office/drawing/2014/main" id="{8506DBBD-343D-4924-9B25-4D09BF30AC34}"/>
            </a:ext>
          </a:extLst>
        </xdr:cNvPr>
        <xdr:cNvSpPr txBox="1"/>
      </xdr:nvSpPr>
      <xdr:spPr>
        <a:xfrm>
          <a:off x="7644790" y="1434328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840</xdr:row>
      <xdr:rowOff>0</xdr:rowOff>
    </xdr:from>
    <xdr:ext cx="184731" cy="264560"/>
    <xdr:sp macro="" textlink="">
      <xdr:nvSpPr>
        <xdr:cNvPr id="5481" name="PoljeZBesedilom 2">
          <a:extLst>
            <a:ext uri="{FF2B5EF4-FFF2-40B4-BE49-F238E27FC236}">
              <a16:creationId xmlns:a16="http://schemas.microsoft.com/office/drawing/2014/main" id="{19C58E06-2336-491A-95AA-EA5B72BF3725}"/>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840</xdr:row>
      <xdr:rowOff>0</xdr:rowOff>
    </xdr:from>
    <xdr:ext cx="184731" cy="264560"/>
    <xdr:sp macro="" textlink="">
      <xdr:nvSpPr>
        <xdr:cNvPr id="5482" name="PoljeZBesedilom 5481">
          <a:extLst>
            <a:ext uri="{FF2B5EF4-FFF2-40B4-BE49-F238E27FC236}">
              <a16:creationId xmlns:a16="http://schemas.microsoft.com/office/drawing/2014/main" id="{57CB831C-5628-4858-932D-53FBB0265A3B}"/>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840</xdr:row>
      <xdr:rowOff>0</xdr:rowOff>
    </xdr:from>
    <xdr:ext cx="184731" cy="264560"/>
    <xdr:sp macro="" textlink="">
      <xdr:nvSpPr>
        <xdr:cNvPr id="5483" name="PoljeZBesedilom 2">
          <a:extLst>
            <a:ext uri="{FF2B5EF4-FFF2-40B4-BE49-F238E27FC236}">
              <a16:creationId xmlns:a16="http://schemas.microsoft.com/office/drawing/2014/main" id="{79DA6679-B6F6-409C-AB4A-59F8F1B0C82F}"/>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840</xdr:row>
      <xdr:rowOff>0</xdr:rowOff>
    </xdr:from>
    <xdr:ext cx="184731" cy="264560"/>
    <xdr:sp macro="" textlink="">
      <xdr:nvSpPr>
        <xdr:cNvPr id="5484" name="PoljeZBesedilom 2">
          <a:extLst>
            <a:ext uri="{FF2B5EF4-FFF2-40B4-BE49-F238E27FC236}">
              <a16:creationId xmlns:a16="http://schemas.microsoft.com/office/drawing/2014/main" id="{727C0322-E950-45D0-A8F8-57FFA86E533B}"/>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840</xdr:row>
      <xdr:rowOff>0</xdr:rowOff>
    </xdr:from>
    <xdr:ext cx="184731" cy="264560"/>
    <xdr:sp macro="" textlink="">
      <xdr:nvSpPr>
        <xdr:cNvPr id="5485" name="PoljeZBesedilom 2">
          <a:extLst>
            <a:ext uri="{FF2B5EF4-FFF2-40B4-BE49-F238E27FC236}">
              <a16:creationId xmlns:a16="http://schemas.microsoft.com/office/drawing/2014/main" id="{EA06085D-8483-4A87-97C2-3AD15702F771}"/>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840</xdr:row>
      <xdr:rowOff>0</xdr:rowOff>
    </xdr:from>
    <xdr:ext cx="184731" cy="264560"/>
    <xdr:sp macro="" textlink="">
      <xdr:nvSpPr>
        <xdr:cNvPr id="5486" name="PoljeZBesedilom 2">
          <a:extLst>
            <a:ext uri="{FF2B5EF4-FFF2-40B4-BE49-F238E27FC236}">
              <a16:creationId xmlns:a16="http://schemas.microsoft.com/office/drawing/2014/main" id="{032EC1EF-1DFC-4A02-83FE-7E90A396B590}"/>
            </a:ext>
          </a:extLst>
        </xdr:cNvPr>
        <xdr:cNvSpPr txBox="1"/>
      </xdr:nvSpPr>
      <xdr:spPr>
        <a:xfrm>
          <a:off x="7644790" y="143717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74009"/>
    <xdr:sp macro="" textlink="">
      <xdr:nvSpPr>
        <xdr:cNvPr id="5487" name="PoljeZBesedilom 5486">
          <a:extLst>
            <a:ext uri="{FF2B5EF4-FFF2-40B4-BE49-F238E27FC236}">
              <a16:creationId xmlns:a16="http://schemas.microsoft.com/office/drawing/2014/main" id="{67530A36-B0E2-41E3-8FA8-AFDE25E2318A}"/>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74009"/>
    <xdr:sp macro="" textlink="">
      <xdr:nvSpPr>
        <xdr:cNvPr id="5488" name="PoljeZBesedilom 2">
          <a:extLst>
            <a:ext uri="{FF2B5EF4-FFF2-40B4-BE49-F238E27FC236}">
              <a16:creationId xmlns:a16="http://schemas.microsoft.com/office/drawing/2014/main" id="{E5AC4B6F-E233-44AA-98F1-673DFFA5097D}"/>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74009"/>
    <xdr:sp macro="" textlink="">
      <xdr:nvSpPr>
        <xdr:cNvPr id="5489" name="PoljeZBesedilom 2">
          <a:extLst>
            <a:ext uri="{FF2B5EF4-FFF2-40B4-BE49-F238E27FC236}">
              <a16:creationId xmlns:a16="http://schemas.microsoft.com/office/drawing/2014/main" id="{EA534EA8-DF41-446B-AD14-B9AFE1915803}"/>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74009"/>
    <xdr:sp macro="" textlink="">
      <xdr:nvSpPr>
        <xdr:cNvPr id="5490" name="PoljeZBesedilom 2">
          <a:extLst>
            <a:ext uri="{FF2B5EF4-FFF2-40B4-BE49-F238E27FC236}">
              <a16:creationId xmlns:a16="http://schemas.microsoft.com/office/drawing/2014/main" id="{64D7C3D2-4554-4E57-A5C3-DF69BBE8E6FE}"/>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74009"/>
    <xdr:sp macro="" textlink="">
      <xdr:nvSpPr>
        <xdr:cNvPr id="5491" name="PoljeZBesedilom 2">
          <a:extLst>
            <a:ext uri="{FF2B5EF4-FFF2-40B4-BE49-F238E27FC236}">
              <a16:creationId xmlns:a16="http://schemas.microsoft.com/office/drawing/2014/main" id="{083DFB9B-22BC-4F03-B2EE-2D20FFC47F25}"/>
            </a:ext>
          </a:extLst>
        </xdr:cNvPr>
        <xdr:cNvSpPr txBox="1"/>
      </xdr:nvSpPr>
      <xdr:spPr>
        <a:xfrm>
          <a:off x="7644790" y="14423734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492" name="PoljeZBesedilom 2">
          <a:extLst>
            <a:ext uri="{FF2B5EF4-FFF2-40B4-BE49-F238E27FC236}">
              <a16:creationId xmlns:a16="http://schemas.microsoft.com/office/drawing/2014/main" id="{E77882A7-4F8B-491B-A054-E22018FD3ECB}"/>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493" name="PoljeZBesedilom 5492">
          <a:extLst>
            <a:ext uri="{FF2B5EF4-FFF2-40B4-BE49-F238E27FC236}">
              <a16:creationId xmlns:a16="http://schemas.microsoft.com/office/drawing/2014/main" id="{F022F106-098C-4C22-8560-5E59CF114C22}"/>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494" name="PoljeZBesedilom 2">
          <a:extLst>
            <a:ext uri="{FF2B5EF4-FFF2-40B4-BE49-F238E27FC236}">
              <a16:creationId xmlns:a16="http://schemas.microsoft.com/office/drawing/2014/main" id="{5E6B7860-24CC-48F5-8ADB-902E20A777C0}"/>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495" name="PoljeZBesedilom 2">
          <a:extLst>
            <a:ext uri="{FF2B5EF4-FFF2-40B4-BE49-F238E27FC236}">
              <a16:creationId xmlns:a16="http://schemas.microsoft.com/office/drawing/2014/main" id="{F00D2AA2-0A80-4590-B8E5-00E7A35D3AEF}"/>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496" name="PoljeZBesedilom 2">
          <a:extLst>
            <a:ext uri="{FF2B5EF4-FFF2-40B4-BE49-F238E27FC236}">
              <a16:creationId xmlns:a16="http://schemas.microsoft.com/office/drawing/2014/main" id="{A79961F4-6815-409F-9D7D-5E47772BF0AF}"/>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497" name="PoljeZBesedilom 2">
          <a:extLst>
            <a:ext uri="{FF2B5EF4-FFF2-40B4-BE49-F238E27FC236}">
              <a16:creationId xmlns:a16="http://schemas.microsoft.com/office/drawing/2014/main" id="{1DD05929-B7A8-49F8-A267-FF7BA81C4862}"/>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498" name="PoljeZBesedilom 2">
          <a:extLst>
            <a:ext uri="{FF2B5EF4-FFF2-40B4-BE49-F238E27FC236}">
              <a16:creationId xmlns:a16="http://schemas.microsoft.com/office/drawing/2014/main" id="{3FBD7D34-55A2-4AE8-9CA5-0192C3F34586}"/>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499" name="PoljeZBesedilom 5498">
          <a:extLst>
            <a:ext uri="{FF2B5EF4-FFF2-40B4-BE49-F238E27FC236}">
              <a16:creationId xmlns:a16="http://schemas.microsoft.com/office/drawing/2014/main" id="{424FC590-7273-40CE-9F76-0B2B4B3ACF33}"/>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500" name="PoljeZBesedilom 2">
          <a:extLst>
            <a:ext uri="{FF2B5EF4-FFF2-40B4-BE49-F238E27FC236}">
              <a16:creationId xmlns:a16="http://schemas.microsoft.com/office/drawing/2014/main" id="{79FA0C9D-AAF0-4C6F-9539-8FBE39EF2B53}"/>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501" name="PoljeZBesedilom 2">
          <a:extLst>
            <a:ext uri="{FF2B5EF4-FFF2-40B4-BE49-F238E27FC236}">
              <a16:creationId xmlns:a16="http://schemas.microsoft.com/office/drawing/2014/main" id="{EDAD1E53-F39D-4A04-BD20-F7EBB0FEC052}"/>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502" name="PoljeZBesedilom 2">
          <a:extLst>
            <a:ext uri="{FF2B5EF4-FFF2-40B4-BE49-F238E27FC236}">
              <a16:creationId xmlns:a16="http://schemas.microsoft.com/office/drawing/2014/main" id="{5F738090-2662-491B-8FEF-38F989247E87}"/>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503" name="PoljeZBesedilom 2">
          <a:extLst>
            <a:ext uri="{FF2B5EF4-FFF2-40B4-BE49-F238E27FC236}">
              <a16:creationId xmlns:a16="http://schemas.microsoft.com/office/drawing/2014/main" id="{BE458F64-7C38-41E9-84C3-42A5C6D96067}"/>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504" name="PoljeZBesedilom 2">
          <a:extLst>
            <a:ext uri="{FF2B5EF4-FFF2-40B4-BE49-F238E27FC236}">
              <a16:creationId xmlns:a16="http://schemas.microsoft.com/office/drawing/2014/main" id="{0B8FE8FC-1724-407D-B518-F905B0F41FCE}"/>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505" name="PoljeZBesedilom 5504">
          <a:extLst>
            <a:ext uri="{FF2B5EF4-FFF2-40B4-BE49-F238E27FC236}">
              <a16:creationId xmlns:a16="http://schemas.microsoft.com/office/drawing/2014/main" id="{4DA3BFA4-FEBD-410C-8256-823BFFB02EE1}"/>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506" name="PoljeZBesedilom 2">
          <a:extLst>
            <a:ext uri="{FF2B5EF4-FFF2-40B4-BE49-F238E27FC236}">
              <a16:creationId xmlns:a16="http://schemas.microsoft.com/office/drawing/2014/main" id="{ABECE9C4-D18C-4B53-B410-E9344C33166D}"/>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507" name="PoljeZBesedilom 2">
          <a:extLst>
            <a:ext uri="{FF2B5EF4-FFF2-40B4-BE49-F238E27FC236}">
              <a16:creationId xmlns:a16="http://schemas.microsoft.com/office/drawing/2014/main" id="{CD4AA202-262D-46D8-B48A-59BAB4BA88CB}"/>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508" name="PoljeZBesedilom 2">
          <a:extLst>
            <a:ext uri="{FF2B5EF4-FFF2-40B4-BE49-F238E27FC236}">
              <a16:creationId xmlns:a16="http://schemas.microsoft.com/office/drawing/2014/main" id="{2BE7D5C0-D080-414F-83C7-827CF26B5ECE}"/>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509" name="PoljeZBesedilom 2">
          <a:extLst>
            <a:ext uri="{FF2B5EF4-FFF2-40B4-BE49-F238E27FC236}">
              <a16:creationId xmlns:a16="http://schemas.microsoft.com/office/drawing/2014/main" id="{9FF4B188-BE57-45E9-95AB-E29AE0D42021}"/>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510" name="PoljeZBesedilom 2">
          <a:extLst>
            <a:ext uri="{FF2B5EF4-FFF2-40B4-BE49-F238E27FC236}">
              <a16:creationId xmlns:a16="http://schemas.microsoft.com/office/drawing/2014/main" id="{3786CF45-1FE1-4F8D-BD93-C4B0AD9237C0}"/>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511" name="PoljeZBesedilom 5510">
          <a:extLst>
            <a:ext uri="{FF2B5EF4-FFF2-40B4-BE49-F238E27FC236}">
              <a16:creationId xmlns:a16="http://schemas.microsoft.com/office/drawing/2014/main" id="{04987A30-0C15-432E-A537-495842F81500}"/>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512" name="PoljeZBesedilom 2">
          <a:extLst>
            <a:ext uri="{FF2B5EF4-FFF2-40B4-BE49-F238E27FC236}">
              <a16:creationId xmlns:a16="http://schemas.microsoft.com/office/drawing/2014/main" id="{E79CD039-86DB-4792-A4DD-E38231925E9A}"/>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513" name="PoljeZBesedilom 2">
          <a:extLst>
            <a:ext uri="{FF2B5EF4-FFF2-40B4-BE49-F238E27FC236}">
              <a16:creationId xmlns:a16="http://schemas.microsoft.com/office/drawing/2014/main" id="{70BD3CCE-E1FC-456C-884F-C12F334A7C84}"/>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514" name="PoljeZBesedilom 2">
          <a:extLst>
            <a:ext uri="{FF2B5EF4-FFF2-40B4-BE49-F238E27FC236}">
              <a16:creationId xmlns:a16="http://schemas.microsoft.com/office/drawing/2014/main" id="{30A0390A-5288-4A05-A20B-1067EE235486}"/>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842</xdr:row>
      <xdr:rowOff>0</xdr:rowOff>
    </xdr:from>
    <xdr:ext cx="184731" cy="264560"/>
    <xdr:sp macro="" textlink="">
      <xdr:nvSpPr>
        <xdr:cNvPr id="5515" name="PoljeZBesedilom 2">
          <a:extLst>
            <a:ext uri="{FF2B5EF4-FFF2-40B4-BE49-F238E27FC236}">
              <a16:creationId xmlns:a16="http://schemas.microsoft.com/office/drawing/2014/main" id="{9FCD6CDC-A0A4-4736-A437-621D3FD7BF57}"/>
            </a:ext>
          </a:extLst>
        </xdr:cNvPr>
        <xdr:cNvSpPr txBox="1"/>
      </xdr:nvSpPr>
      <xdr:spPr>
        <a:xfrm>
          <a:off x="7650505"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16" name="PoljeZBesedilom 2">
          <a:extLst>
            <a:ext uri="{FF2B5EF4-FFF2-40B4-BE49-F238E27FC236}">
              <a16:creationId xmlns:a16="http://schemas.microsoft.com/office/drawing/2014/main" id="{9BBF6E4A-6772-408C-B5F3-8AAEE8DCF25B}"/>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17" name="PoljeZBesedilom 5516">
          <a:extLst>
            <a:ext uri="{FF2B5EF4-FFF2-40B4-BE49-F238E27FC236}">
              <a16:creationId xmlns:a16="http://schemas.microsoft.com/office/drawing/2014/main" id="{28E85231-F1AF-4741-821B-8BEF94D5F84D}"/>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18" name="PoljeZBesedilom 2">
          <a:extLst>
            <a:ext uri="{FF2B5EF4-FFF2-40B4-BE49-F238E27FC236}">
              <a16:creationId xmlns:a16="http://schemas.microsoft.com/office/drawing/2014/main" id="{6E5100E1-2610-43CE-BE91-31B7337B7081}"/>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19" name="PoljeZBesedilom 2">
          <a:extLst>
            <a:ext uri="{FF2B5EF4-FFF2-40B4-BE49-F238E27FC236}">
              <a16:creationId xmlns:a16="http://schemas.microsoft.com/office/drawing/2014/main" id="{69393952-0F85-43A9-ADA3-503A5A41D333}"/>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20" name="PoljeZBesedilom 2">
          <a:extLst>
            <a:ext uri="{FF2B5EF4-FFF2-40B4-BE49-F238E27FC236}">
              <a16:creationId xmlns:a16="http://schemas.microsoft.com/office/drawing/2014/main" id="{A22FB518-3A2E-4D3E-BD04-0C8E5CB9CE6D}"/>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21" name="PoljeZBesedilom 2">
          <a:extLst>
            <a:ext uri="{FF2B5EF4-FFF2-40B4-BE49-F238E27FC236}">
              <a16:creationId xmlns:a16="http://schemas.microsoft.com/office/drawing/2014/main" id="{1320A9DA-3839-4DBF-95C9-00711E8E9232}"/>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22" name="PoljeZBesedilom 2">
          <a:extLst>
            <a:ext uri="{FF2B5EF4-FFF2-40B4-BE49-F238E27FC236}">
              <a16:creationId xmlns:a16="http://schemas.microsoft.com/office/drawing/2014/main" id="{83166FD5-AE73-46B1-9EBE-2F88ACE98EE7}"/>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23" name="PoljeZBesedilom 5522">
          <a:extLst>
            <a:ext uri="{FF2B5EF4-FFF2-40B4-BE49-F238E27FC236}">
              <a16:creationId xmlns:a16="http://schemas.microsoft.com/office/drawing/2014/main" id="{7488146F-D243-45A0-8420-4B26C3952B97}"/>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24" name="PoljeZBesedilom 2">
          <a:extLst>
            <a:ext uri="{FF2B5EF4-FFF2-40B4-BE49-F238E27FC236}">
              <a16:creationId xmlns:a16="http://schemas.microsoft.com/office/drawing/2014/main" id="{564DF7B3-368D-4ED5-869F-930E4742CF71}"/>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25" name="PoljeZBesedilom 2">
          <a:extLst>
            <a:ext uri="{FF2B5EF4-FFF2-40B4-BE49-F238E27FC236}">
              <a16:creationId xmlns:a16="http://schemas.microsoft.com/office/drawing/2014/main" id="{C6145137-1EF8-409C-A5A1-5541C2FD3999}"/>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26" name="PoljeZBesedilom 2">
          <a:extLst>
            <a:ext uri="{FF2B5EF4-FFF2-40B4-BE49-F238E27FC236}">
              <a16:creationId xmlns:a16="http://schemas.microsoft.com/office/drawing/2014/main" id="{A56C566A-33D4-4235-8D73-055E02369EDF}"/>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27" name="PoljeZBesedilom 2">
          <a:extLst>
            <a:ext uri="{FF2B5EF4-FFF2-40B4-BE49-F238E27FC236}">
              <a16:creationId xmlns:a16="http://schemas.microsoft.com/office/drawing/2014/main" id="{4A87486D-44DA-4D2D-B8C8-3AE0FA665958}"/>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846</xdr:row>
      <xdr:rowOff>0</xdr:rowOff>
    </xdr:from>
    <xdr:ext cx="184731" cy="264560"/>
    <xdr:sp macro="" textlink="">
      <xdr:nvSpPr>
        <xdr:cNvPr id="5528" name="PoljeZBesedilom 2">
          <a:extLst>
            <a:ext uri="{FF2B5EF4-FFF2-40B4-BE49-F238E27FC236}">
              <a16:creationId xmlns:a16="http://schemas.microsoft.com/office/drawing/2014/main" id="{84D6985A-2C49-4DCD-AF9A-F1A1296E5F2E}"/>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846</xdr:row>
      <xdr:rowOff>0</xdr:rowOff>
    </xdr:from>
    <xdr:ext cx="184731" cy="264560"/>
    <xdr:sp macro="" textlink="">
      <xdr:nvSpPr>
        <xdr:cNvPr id="5529" name="PoljeZBesedilom 5528">
          <a:extLst>
            <a:ext uri="{FF2B5EF4-FFF2-40B4-BE49-F238E27FC236}">
              <a16:creationId xmlns:a16="http://schemas.microsoft.com/office/drawing/2014/main" id="{4EB07499-3E13-4B4D-9164-55F883E41A75}"/>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846</xdr:row>
      <xdr:rowOff>0</xdr:rowOff>
    </xdr:from>
    <xdr:ext cx="184731" cy="264560"/>
    <xdr:sp macro="" textlink="">
      <xdr:nvSpPr>
        <xdr:cNvPr id="5530" name="PoljeZBesedilom 2">
          <a:extLst>
            <a:ext uri="{FF2B5EF4-FFF2-40B4-BE49-F238E27FC236}">
              <a16:creationId xmlns:a16="http://schemas.microsoft.com/office/drawing/2014/main" id="{EC426D27-3A7C-4284-AA27-37D70F0AC7D4}"/>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846</xdr:row>
      <xdr:rowOff>0</xdr:rowOff>
    </xdr:from>
    <xdr:ext cx="184731" cy="264560"/>
    <xdr:sp macro="" textlink="">
      <xdr:nvSpPr>
        <xdr:cNvPr id="5531" name="PoljeZBesedilom 2">
          <a:extLst>
            <a:ext uri="{FF2B5EF4-FFF2-40B4-BE49-F238E27FC236}">
              <a16:creationId xmlns:a16="http://schemas.microsoft.com/office/drawing/2014/main" id="{876CBE05-AEB3-4C6D-BCAF-768D4E2AFE2A}"/>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846</xdr:row>
      <xdr:rowOff>0</xdr:rowOff>
    </xdr:from>
    <xdr:ext cx="184731" cy="264560"/>
    <xdr:sp macro="" textlink="">
      <xdr:nvSpPr>
        <xdr:cNvPr id="5532" name="PoljeZBesedilom 2">
          <a:extLst>
            <a:ext uri="{FF2B5EF4-FFF2-40B4-BE49-F238E27FC236}">
              <a16:creationId xmlns:a16="http://schemas.microsoft.com/office/drawing/2014/main" id="{D182D481-AEBD-4490-B413-4DE4A95F2DDC}"/>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846</xdr:row>
      <xdr:rowOff>0</xdr:rowOff>
    </xdr:from>
    <xdr:ext cx="184731" cy="264560"/>
    <xdr:sp macro="" textlink="">
      <xdr:nvSpPr>
        <xdr:cNvPr id="5533" name="PoljeZBesedilom 2">
          <a:extLst>
            <a:ext uri="{FF2B5EF4-FFF2-40B4-BE49-F238E27FC236}">
              <a16:creationId xmlns:a16="http://schemas.microsoft.com/office/drawing/2014/main" id="{70E373C8-F04C-497F-B19B-9FC5213B3ED7}"/>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34" name="PoljeZBesedilom 2">
          <a:extLst>
            <a:ext uri="{FF2B5EF4-FFF2-40B4-BE49-F238E27FC236}">
              <a16:creationId xmlns:a16="http://schemas.microsoft.com/office/drawing/2014/main" id="{3304B99A-0EB6-4AFC-96BD-4F115AAE564F}"/>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35" name="PoljeZBesedilom 5534">
          <a:extLst>
            <a:ext uri="{FF2B5EF4-FFF2-40B4-BE49-F238E27FC236}">
              <a16:creationId xmlns:a16="http://schemas.microsoft.com/office/drawing/2014/main" id="{8D8614CF-59FD-4BDF-B8DB-E4913CBA800F}"/>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36" name="PoljeZBesedilom 2">
          <a:extLst>
            <a:ext uri="{FF2B5EF4-FFF2-40B4-BE49-F238E27FC236}">
              <a16:creationId xmlns:a16="http://schemas.microsoft.com/office/drawing/2014/main" id="{ABA09FC2-3EAB-428E-BD38-FB2215534175}"/>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37" name="PoljeZBesedilom 2">
          <a:extLst>
            <a:ext uri="{FF2B5EF4-FFF2-40B4-BE49-F238E27FC236}">
              <a16:creationId xmlns:a16="http://schemas.microsoft.com/office/drawing/2014/main" id="{FF9102CD-B2F3-44DF-8838-7C9701252E83}"/>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38" name="PoljeZBesedilom 2">
          <a:extLst>
            <a:ext uri="{FF2B5EF4-FFF2-40B4-BE49-F238E27FC236}">
              <a16:creationId xmlns:a16="http://schemas.microsoft.com/office/drawing/2014/main" id="{3F095719-DB3A-4C7F-BB99-B7167839D2A3}"/>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39" name="PoljeZBesedilom 2">
          <a:extLst>
            <a:ext uri="{FF2B5EF4-FFF2-40B4-BE49-F238E27FC236}">
              <a16:creationId xmlns:a16="http://schemas.microsoft.com/office/drawing/2014/main" id="{8B698FB8-647D-4F1F-95DD-0FB37334FC01}"/>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40" name="PoljeZBesedilom 2">
          <a:extLst>
            <a:ext uri="{FF2B5EF4-FFF2-40B4-BE49-F238E27FC236}">
              <a16:creationId xmlns:a16="http://schemas.microsoft.com/office/drawing/2014/main" id="{C63F2C6A-8BC7-4AA5-B4B5-F8CB8A5D4F75}"/>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41" name="PoljeZBesedilom 5540">
          <a:extLst>
            <a:ext uri="{FF2B5EF4-FFF2-40B4-BE49-F238E27FC236}">
              <a16:creationId xmlns:a16="http://schemas.microsoft.com/office/drawing/2014/main" id="{7057A052-A9BD-4B7D-8C99-375143062AD5}"/>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42" name="PoljeZBesedilom 2">
          <a:extLst>
            <a:ext uri="{FF2B5EF4-FFF2-40B4-BE49-F238E27FC236}">
              <a16:creationId xmlns:a16="http://schemas.microsoft.com/office/drawing/2014/main" id="{BA35EDFB-416F-40FD-B59E-7E8BAEC8A7B2}"/>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43" name="PoljeZBesedilom 2">
          <a:extLst>
            <a:ext uri="{FF2B5EF4-FFF2-40B4-BE49-F238E27FC236}">
              <a16:creationId xmlns:a16="http://schemas.microsoft.com/office/drawing/2014/main" id="{2BC23A0D-73B6-46DE-87FE-8A238EA8F75A}"/>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44" name="PoljeZBesedilom 2">
          <a:extLst>
            <a:ext uri="{FF2B5EF4-FFF2-40B4-BE49-F238E27FC236}">
              <a16:creationId xmlns:a16="http://schemas.microsoft.com/office/drawing/2014/main" id="{2B7E7D8C-7E32-4E8D-9858-93B9BEDAB397}"/>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845</xdr:row>
      <xdr:rowOff>0</xdr:rowOff>
    </xdr:from>
    <xdr:ext cx="184731" cy="264560"/>
    <xdr:sp macro="" textlink="">
      <xdr:nvSpPr>
        <xdr:cNvPr id="5545" name="PoljeZBesedilom 2">
          <a:extLst>
            <a:ext uri="{FF2B5EF4-FFF2-40B4-BE49-F238E27FC236}">
              <a16:creationId xmlns:a16="http://schemas.microsoft.com/office/drawing/2014/main" id="{DF1044DA-CEE5-4BBC-8F4B-BF542758D5B0}"/>
            </a:ext>
          </a:extLst>
        </xdr:cNvPr>
        <xdr:cNvSpPr txBox="1"/>
      </xdr:nvSpPr>
      <xdr:spPr>
        <a:xfrm>
          <a:off x="7650505" y="14466352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846</xdr:row>
      <xdr:rowOff>0</xdr:rowOff>
    </xdr:from>
    <xdr:ext cx="184731" cy="264560"/>
    <xdr:sp macro="" textlink="">
      <xdr:nvSpPr>
        <xdr:cNvPr id="5546" name="PoljeZBesedilom 2">
          <a:extLst>
            <a:ext uri="{FF2B5EF4-FFF2-40B4-BE49-F238E27FC236}">
              <a16:creationId xmlns:a16="http://schemas.microsoft.com/office/drawing/2014/main" id="{009FAEC7-1986-4F3F-8254-C930F583088E}"/>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846</xdr:row>
      <xdr:rowOff>0</xdr:rowOff>
    </xdr:from>
    <xdr:ext cx="184731" cy="264560"/>
    <xdr:sp macro="" textlink="">
      <xdr:nvSpPr>
        <xdr:cNvPr id="5547" name="PoljeZBesedilom 5546">
          <a:extLst>
            <a:ext uri="{FF2B5EF4-FFF2-40B4-BE49-F238E27FC236}">
              <a16:creationId xmlns:a16="http://schemas.microsoft.com/office/drawing/2014/main" id="{31722BF9-C9C6-42AE-AC07-19354EAF3660}"/>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846</xdr:row>
      <xdr:rowOff>0</xdr:rowOff>
    </xdr:from>
    <xdr:ext cx="184731" cy="264560"/>
    <xdr:sp macro="" textlink="">
      <xdr:nvSpPr>
        <xdr:cNvPr id="5548" name="PoljeZBesedilom 2">
          <a:extLst>
            <a:ext uri="{FF2B5EF4-FFF2-40B4-BE49-F238E27FC236}">
              <a16:creationId xmlns:a16="http://schemas.microsoft.com/office/drawing/2014/main" id="{212D7B5B-529C-4B9C-ADAB-4852F2FF37B3}"/>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846</xdr:row>
      <xdr:rowOff>0</xdr:rowOff>
    </xdr:from>
    <xdr:ext cx="184731" cy="264560"/>
    <xdr:sp macro="" textlink="">
      <xdr:nvSpPr>
        <xdr:cNvPr id="5549" name="PoljeZBesedilom 2">
          <a:extLst>
            <a:ext uri="{FF2B5EF4-FFF2-40B4-BE49-F238E27FC236}">
              <a16:creationId xmlns:a16="http://schemas.microsoft.com/office/drawing/2014/main" id="{7918B35E-5D19-49A5-ADA0-4B569E398832}"/>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846</xdr:row>
      <xdr:rowOff>0</xdr:rowOff>
    </xdr:from>
    <xdr:ext cx="184731" cy="264560"/>
    <xdr:sp macro="" textlink="">
      <xdr:nvSpPr>
        <xdr:cNvPr id="5550" name="PoljeZBesedilom 2">
          <a:extLst>
            <a:ext uri="{FF2B5EF4-FFF2-40B4-BE49-F238E27FC236}">
              <a16:creationId xmlns:a16="http://schemas.microsoft.com/office/drawing/2014/main" id="{81A0CBCE-09B3-44DE-849A-4C6D0E3AEDFB}"/>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846</xdr:row>
      <xdr:rowOff>0</xdr:rowOff>
    </xdr:from>
    <xdr:ext cx="184731" cy="264560"/>
    <xdr:sp macro="" textlink="">
      <xdr:nvSpPr>
        <xdr:cNvPr id="5551" name="PoljeZBesedilom 2">
          <a:extLst>
            <a:ext uri="{FF2B5EF4-FFF2-40B4-BE49-F238E27FC236}">
              <a16:creationId xmlns:a16="http://schemas.microsoft.com/office/drawing/2014/main" id="{29E58766-33EF-479E-9C66-5978C4ABC78C}"/>
            </a:ext>
          </a:extLst>
        </xdr:cNvPr>
        <xdr:cNvSpPr txBox="1"/>
      </xdr:nvSpPr>
      <xdr:spPr>
        <a:xfrm>
          <a:off x="7648600" y="1447582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849</xdr:row>
      <xdr:rowOff>0</xdr:rowOff>
    </xdr:from>
    <xdr:ext cx="184731" cy="264560"/>
    <xdr:sp macro="" textlink="">
      <xdr:nvSpPr>
        <xdr:cNvPr id="5552" name="PoljeZBesedilom 2">
          <a:extLst>
            <a:ext uri="{FF2B5EF4-FFF2-40B4-BE49-F238E27FC236}">
              <a16:creationId xmlns:a16="http://schemas.microsoft.com/office/drawing/2014/main" id="{BA7AE3AC-FDA9-4745-BD66-EE6E47EF20AC}"/>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849</xdr:row>
      <xdr:rowOff>0</xdr:rowOff>
    </xdr:from>
    <xdr:ext cx="184731" cy="264560"/>
    <xdr:sp macro="" textlink="">
      <xdr:nvSpPr>
        <xdr:cNvPr id="5553" name="PoljeZBesedilom 5552">
          <a:extLst>
            <a:ext uri="{FF2B5EF4-FFF2-40B4-BE49-F238E27FC236}">
              <a16:creationId xmlns:a16="http://schemas.microsoft.com/office/drawing/2014/main" id="{BC22535A-E6B8-41E0-9D14-5351E6737BF7}"/>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849</xdr:row>
      <xdr:rowOff>0</xdr:rowOff>
    </xdr:from>
    <xdr:ext cx="184731" cy="264560"/>
    <xdr:sp macro="" textlink="">
      <xdr:nvSpPr>
        <xdr:cNvPr id="5554" name="PoljeZBesedilom 2">
          <a:extLst>
            <a:ext uri="{FF2B5EF4-FFF2-40B4-BE49-F238E27FC236}">
              <a16:creationId xmlns:a16="http://schemas.microsoft.com/office/drawing/2014/main" id="{53219EE5-ED35-42BB-90A6-69C6E88417F7}"/>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849</xdr:row>
      <xdr:rowOff>0</xdr:rowOff>
    </xdr:from>
    <xdr:ext cx="184731" cy="264560"/>
    <xdr:sp macro="" textlink="">
      <xdr:nvSpPr>
        <xdr:cNvPr id="5555" name="PoljeZBesedilom 2">
          <a:extLst>
            <a:ext uri="{FF2B5EF4-FFF2-40B4-BE49-F238E27FC236}">
              <a16:creationId xmlns:a16="http://schemas.microsoft.com/office/drawing/2014/main" id="{77E6855C-732E-4F81-8FD7-B4A3C7FD52EB}"/>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849</xdr:row>
      <xdr:rowOff>0</xdr:rowOff>
    </xdr:from>
    <xdr:ext cx="184731" cy="264560"/>
    <xdr:sp macro="" textlink="">
      <xdr:nvSpPr>
        <xdr:cNvPr id="5556" name="PoljeZBesedilom 2">
          <a:extLst>
            <a:ext uri="{FF2B5EF4-FFF2-40B4-BE49-F238E27FC236}">
              <a16:creationId xmlns:a16="http://schemas.microsoft.com/office/drawing/2014/main" id="{15DD19CF-B58E-4506-9E8F-01C93349E191}"/>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849</xdr:row>
      <xdr:rowOff>0</xdr:rowOff>
    </xdr:from>
    <xdr:ext cx="184731" cy="264560"/>
    <xdr:sp macro="" textlink="">
      <xdr:nvSpPr>
        <xdr:cNvPr id="5557" name="PoljeZBesedilom 2">
          <a:extLst>
            <a:ext uri="{FF2B5EF4-FFF2-40B4-BE49-F238E27FC236}">
              <a16:creationId xmlns:a16="http://schemas.microsoft.com/office/drawing/2014/main" id="{D67F9367-3B24-4855-B770-06AA207AD4CB}"/>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850</xdr:row>
      <xdr:rowOff>0</xdr:rowOff>
    </xdr:from>
    <xdr:ext cx="184731" cy="274009"/>
    <xdr:sp macro="" textlink="">
      <xdr:nvSpPr>
        <xdr:cNvPr id="5558" name="PoljeZBesedilom 5557">
          <a:extLst>
            <a:ext uri="{FF2B5EF4-FFF2-40B4-BE49-F238E27FC236}">
              <a16:creationId xmlns:a16="http://schemas.microsoft.com/office/drawing/2014/main" id="{BC4F92C2-7A70-4062-A563-63BAA1D653DC}"/>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850</xdr:row>
      <xdr:rowOff>0</xdr:rowOff>
    </xdr:from>
    <xdr:ext cx="184731" cy="274009"/>
    <xdr:sp macro="" textlink="">
      <xdr:nvSpPr>
        <xdr:cNvPr id="5559" name="PoljeZBesedilom 2">
          <a:extLst>
            <a:ext uri="{FF2B5EF4-FFF2-40B4-BE49-F238E27FC236}">
              <a16:creationId xmlns:a16="http://schemas.microsoft.com/office/drawing/2014/main" id="{D738916F-7725-4137-A57C-161B49538B61}"/>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850</xdr:row>
      <xdr:rowOff>0</xdr:rowOff>
    </xdr:from>
    <xdr:ext cx="184731" cy="274009"/>
    <xdr:sp macro="" textlink="">
      <xdr:nvSpPr>
        <xdr:cNvPr id="5560" name="PoljeZBesedilom 2">
          <a:extLst>
            <a:ext uri="{FF2B5EF4-FFF2-40B4-BE49-F238E27FC236}">
              <a16:creationId xmlns:a16="http://schemas.microsoft.com/office/drawing/2014/main" id="{AED42894-90CA-49AE-B7FF-766F265923D7}"/>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850</xdr:row>
      <xdr:rowOff>0</xdr:rowOff>
    </xdr:from>
    <xdr:ext cx="184731" cy="274009"/>
    <xdr:sp macro="" textlink="">
      <xdr:nvSpPr>
        <xdr:cNvPr id="5561" name="PoljeZBesedilom 2">
          <a:extLst>
            <a:ext uri="{FF2B5EF4-FFF2-40B4-BE49-F238E27FC236}">
              <a16:creationId xmlns:a16="http://schemas.microsoft.com/office/drawing/2014/main" id="{EAC9E4C5-0491-4494-9D5D-0EC09B62027B}"/>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850</xdr:row>
      <xdr:rowOff>0</xdr:rowOff>
    </xdr:from>
    <xdr:ext cx="184731" cy="274009"/>
    <xdr:sp macro="" textlink="">
      <xdr:nvSpPr>
        <xdr:cNvPr id="5562" name="PoljeZBesedilom 2">
          <a:extLst>
            <a:ext uri="{FF2B5EF4-FFF2-40B4-BE49-F238E27FC236}">
              <a16:creationId xmlns:a16="http://schemas.microsoft.com/office/drawing/2014/main" id="{CA219206-C14C-4A18-B1E1-D7AB8345B2D3}"/>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849</xdr:row>
      <xdr:rowOff>0</xdr:rowOff>
    </xdr:from>
    <xdr:ext cx="184731" cy="264560"/>
    <xdr:sp macro="" textlink="">
      <xdr:nvSpPr>
        <xdr:cNvPr id="5563" name="PoljeZBesedilom 2">
          <a:extLst>
            <a:ext uri="{FF2B5EF4-FFF2-40B4-BE49-F238E27FC236}">
              <a16:creationId xmlns:a16="http://schemas.microsoft.com/office/drawing/2014/main" id="{822200D0-09EE-47AD-9E76-C88968E59E8E}"/>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849</xdr:row>
      <xdr:rowOff>0</xdr:rowOff>
    </xdr:from>
    <xdr:ext cx="184731" cy="264560"/>
    <xdr:sp macro="" textlink="">
      <xdr:nvSpPr>
        <xdr:cNvPr id="5564" name="PoljeZBesedilom 5563">
          <a:extLst>
            <a:ext uri="{FF2B5EF4-FFF2-40B4-BE49-F238E27FC236}">
              <a16:creationId xmlns:a16="http://schemas.microsoft.com/office/drawing/2014/main" id="{B010CF29-7CE6-4E53-9D49-0502AF957A1F}"/>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849</xdr:row>
      <xdr:rowOff>0</xdr:rowOff>
    </xdr:from>
    <xdr:ext cx="184731" cy="264560"/>
    <xdr:sp macro="" textlink="">
      <xdr:nvSpPr>
        <xdr:cNvPr id="5565" name="PoljeZBesedilom 2">
          <a:extLst>
            <a:ext uri="{FF2B5EF4-FFF2-40B4-BE49-F238E27FC236}">
              <a16:creationId xmlns:a16="http://schemas.microsoft.com/office/drawing/2014/main" id="{8902E6A0-87B6-482F-AEA7-0EF3207DB0CE}"/>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849</xdr:row>
      <xdr:rowOff>0</xdr:rowOff>
    </xdr:from>
    <xdr:ext cx="184731" cy="264560"/>
    <xdr:sp macro="" textlink="">
      <xdr:nvSpPr>
        <xdr:cNvPr id="5566" name="PoljeZBesedilom 2">
          <a:extLst>
            <a:ext uri="{FF2B5EF4-FFF2-40B4-BE49-F238E27FC236}">
              <a16:creationId xmlns:a16="http://schemas.microsoft.com/office/drawing/2014/main" id="{9804CFD6-6E5A-4C07-9858-378F3651B6FE}"/>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849</xdr:row>
      <xdr:rowOff>0</xdr:rowOff>
    </xdr:from>
    <xdr:ext cx="184731" cy="264560"/>
    <xdr:sp macro="" textlink="">
      <xdr:nvSpPr>
        <xdr:cNvPr id="5567" name="PoljeZBesedilom 2">
          <a:extLst>
            <a:ext uri="{FF2B5EF4-FFF2-40B4-BE49-F238E27FC236}">
              <a16:creationId xmlns:a16="http://schemas.microsoft.com/office/drawing/2014/main" id="{C0A9A86A-C724-4E18-B0A3-21E0A4673205}"/>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849</xdr:row>
      <xdr:rowOff>0</xdr:rowOff>
    </xdr:from>
    <xdr:ext cx="184731" cy="264560"/>
    <xdr:sp macro="" textlink="">
      <xdr:nvSpPr>
        <xdr:cNvPr id="5568" name="PoljeZBesedilom 2">
          <a:extLst>
            <a:ext uri="{FF2B5EF4-FFF2-40B4-BE49-F238E27FC236}">
              <a16:creationId xmlns:a16="http://schemas.microsoft.com/office/drawing/2014/main" id="{759FCB01-9830-4E9E-BDBE-67ADF9F105D6}"/>
            </a:ext>
          </a:extLst>
        </xdr:cNvPr>
        <xdr:cNvSpPr txBox="1"/>
      </xdr:nvSpPr>
      <xdr:spPr>
        <a:xfrm>
          <a:off x="7644790"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850</xdr:row>
      <xdr:rowOff>0</xdr:rowOff>
    </xdr:from>
    <xdr:ext cx="184731" cy="274009"/>
    <xdr:sp macro="" textlink="">
      <xdr:nvSpPr>
        <xdr:cNvPr id="5569" name="PoljeZBesedilom 5568">
          <a:extLst>
            <a:ext uri="{FF2B5EF4-FFF2-40B4-BE49-F238E27FC236}">
              <a16:creationId xmlns:a16="http://schemas.microsoft.com/office/drawing/2014/main" id="{DF0B6593-66FD-4BBF-9980-FD0C4E7FAD3D}"/>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850</xdr:row>
      <xdr:rowOff>0</xdr:rowOff>
    </xdr:from>
    <xdr:ext cx="184731" cy="274009"/>
    <xdr:sp macro="" textlink="">
      <xdr:nvSpPr>
        <xdr:cNvPr id="5570" name="PoljeZBesedilom 2">
          <a:extLst>
            <a:ext uri="{FF2B5EF4-FFF2-40B4-BE49-F238E27FC236}">
              <a16:creationId xmlns:a16="http://schemas.microsoft.com/office/drawing/2014/main" id="{30B4879F-1E40-4A32-A295-8F4D6622EBE8}"/>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850</xdr:row>
      <xdr:rowOff>0</xdr:rowOff>
    </xdr:from>
    <xdr:ext cx="184731" cy="274009"/>
    <xdr:sp macro="" textlink="">
      <xdr:nvSpPr>
        <xdr:cNvPr id="5571" name="PoljeZBesedilom 2">
          <a:extLst>
            <a:ext uri="{FF2B5EF4-FFF2-40B4-BE49-F238E27FC236}">
              <a16:creationId xmlns:a16="http://schemas.microsoft.com/office/drawing/2014/main" id="{C4438534-A353-4E32-AA61-A6F8E25B31C8}"/>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850</xdr:row>
      <xdr:rowOff>0</xdr:rowOff>
    </xdr:from>
    <xdr:ext cx="184731" cy="274009"/>
    <xdr:sp macro="" textlink="">
      <xdr:nvSpPr>
        <xdr:cNvPr id="5572" name="PoljeZBesedilom 2">
          <a:extLst>
            <a:ext uri="{FF2B5EF4-FFF2-40B4-BE49-F238E27FC236}">
              <a16:creationId xmlns:a16="http://schemas.microsoft.com/office/drawing/2014/main" id="{E03DF61C-207B-4742-9E57-1DE947AC7A4E}"/>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850</xdr:row>
      <xdr:rowOff>0</xdr:rowOff>
    </xdr:from>
    <xdr:ext cx="184731" cy="274009"/>
    <xdr:sp macro="" textlink="">
      <xdr:nvSpPr>
        <xdr:cNvPr id="5573" name="PoljeZBesedilom 2">
          <a:extLst>
            <a:ext uri="{FF2B5EF4-FFF2-40B4-BE49-F238E27FC236}">
              <a16:creationId xmlns:a16="http://schemas.microsoft.com/office/drawing/2014/main" id="{BDAD8729-BDC2-4D6F-9133-76E6B711AB94}"/>
            </a:ext>
          </a:extLst>
        </xdr:cNvPr>
        <xdr:cNvSpPr txBox="1"/>
      </xdr:nvSpPr>
      <xdr:spPr>
        <a:xfrm>
          <a:off x="7644790" y="14551587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574" name="PoljeZBesedilom 2">
          <a:extLst>
            <a:ext uri="{FF2B5EF4-FFF2-40B4-BE49-F238E27FC236}">
              <a16:creationId xmlns:a16="http://schemas.microsoft.com/office/drawing/2014/main" id="{D2ABD7B2-5227-4C26-9A47-A818EA8D4CE2}"/>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575" name="PoljeZBesedilom 5574">
          <a:extLst>
            <a:ext uri="{FF2B5EF4-FFF2-40B4-BE49-F238E27FC236}">
              <a16:creationId xmlns:a16="http://schemas.microsoft.com/office/drawing/2014/main" id="{ABD5B704-9BB7-4003-872A-7F5380F12249}"/>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576" name="PoljeZBesedilom 2">
          <a:extLst>
            <a:ext uri="{FF2B5EF4-FFF2-40B4-BE49-F238E27FC236}">
              <a16:creationId xmlns:a16="http://schemas.microsoft.com/office/drawing/2014/main" id="{5733F1E9-BF8D-4BA8-965F-164CBAE595A1}"/>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577" name="PoljeZBesedilom 2">
          <a:extLst>
            <a:ext uri="{FF2B5EF4-FFF2-40B4-BE49-F238E27FC236}">
              <a16:creationId xmlns:a16="http://schemas.microsoft.com/office/drawing/2014/main" id="{BC99E3BA-9FA0-4403-89C5-3F434CDD9007}"/>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578" name="PoljeZBesedilom 2">
          <a:extLst>
            <a:ext uri="{FF2B5EF4-FFF2-40B4-BE49-F238E27FC236}">
              <a16:creationId xmlns:a16="http://schemas.microsoft.com/office/drawing/2014/main" id="{61ABC14F-D1C6-40FF-A411-EF632599605B}"/>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579" name="PoljeZBesedilom 2">
          <a:extLst>
            <a:ext uri="{FF2B5EF4-FFF2-40B4-BE49-F238E27FC236}">
              <a16:creationId xmlns:a16="http://schemas.microsoft.com/office/drawing/2014/main" id="{907662B3-5379-4D7B-9D1F-F86A3A6BF0A0}"/>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580" name="PoljeZBesedilom 2">
          <a:extLst>
            <a:ext uri="{FF2B5EF4-FFF2-40B4-BE49-F238E27FC236}">
              <a16:creationId xmlns:a16="http://schemas.microsoft.com/office/drawing/2014/main" id="{D2D08DF3-E054-4E6B-B86D-D1D91C6DB610}"/>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581" name="PoljeZBesedilom 5580">
          <a:extLst>
            <a:ext uri="{FF2B5EF4-FFF2-40B4-BE49-F238E27FC236}">
              <a16:creationId xmlns:a16="http://schemas.microsoft.com/office/drawing/2014/main" id="{A43FB726-5162-4657-AA2A-33B56C8C7572}"/>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582" name="PoljeZBesedilom 2">
          <a:extLst>
            <a:ext uri="{FF2B5EF4-FFF2-40B4-BE49-F238E27FC236}">
              <a16:creationId xmlns:a16="http://schemas.microsoft.com/office/drawing/2014/main" id="{E80A9C8B-D77F-49F8-9114-99A9EF6C1E34}"/>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583" name="PoljeZBesedilom 2">
          <a:extLst>
            <a:ext uri="{FF2B5EF4-FFF2-40B4-BE49-F238E27FC236}">
              <a16:creationId xmlns:a16="http://schemas.microsoft.com/office/drawing/2014/main" id="{8F001B11-5A47-477F-A8B5-EDCF19952088}"/>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584" name="PoljeZBesedilom 2">
          <a:extLst>
            <a:ext uri="{FF2B5EF4-FFF2-40B4-BE49-F238E27FC236}">
              <a16:creationId xmlns:a16="http://schemas.microsoft.com/office/drawing/2014/main" id="{2E931E2C-4748-4FB8-9CB1-9855C8207C3C}"/>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585" name="PoljeZBesedilom 2">
          <a:extLst>
            <a:ext uri="{FF2B5EF4-FFF2-40B4-BE49-F238E27FC236}">
              <a16:creationId xmlns:a16="http://schemas.microsoft.com/office/drawing/2014/main" id="{D9520DDC-B6F5-46F6-9433-09EA43C27A2E}"/>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586" name="PoljeZBesedilom 2">
          <a:extLst>
            <a:ext uri="{FF2B5EF4-FFF2-40B4-BE49-F238E27FC236}">
              <a16:creationId xmlns:a16="http://schemas.microsoft.com/office/drawing/2014/main" id="{2F4A3929-79A4-4350-9790-078446BA845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587" name="PoljeZBesedilom 5586">
          <a:extLst>
            <a:ext uri="{FF2B5EF4-FFF2-40B4-BE49-F238E27FC236}">
              <a16:creationId xmlns:a16="http://schemas.microsoft.com/office/drawing/2014/main" id="{3309BFAE-A07A-4058-B7C0-CA77255E2153}"/>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588" name="PoljeZBesedilom 2">
          <a:extLst>
            <a:ext uri="{FF2B5EF4-FFF2-40B4-BE49-F238E27FC236}">
              <a16:creationId xmlns:a16="http://schemas.microsoft.com/office/drawing/2014/main" id="{62CED567-722A-41A0-B508-13F8340C000E}"/>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589" name="PoljeZBesedilom 2">
          <a:extLst>
            <a:ext uri="{FF2B5EF4-FFF2-40B4-BE49-F238E27FC236}">
              <a16:creationId xmlns:a16="http://schemas.microsoft.com/office/drawing/2014/main" id="{22E96FFB-870D-4FB3-9FF7-E1AED4C26CD7}"/>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590" name="PoljeZBesedilom 2">
          <a:extLst>
            <a:ext uri="{FF2B5EF4-FFF2-40B4-BE49-F238E27FC236}">
              <a16:creationId xmlns:a16="http://schemas.microsoft.com/office/drawing/2014/main" id="{24F9B041-1CB9-4A4C-9A87-F179F94A8CC6}"/>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591" name="PoljeZBesedilom 2">
          <a:extLst>
            <a:ext uri="{FF2B5EF4-FFF2-40B4-BE49-F238E27FC236}">
              <a16:creationId xmlns:a16="http://schemas.microsoft.com/office/drawing/2014/main" id="{64FF8EDA-7FFC-4C97-9C45-32C36D7D9971}"/>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592" name="PoljeZBesedilom 2">
          <a:extLst>
            <a:ext uri="{FF2B5EF4-FFF2-40B4-BE49-F238E27FC236}">
              <a16:creationId xmlns:a16="http://schemas.microsoft.com/office/drawing/2014/main" id="{03188EDC-BB72-4269-9A6A-0AA2943022A8}"/>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593" name="PoljeZBesedilom 5592">
          <a:extLst>
            <a:ext uri="{FF2B5EF4-FFF2-40B4-BE49-F238E27FC236}">
              <a16:creationId xmlns:a16="http://schemas.microsoft.com/office/drawing/2014/main" id="{7F3DC1E7-19C4-47A5-9350-8CB65FE31B76}"/>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594" name="PoljeZBesedilom 2">
          <a:extLst>
            <a:ext uri="{FF2B5EF4-FFF2-40B4-BE49-F238E27FC236}">
              <a16:creationId xmlns:a16="http://schemas.microsoft.com/office/drawing/2014/main" id="{C39B21C2-0CE0-487C-B991-49E612D3D63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595" name="PoljeZBesedilom 2">
          <a:extLst>
            <a:ext uri="{FF2B5EF4-FFF2-40B4-BE49-F238E27FC236}">
              <a16:creationId xmlns:a16="http://schemas.microsoft.com/office/drawing/2014/main" id="{A3442E8E-B627-4002-A83F-242BC5C22E7E}"/>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596" name="PoljeZBesedilom 2">
          <a:extLst>
            <a:ext uri="{FF2B5EF4-FFF2-40B4-BE49-F238E27FC236}">
              <a16:creationId xmlns:a16="http://schemas.microsoft.com/office/drawing/2014/main" id="{82089D9F-31F8-470F-A607-21320E52CBEE}"/>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597" name="PoljeZBesedilom 2">
          <a:extLst>
            <a:ext uri="{FF2B5EF4-FFF2-40B4-BE49-F238E27FC236}">
              <a16:creationId xmlns:a16="http://schemas.microsoft.com/office/drawing/2014/main" id="{A29043FC-E8AF-4D51-BB61-46641B99EB66}"/>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598" name="PoljeZBesedilom 2">
          <a:extLst>
            <a:ext uri="{FF2B5EF4-FFF2-40B4-BE49-F238E27FC236}">
              <a16:creationId xmlns:a16="http://schemas.microsoft.com/office/drawing/2014/main" id="{B5CA0161-A8FC-4255-A3EB-30258937096B}"/>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599" name="PoljeZBesedilom 5598">
          <a:extLst>
            <a:ext uri="{FF2B5EF4-FFF2-40B4-BE49-F238E27FC236}">
              <a16:creationId xmlns:a16="http://schemas.microsoft.com/office/drawing/2014/main" id="{46ECB8E6-AFD2-4C58-BAFB-F8B42A2D22E9}"/>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600" name="PoljeZBesedilom 2">
          <a:extLst>
            <a:ext uri="{FF2B5EF4-FFF2-40B4-BE49-F238E27FC236}">
              <a16:creationId xmlns:a16="http://schemas.microsoft.com/office/drawing/2014/main" id="{39DC6FB8-7CFF-4AB9-ADE2-8107B7950DD7}"/>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601" name="PoljeZBesedilom 2">
          <a:extLst>
            <a:ext uri="{FF2B5EF4-FFF2-40B4-BE49-F238E27FC236}">
              <a16:creationId xmlns:a16="http://schemas.microsoft.com/office/drawing/2014/main" id="{95518B66-BE18-4FC2-90CF-343E660A310E}"/>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602" name="PoljeZBesedilom 2">
          <a:extLst>
            <a:ext uri="{FF2B5EF4-FFF2-40B4-BE49-F238E27FC236}">
              <a16:creationId xmlns:a16="http://schemas.microsoft.com/office/drawing/2014/main" id="{ECFBB0F5-EA1F-4F2F-B733-42A6EA4955D7}"/>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603" name="PoljeZBesedilom 2">
          <a:extLst>
            <a:ext uri="{FF2B5EF4-FFF2-40B4-BE49-F238E27FC236}">
              <a16:creationId xmlns:a16="http://schemas.microsoft.com/office/drawing/2014/main" id="{C412957F-5A2F-47E5-B9D3-7F3B70DC320F}"/>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2950"/>
    <xdr:sp macro="" textlink="">
      <xdr:nvSpPr>
        <xdr:cNvPr id="5604" name="PoljeZBesedilom 2">
          <a:extLst>
            <a:ext uri="{FF2B5EF4-FFF2-40B4-BE49-F238E27FC236}">
              <a16:creationId xmlns:a16="http://schemas.microsoft.com/office/drawing/2014/main" id="{6DCC40B2-4EB1-4402-AEC4-82BE0A99694E}"/>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2950"/>
    <xdr:sp macro="" textlink="">
      <xdr:nvSpPr>
        <xdr:cNvPr id="5605" name="PoljeZBesedilom 5604">
          <a:extLst>
            <a:ext uri="{FF2B5EF4-FFF2-40B4-BE49-F238E27FC236}">
              <a16:creationId xmlns:a16="http://schemas.microsoft.com/office/drawing/2014/main" id="{D282B6F3-749A-439C-A64D-E9107D79A243}"/>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2950"/>
    <xdr:sp macro="" textlink="">
      <xdr:nvSpPr>
        <xdr:cNvPr id="5606" name="PoljeZBesedilom 2">
          <a:extLst>
            <a:ext uri="{FF2B5EF4-FFF2-40B4-BE49-F238E27FC236}">
              <a16:creationId xmlns:a16="http://schemas.microsoft.com/office/drawing/2014/main" id="{B15DBB15-1475-485F-9726-500C65F1D36C}"/>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2950"/>
    <xdr:sp macro="" textlink="">
      <xdr:nvSpPr>
        <xdr:cNvPr id="5607" name="PoljeZBesedilom 2">
          <a:extLst>
            <a:ext uri="{FF2B5EF4-FFF2-40B4-BE49-F238E27FC236}">
              <a16:creationId xmlns:a16="http://schemas.microsoft.com/office/drawing/2014/main" id="{96F90D7C-A4C3-4BD7-9B35-ED5BD3630329}"/>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2950"/>
    <xdr:sp macro="" textlink="">
      <xdr:nvSpPr>
        <xdr:cNvPr id="5608" name="PoljeZBesedilom 2">
          <a:extLst>
            <a:ext uri="{FF2B5EF4-FFF2-40B4-BE49-F238E27FC236}">
              <a16:creationId xmlns:a16="http://schemas.microsoft.com/office/drawing/2014/main" id="{E3D1D47D-D456-473D-B43A-620E2873AE75}"/>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2950"/>
    <xdr:sp macro="" textlink="">
      <xdr:nvSpPr>
        <xdr:cNvPr id="5609" name="PoljeZBesedilom 2">
          <a:extLst>
            <a:ext uri="{FF2B5EF4-FFF2-40B4-BE49-F238E27FC236}">
              <a16:creationId xmlns:a16="http://schemas.microsoft.com/office/drawing/2014/main" id="{953E2939-1A20-422D-93F2-A6A49A4E5D33}"/>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74009"/>
    <xdr:sp macro="" textlink="">
      <xdr:nvSpPr>
        <xdr:cNvPr id="5610" name="PoljeZBesedilom 5609">
          <a:extLst>
            <a:ext uri="{FF2B5EF4-FFF2-40B4-BE49-F238E27FC236}">
              <a16:creationId xmlns:a16="http://schemas.microsoft.com/office/drawing/2014/main" id="{CD8C6FAF-56E7-4A8A-9D90-F1A6DEAD9725}"/>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74009"/>
    <xdr:sp macro="" textlink="">
      <xdr:nvSpPr>
        <xdr:cNvPr id="5611" name="PoljeZBesedilom 2">
          <a:extLst>
            <a:ext uri="{FF2B5EF4-FFF2-40B4-BE49-F238E27FC236}">
              <a16:creationId xmlns:a16="http://schemas.microsoft.com/office/drawing/2014/main" id="{3989D271-9699-4680-9749-6C52550CA096}"/>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74009"/>
    <xdr:sp macro="" textlink="">
      <xdr:nvSpPr>
        <xdr:cNvPr id="5612" name="PoljeZBesedilom 2">
          <a:extLst>
            <a:ext uri="{FF2B5EF4-FFF2-40B4-BE49-F238E27FC236}">
              <a16:creationId xmlns:a16="http://schemas.microsoft.com/office/drawing/2014/main" id="{7DE5ADD3-0430-4F7A-951E-6EA0A1D34811}"/>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74009"/>
    <xdr:sp macro="" textlink="">
      <xdr:nvSpPr>
        <xdr:cNvPr id="5613" name="PoljeZBesedilom 2">
          <a:extLst>
            <a:ext uri="{FF2B5EF4-FFF2-40B4-BE49-F238E27FC236}">
              <a16:creationId xmlns:a16="http://schemas.microsoft.com/office/drawing/2014/main" id="{1A691DD6-F42A-4626-8232-257B664FE040}"/>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74009"/>
    <xdr:sp macro="" textlink="">
      <xdr:nvSpPr>
        <xdr:cNvPr id="5614" name="PoljeZBesedilom 2">
          <a:extLst>
            <a:ext uri="{FF2B5EF4-FFF2-40B4-BE49-F238E27FC236}">
              <a16:creationId xmlns:a16="http://schemas.microsoft.com/office/drawing/2014/main" id="{687FFD97-22BA-47E8-B82A-6BFA86F4C992}"/>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15" name="PoljeZBesedilom 2">
          <a:extLst>
            <a:ext uri="{FF2B5EF4-FFF2-40B4-BE49-F238E27FC236}">
              <a16:creationId xmlns:a16="http://schemas.microsoft.com/office/drawing/2014/main" id="{DF3C5F5D-9A52-4D9F-AA53-0BB0CFA63D4A}"/>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16" name="PoljeZBesedilom 5615">
          <a:extLst>
            <a:ext uri="{FF2B5EF4-FFF2-40B4-BE49-F238E27FC236}">
              <a16:creationId xmlns:a16="http://schemas.microsoft.com/office/drawing/2014/main" id="{B4C0613A-23E5-442C-B18E-77C5889B3C97}"/>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17" name="PoljeZBesedilom 2">
          <a:extLst>
            <a:ext uri="{FF2B5EF4-FFF2-40B4-BE49-F238E27FC236}">
              <a16:creationId xmlns:a16="http://schemas.microsoft.com/office/drawing/2014/main" id="{B08B460A-D039-4CFB-AD97-79F7F498EC4D}"/>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18" name="PoljeZBesedilom 2">
          <a:extLst>
            <a:ext uri="{FF2B5EF4-FFF2-40B4-BE49-F238E27FC236}">
              <a16:creationId xmlns:a16="http://schemas.microsoft.com/office/drawing/2014/main" id="{347C1F71-A2EE-4AE9-BE6A-8B2FFBD245B2}"/>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19" name="PoljeZBesedilom 2">
          <a:extLst>
            <a:ext uri="{FF2B5EF4-FFF2-40B4-BE49-F238E27FC236}">
              <a16:creationId xmlns:a16="http://schemas.microsoft.com/office/drawing/2014/main" id="{8A98BE04-EBAA-4C17-9956-9994ADA86F0E}"/>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20" name="PoljeZBesedilom 2">
          <a:extLst>
            <a:ext uri="{FF2B5EF4-FFF2-40B4-BE49-F238E27FC236}">
              <a16:creationId xmlns:a16="http://schemas.microsoft.com/office/drawing/2014/main" id="{E4D84C9C-1FFB-4956-86F5-8EB516D35AF3}"/>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21" name="PoljeZBesedilom 2">
          <a:extLst>
            <a:ext uri="{FF2B5EF4-FFF2-40B4-BE49-F238E27FC236}">
              <a16:creationId xmlns:a16="http://schemas.microsoft.com/office/drawing/2014/main" id="{D871C4DB-E98D-4315-964D-BBC1C0025109}"/>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22" name="PoljeZBesedilom 5621">
          <a:extLst>
            <a:ext uri="{FF2B5EF4-FFF2-40B4-BE49-F238E27FC236}">
              <a16:creationId xmlns:a16="http://schemas.microsoft.com/office/drawing/2014/main" id="{910F84DD-6EA0-49F2-8C89-FE20238DEC1B}"/>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23" name="PoljeZBesedilom 2">
          <a:extLst>
            <a:ext uri="{FF2B5EF4-FFF2-40B4-BE49-F238E27FC236}">
              <a16:creationId xmlns:a16="http://schemas.microsoft.com/office/drawing/2014/main" id="{8C10900D-9EB7-451E-9690-20753864FEA5}"/>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24" name="PoljeZBesedilom 2">
          <a:extLst>
            <a:ext uri="{FF2B5EF4-FFF2-40B4-BE49-F238E27FC236}">
              <a16:creationId xmlns:a16="http://schemas.microsoft.com/office/drawing/2014/main" id="{9B9DECCF-B582-43ED-AF29-5FD3251080AA}"/>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25" name="PoljeZBesedilom 2">
          <a:extLst>
            <a:ext uri="{FF2B5EF4-FFF2-40B4-BE49-F238E27FC236}">
              <a16:creationId xmlns:a16="http://schemas.microsoft.com/office/drawing/2014/main" id="{219F3C7E-73C1-4C3A-9656-49EEC5BDDC6E}"/>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26" name="PoljeZBesedilom 2">
          <a:extLst>
            <a:ext uri="{FF2B5EF4-FFF2-40B4-BE49-F238E27FC236}">
              <a16:creationId xmlns:a16="http://schemas.microsoft.com/office/drawing/2014/main" id="{FF280648-647A-46A1-BFD3-B9C9076BB39D}"/>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627" name="PoljeZBesedilom 2">
          <a:extLst>
            <a:ext uri="{FF2B5EF4-FFF2-40B4-BE49-F238E27FC236}">
              <a16:creationId xmlns:a16="http://schemas.microsoft.com/office/drawing/2014/main" id="{944E3BE7-79A7-4FAA-B9AC-32223EA45F7E}"/>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628" name="PoljeZBesedilom 5627">
          <a:extLst>
            <a:ext uri="{FF2B5EF4-FFF2-40B4-BE49-F238E27FC236}">
              <a16:creationId xmlns:a16="http://schemas.microsoft.com/office/drawing/2014/main" id="{29CBBFB2-612D-4560-9417-7A1FCD618D48}"/>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629" name="PoljeZBesedilom 2">
          <a:extLst>
            <a:ext uri="{FF2B5EF4-FFF2-40B4-BE49-F238E27FC236}">
              <a16:creationId xmlns:a16="http://schemas.microsoft.com/office/drawing/2014/main" id="{89AF2F8C-1453-4AAF-AF7D-5E8B6D95C861}"/>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630" name="PoljeZBesedilom 2">
          <a:extLst>
            <a:ext uri="{FF2B5EF4-FFF2-40B4-BE49-F238E27FC236}">
              <a16:creationId xmlns:a16="http://schemas.microsoft.com/office/drawing/2014/main" id="{DDC7F3A7-FE88-4FE9-A899-5FF77A6904A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631" name="PoljeZBesedilom 2">
          <a:extLst>
            <a:ext uri="{FF2B5EF4-FFF2-40B4-BE49-F238E27FC236}">
              <a16:creationId xmlns:a16="http://schemas.microsoft.com/office/drawing/2014/main" id="{995641B9-E69B-48A6-8F0B-5020231BB0E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632" name="PoljeZBesedilom 2">
          <a:extLst>
            <a:ext uri="{FF2B5EF4-FFF2-40B4-BE49-F238E27FC236}">
              <a16:creationId xmlns:a16="http://schemas.microsoft.com/office/drawing/2014/main" id="{6417A508-9866-44BF-9B82-52CEBD900F60}"/>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633" name="PoljeZBesedilom 2">
          <a:extLst>
            <a:ext uri="{FF2B5EF4-FFF2-40B4-BE49-F238E27FC236}">
              <a16:creationId xmlns:a16="http://schemas.microsoft.com/office/drawing/2014/main" id="{86E5149F-74FB-4ED8-A65F-B8259E735307}"/>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634" name="PoljeZBesedilom 5633">
          <a:extLst>
            <a:ext uri="{FF2B5EF4-FFF2-40B4-BE49-F238E27FC236}">
              <a16:creationId xmlns:a16="http://schemas.microsoft.com/office/drawing/2014/main" id="{A222AA69-4372-4E5B-98C2-B55143DE1F5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635" name="PoljeZBesedilom 2">
          <a:extLst>
            <a:ext uri="{FF2B5EF4-FFF2-40B4-BE49-F238E27FC236}">
              <a16:creationId xmlns:a16="http://schemas.microsoft.com/office/drawing/2014/main" id="{0D37736A-822A-42A9-8926-E0F1F24ABFEC}"/>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636" name="PoljeZBesedilom 2">
          <a:extLst>
            <a:ext uri="{FF2B5EF4-FFF2-40B4-BE49-F238E27FC236}">
              <a16:creationId xmlns:a16="http://schemas.microsoft.com/office/drawing/2014/main" id="{E521B7C6-4690-423B-9040-C0B426A358B3}"/>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637" name="PoljeZBesedilom 2">
          <a:extLst>
            <a:ext uri="{FF2B5EF4-FFF2-40B4-BE49-F238E27FC236}">
              <a16:creationId xmlns:a16="http://schemas.microsoft.com/office/drawing/2014/main" id="{7A851A3D-878B-4FCB-869C-34CB4ABC70AD}"/>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638" name="PoljeZBesedilom 2">
          <a:extLst>
            <a:ext uri="{FF2B5EF4-FFF2-40B4-BE49-F238E27FC236}">
              <a16:creationId xmlns:a16="http://schemas.microsoft.com/office/drawing/2014/main" id="{AE6FE8E7-A007-4F94-A8E8-E93ED3F56425}"/>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639" name="PoljeZBesedilom 2">
          <a:extLst>
            <a:ext uri="{FF2B5EF4-FFF2-40B4-BE49-F238E27FC236}">
              <a16:creationId xmlns:a16="http://schemas.microsoft.com/office/drawing/2014/main" id="{B40FD8B5-BF7D-4C4C-BAEC-B490635780B1}"/>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640" name="PoljeZBesedilom 5639">
          <a:extLst>
            <a:ext uri="{FF2B5EF4-FFF2-40B4-BE49-F238E27FC236}">
              <a16:creationId xmlns:a16="http://schemas.microsoft.com/office/drawing/2014/main" id="{F56D6E9A-FC35-436E-B7D3-B9E35FF54374}"/>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641" name="PoljeZBesedilom 2">
          <a:extLst>
            <a:ext uri="{FF2B5EF4-FFF2-40B4-BE49-F238E27FC236}">
              <a16:creationId xmlns:a16="http://schemas.microsoft.com/office/drawing/2014/main" id="{A9DECF0E-BBE9-429E-AB62-8B80D36CB0C0}"/>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642" name="PoljeZBesedilom 2">
          <a:extLst>
            <a:ext uri="{FF2B5EF4-FFF2-40B4-BE49-F238E27FC236}">
              <a16:creationId xmlns:a16="http://schemas.microsoft.com/office/drawing/2014/main" id="{36F1CDF4-80F5-49D2-98F6-320A8E3B5772}"/>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643" name="PoljeZBesedilom 2">
          <a:extLst>
            <a:ext uri="{FF2B5EF4-FFF2-40B4-BE49-F238E27FC236}">
              <a16:creationId xmlns:a16="http://schemas.microsoft.com/office/drawing/2014/main" id="{BB6A781A-441F-4054-A07B-CB28F7F17F29}"/>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644" name="PoljeZBesedilom 2">
          <a:extLst>
            <a:ext uri="{FF2B5EF4-FFF2-40B4-BE49-F238E27FC236}">
              <a16:creationId xmlns:a16="http://schemas.microsoft.com/office/drawing/2014/main" id="{1523E291-B01E-43E1-AB30-A117DBCAC883}"/>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2950"/>
    <xdr:sp macro="" textlink="">
      <xdr:nvSpPr>
        <xdr:cNvPr id="5645" name="PoljeZBesedilom 2">
          <a:extLst>
            <a:ext uri="{FF2B5EF4-FFF2-40B4-BE49-F238E27FC236}">
              <a16:creationId xmlns:a16="http://schemas.microsoft.com/office/drawing/2014/main" id="{95AAC2D9-B030-4072-8F6A-03F972E87D97}"/>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2950"/>
    <xdr:sp macro="" textlink="">
      <xdr:nvSpPr>
        <xdr:cNvPr id="5646" name="PoljeZBesedilom 5645">
          <a:extLst>
            <a:ext uri="{FF2B5EF4-FFF2-40B4-BE49-F238E27FC236}">
              <a16:creationId xmlns:a16="http://schemas.microsoft.com/office/drawing/2014/main" id="{7FE41CFA-37AB-42F3-9F4C-CBE77D5A0E51}"/>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2950"/>
    <xdr:sp macro="" textlink="">
      <xdr:nvSpPr>
        <xdr:cNvPr id="5647" name="PoljeZBesedilom 2">
          <a:extLst>
            <a:ext uri="{FF2B5EF4-FFF2-40B4-BE49-F238E27FC236}">
              <a16:creationId xmlns:a16="http://schemas.microsoft.com/office/drawing/2014/main" id="{0C680194-73C3-48E8-9C7C-6AE1F494F555}"/>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2950"/>
    <xdr:sp macro="" textlink="">
      <xdr:nvSpPr>
        <xdr:cNvPr id="5648" name="PoljeZBesedilom 2">
          <a:extLst>
            <a:ext uri="{FF2B5EF4-FFF2-40B4-BE49-F238E27FC236}">
              <a16:creationId xmlns:a16="http://schemas.microsoft.com/office/drawing/2014/main" id="{4A48799D-A83A-4A13-9936-A22250B7F322}"/>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2950"/>
    <xdr:sp macro="" textlink="">
      <xdr:nvSpPr>
        <xdr:cNvPr id="5649" name="PoljeZBesedilom 2">
          <a:extLst>
            <a:ext uri="{FF2B5EF4-FFF2-40B4-BE49-F238E27FC236}">
              <a16:creationId xmlns:a16="http://schemas.microsoft.com/office/drawing/2014/main" id="{B3857494-086A-4170-81D7-B82C59938D75}"/>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2950"/>
    <xdr:sp macro="" textlink="">
      <xdr:nvSpPr>
        <xdr:cNvPr id="5650" name="PoljeZBesedilom 2">
          <a:extLst>
            <a:ext uri="{FF2B5EF4-FFF2-40B4-BE49-F238E27FC236}">
              <a16:creationId xmlns:a16="http://schemas.microsoft.com/office/drawing/2014/main" id="{91FBAE4C-8315-4813-BC99-6148EB91EF9A}"/>
            </a:ext>
          </a:extLst>
        </xdr:cNvPr>
        <xdr:cNvSpPr txBox="1"/>
      </xdr:nvSpPr>
      <xdr:spPr>
        <a:xfrm>
          <a:off x="7648600" y="13905302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74009"/>
    <xdr:sp macro="" textlink="">
      <xdr:nvSpPr>
        <xdr:cNvPr id="5651" name="PoljeZBesedilom 5650">
          <a:extLst>
            <a:ext uri="{FF2B5EF4-FFF2-40B4-BE49-F238E27FC236}">
              <a16:creationId xmlns:a16="http://schemas.microsoft.com/office/drawing/2014/main" id="{8602C834-0D18-44DE-B727-752E0F5B5217}"/>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74009"/>
    <xdr:sp macro="" textlink="">
      <xdr:nvSpPr>
        <xdr:cNvPr id="5652" name="PoljeZBesedilom 2">
          <a:extLst>
            <a:ext uri="{FF2B5EF4-FFF2-40B4-BE49-F238E27FC236}">
              <a16:creationId xmlns:a16="http://schemas.microsoft.com/office/drawing/2014/main" id="{1B83772A-2A9D-443A-ADB9-F25CDDCA3594}"/>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74009"/>
    <xdr:sp macro="" textlink="">
      <xdr:nvSpPr>
        <xdr:cNvPr id="5653" name="PoljeZBesedilom 2">
          <a:extLst>
            <a:ext uri="{FF2B5EF4-FFF2-40B4-BE49-F238E27FC236}">
              <a16:creationId xmlns:a16="http://schemas.microsoft.com/office/drawing/2014/main" id="{615542A6-2F21-4FE2-B7F0-56003A9505E8}"/>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74009"/>
    <xdr:sp macro="" textlink="">
      <xdr:nvSpPr>
        <xdr:cNvPr id="5654" name="PoljeZBesedilom 2">
          <a:extLst>
            <a:ext uri="{FF2B5EF4-FFF2-40B4-BE49-F238E27FC236}">
              <a16:creationId xmlns:a16="http://schemas.microsoft.com/office/drawing/2014/main" id="{808D39F5-DCBF-44F4-AF5A-F9A4DE6BE857}"/>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74009"/>
    <xdr:sp macro="" textlink="">
      <xdr:nvSpPr>
        <xdr:cNvPr id="5655" name="PoljeZBesedilom 2">
          <a:extLst>
            <a:ext uri="{FF2B5EF4-FFF2-40B4-BE49-F238E27FC236}">
              <a16:creationId xmlns:a16="http://schemas.microsoft.com/office/drawing/2014/main" id="{3FF3D0CA-698E-4B30-BE59-954865C335DC}"/>
            </a:ext>
          </a:extLst>
        </xdr:cNvPr>
        <xdr:cNvSpPr txBox="1"/>
      </xdr:nvSpPr>
      <xdr:spPr>
        <a:xfrm>
          <a:off x="764860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56" name="PoljeZBesedilom 2">
          <a:extLst>
            <a:ext uri="{FF2B5EF4-FFF2-40B4-BE49-F238E27FC236}">
              <a16:creationId xmlns:a16="http://schemas.microsoft.com/office/drawing/2014/main" id="{4BE12B2A-88ED-4391-B152-B77F4E0C548E}"/>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57" name="PoljeZBesedilom 5656">
          <a:extLst>
            <a:ext uri="{FF2B5EF4-FFF2-40B4-BE49-F238E27FC236}">
              <a16:creationId xmlns:a16="http://schemas.microsoft.com/office/drawing/2014/main" id="{2EDDBB4E-74C4-4B67-8FD0-F69FA9C01E2D}"/>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58" name="PoljeZBesedilom 2">
          <a:extLst>
            <a:ext uri="{FF2B5EF4-FFF2-40B4-BE49-F238E27FC236}">
              <a16:creationId xmlns:a16="http://schemas.microsoft.com/office/drawing/2014/main" id="{D6E31FA8-5671-4C17-921C-6422E23BB663}"/>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59" name="PoljeZBesedilom 2">
          <a:extLst>
            <a:ext uri="{FF2B5EF4-FFF2-40B4-BE49-F238E27FC236}">
              <a16:creationId xmlns:a16="http://schemas.microsoft.com/office/drawing/2014/main" id="{C54C8DAB-518F-4EF7-94B1-4B06E308DB0C}"/>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60" name="PoljeZBesedilom 2">
          <a:extLst>
            <a:ext uri="{FF2B5EF4-FFF2-40B4-BE49-F238E27FC236}">
              <a16:creationId xmlns:a16="http://schemas.microsoft.com/office/drawing/2014/main" id="{14D5427E-6EF5-4024-A114-4A93094A235E}"/>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61" name="PoljeZBesedilom 2">
          <a:extLst>
            <a:ext uri="{FF2B5EF4-FFF2-40B4-BE49-F238E27FC236}">
              <a16:creationId xmlns:a16="http://schemas.microsoft.com/office/drawing/2014/main" id="{B1C44CF1-A47D-4E6D-BC51-F9CD3DA4341D}"/>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62" name="PoljeZBesedilom 2">
          <a:extLst>
            <a:ext uri="{FF2B5EF4-FFF2-40B4-BE49-F238E27FC236}">
              <a16:creationId xmlns:a16="http://schemas.microsoft.com/office/drawing/2014/main" id="{B8523ECE-EA72-47A1-A8E6-8A894E3B81D5}"/>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63" name="PoljeZBesedilom 5662">
          <a:extLst>
            <a:ext uri="{FF2B5EF4-FFF2-40B4-BE49-F238E27FC236}">
              <a16:creationId xmlns:a16="http://schemas.microsoft.com/office/drawing/2014/main" id="{07619B79-A2B1-451A-AE6D-3E9201DE109C}"/>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64" name="PoljeZBesedilom 2">
          <a:extLst>
            <a:ext uri="{FF2B5EF4-FFF2-40B4-BE49-F238E27FC236}">
              <a16:creationId xmlns:a16="http://schemas.microsoft.com/office/drawing/2014/main" id="{27E3BB35-A050-46AD-A248-BB89E9BC419F}"/>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65" name="PoljeZBesedilom 2">
          <a:extLst>
            <a:ext uri="{FF2B5EF4-FFF2-40B4-BE49-F238E27FC236}">
              <a16:creationId xmlns:a16="http://schemas.microsoft.com/office/drawing/2014/main" id="{B98E0AA6-70F5-4AA2-858E-6EE16970007E}"/>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66" name="PoljeZBesedilom 2">
          <a:extLst>
            <a:ext uri="{FF2B5EF4-FFF2-40B4-BE49-F238E27FC236}">
              <a16:creationId xmlns:a16="http://schemas.microsoft.com/office/drawing/2014/main" id="{00536866-89A1-4AF1-B80A-F0D43C18ECF9}"/>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67" name="PoljeZBesedilom 2">
          <a:extLst>
            <a:ext uri="{FF2B5EF4-FFF2-40B4-BE49-F238E27FC236}">
              <a16:creationId xmlns:a16="http://schemas.microsoft.com/office/drawing/2014/main" id="{45CB798F-6F09-4DFB-9544-D7B2EC072FDC}"/>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68" name="PoljeZBesedilom 2">
          <a:extLst>
            <a:ext uri="{FF2B5EF4-FFF2-40B4-BE49-F238E27FC236}">
              <a16:creationId xmlns:a16="http://schemas.microsoft.com/office/drawing/2014/main" id="{1306DF09-2317-4DB7-9010-F37C2C5FFCF6}"/>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69" name="PoljeZBesedilom 5668">
          <a:extLst>
            <a:ext uri="{FF2B5EF4-FFF2-40B4-BE49-F238E27FC236}">
              <a16:creationId xmlns:a16="http://schemas.microsoft.com/office/drawing/2014/main" id="{77522DDB-9343-4E35-9E6E-D1A7D86293F3}"/>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70" name="PoljeZBesedilom 2">
          <a:extLst>
            <a:ext uri="{FF2B5EF4-FFF2-40B4-BE49-F238E27FC236}">
              <a16:creationId xmlns:a16="http://schemas.microsoft.com/office/drawing/2014/main" id="{5BE1117E-F112-46AE-A148-5E595260E231}"/>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71" name="PoljeZBesedilom 2">
          <a:extLst>
            <a:ext uri="{FF2B5EF4-FFF2-40B4-BE49-F238E27FC236}">
              <a16:creationId xmlns:a16="http://schemas.microsoft.com/office/drawing/2014/main" id="{254C118A-3509-43DD-8385-69597A4C4F8F}"/>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72" name="PoljeZBesedilom 2">
          <a:extLst>
            <a:ext uri="{FF2B5EF4-FFF2-40B4-BE49-F238E27FC236}">
              <a16:creationId xmlns:a16="http://schemas.microsoft.com/office/drawing/2014/main" id="{0E84A12F-2677-4BE4-BD33-7DA019BAA02F}"/>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73" name="PoljeZBesedilom 2">
          <a:extLst>
            <a:ext uri="{FF2B5EF4-FFF2-40B4-BE49-F238E27FC236}">
              <a16:creationId xmlns:a16="http://schemas.microsoft.com/office/drawing/2014/main" id="{ED6FEA90-389F-46DE-9385-6B70D0B03576}"/>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74" name="PoljeZBesedilom 2">
          <a:extLst>
            <a:ext uri="{FF2B5EF4-FFF2-40B4-BE49-F238E27FC236}">
              <a16:creationId xmlns:a16="http://schemas.microsoft.com/office/drawing/2014/main" id="{68589587-D45C-4B93-B575-09FFC4680C76}"/>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75" name="PoljeZBesedilom 5674">
          <a:extLst>
            <a:ext uri="{FF2B5EF4-FFF2-40B4-BE49-F238E27FC236}">
              <a16:creationId xmlns:a16="http://schemas.microsoft.com/office/drawing/2014/main" id="{90A28C73-C3D7-4EB4-B118-068F919DF610}"/>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76" name="PoljeZBesedilom 2">
          <a:extLst>
            <a:ext uri="{FF2B5EF4-FFF2-40B4-BE49-F238E27FC236}">
              <a16:creationId xmlns:a16="http://schemas.microsoft.com/office/drawing/2014/main" id="{7EE0DCEC-3000-491C-9E6F-122A11B96C8D}"/>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77" name="PoljeZBesedilom 2">
          <a:extLst>
            <a:ext uri="{FF2B5EF4-FFF2-40B4-BE49-F238E27FC236}">
              <a16:creationId xmlns:a16="http://schemas.microsoft.com/office/drawing/2014/main" id="{AD7CCA56-3EC3-4FE0-9CE6-9F6E843AA644}"/>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78" name="PoljeZBesedilom 2">
          <a:extLst>
            <a:ext uri="{FF2B5EF4-FFF2-40B4-BE49-F238E27FC236}">
              <a16:creationId xmlns:a16="http://schemas.microsoft.com/office/drawing/2014/main" id="{D6B3721C-CC16-48DE-8514-924434C38EA9}"/>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79" name="PoljeZBesedilom 2">
          <a:extLst>
            <a:ext uri="{FF2B5EF4-FFF2-40B4-BE49-F238E27FC236}">
              <a16:creationId xmlns:a16="http://schemas.microsoft.com/office/drawing/2014/main" id="{5E358F79-5EBD-4781-A1E9-214792125577}"/>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80" name="PoljeZBesedilom 2">
          <a:extLst>
            <a:ext uri="{FF2B5EF4-FFF2-40B4-BE49-F238E27FC236}">
              <a16:creationId xmlns:a16="http://schemas.microsoft.com/office/drawing/2014/main" id="{52CE1057-C789-4803-951D-75E08AA9CA31}"/>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81" name="PoljeZBesedilom 5680">
          <a:extLst>
            <a:ext uri="{FF2B5EF4-FFF2-40B4-BE49-F238E27FC236}">
              <a16:creationId xmlns:a16="http://schemas.microsoft.com/office/drawing/2014/main" id="{107B1E95-DCF7-478B-9044-21FBC1F2ECC1}"/>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82" name="PoljeZBesedilom 2">
          <a:extLst>
            <a:ext uri="{FF2B5EF4-FFF2-40B4-BE49-F238E27FC236}">
              <a16:creationId xmlns:a16="http://schemas.microsoft.com/office/drawing/2014/main" id="{9EE4F678-723B-49CE-B57C-F32672540DCD}"/>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83" name="PoljeZBesedilom 2">
          <a:extLst>
            <a:ext uri="{FF2B5EF4-FFF2-40B4-BE49-F238E27FC236}">
              <a16:creationId xmlns:a16="http://schemas.microsoft.com/office/drawing/2014/main" id="{99FDEA6F-8A60-4639-95CB-7D0F3F77B67A}"/>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84" name="PoljeZBesedilom 2">
          <a:extLst>
            <a:ext uri="{FF2B5EF4-FFF2-40B4-BE49-F238E27FC236}">
              <a16:creationId xmlns:a16="http://schemas.microsoft.com/office/drawing/2014/main" id="{E3AF73E4-00ED-4144-BB18-F727A538ADF4}"/>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685" name="PoljeZBesedilom 2">
          <a:extLst>
            <a:ext uri="{FF2B5EF4-FFF2-40B4-BE49-F238E27FC236}">
              <a16:creationId xmlns:a16="http://schemas.microsoft.com/office/drawing/2014/main" id="{10789F06-F15E-4F2B-A1EF-27EC17FA95ED}"/>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86" name="PoljeZBesedilom 2">
          <a:extLst>
            <a:ext uri="{FF2B5EF4-FFF2-40B4-BE49-F238E27FC236}">
              <a16:creationId xmlns:a16="http://schemas.microsoft.com/office/drawing/2014/main" id="{65C34CC1-8DA7-4518-A5B9-D959EB2F6C64}"/>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87" name="PoljeZBesedilom 5686">
          <a:extLst>
            <a:ext uri="{FF2B5EF4-FFF2-40B4-BE49-F238E27FC236}">
              <a16:creationId xmlns:a16="http://schemas.microsoft.com/office/drawing/2014/main" id="{D09C1231-2DBA-4612-B5FC-6F65A174EAC6}"/>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88" name="PoljeZBesedilom 2">
          <a:extLst>
            <a:ext uri="{FF2B5EF4-FFF2-40B4-BE49-F238E27FC236}">
              <a16:creationId xmlns:a16="http://schemas.microsoft.com/office/drawing/2014/main" id="{5798BECE-F500-4436-8D71-75A19A0C8A37}"/>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89" name="PoljeZBesedilom 2">
          <a:extLst>
            <a:ext uri="{FF2B5EF4-FFF2-40B4-BE49-F238E27FC236}">
              <a16:creationId xmlns:a16="http://schemas.microsoft.com/office/drawing/2014/main" id="{5CE02A62-A933-4804-AE84-AE705878C4A2}"/>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90" name="PoljeZBesedilom 2">
          <a:extLst>
            <a:ext uri="{FF2B5EF4-FFF2-40B4-BE49-F238E27FC236}">
              <a16:creationId xmlns:a16="http://schemas.microsoft.com/office/drawing/2014/main" id="{191DAD69-5F4A-435B-9F90-6023015594C9}"/>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91" name="PoljeZBesedilom 2">
          <a:extLst>
            <a:ext uri="{FF2B5EF4-FFF2-40B4-BE49-F238E27FC236}">
              <a16:creationId xmlns:a16="http://schemas.microsoft.com/office/drawing/2014/main" id="{CA1D7A35-CE42-4973-88AC-48CD5631BB80}"/>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92" name="PoljeZBesedilom 2">
          <a:extLst>
            <a:ext uri="{FF2B5EF4-FFF2-40B4-BE49-F238E27FC236}">
              <a16:creationId xmlns:a16="http://schemas.microsoft.com/office/drawing/2014/main" id="{9A4F1BB8-DF22-453A-B662-18BDC1211A55}"/>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93" name="PoljeZBesedilom 5692">
          <a:extLst>
            <a:ext uri="{FF2B5EF4-FFF2-40B4-BE49-F238E27FC236}">
              <a16:creationId xmlns:a16="http://schemas.microsoft.com/office/drawing/2014/main" id="{01230D3D-F7A4-4633-8BDF-2F2D241B7BC1}"/>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94" name="PoljeZBesedilom 2">
          <a:extLst>
            <a:ext uri="{FF2B5EF4-FFF2-40B4-BE49-F238E27FC236}">
              <a16:creationId xmlns:a16="http://schemas.microsoft.com/office/drawing/2014/main" id="{33204CE6-2EAE-4A9C-8503-2035D2E07EC6}"/>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95" name="PoljeZBesedilom 2">
          <a:extLst>
            <a:ext uri="{FF2B5EF4-FFF2-40B4-BE49-F238E27FC236}">
              <a16:creationId xmlns:a16="http://schemas.microsoft.com/office/drawing/2014/main" id="{3F203908-E3E2-4031-AF69-E83938107D4D}"/>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96" name="PoljeZBesedilom 2">
          <a:extLst>
            <a:ext uri="{FF2B5EF4-FFF2-40B4-BE49-F238E27FC236}">
              <a16:creationId xmlns:a16="http://schemas.microsoft.com/office/drawing/2014/main" id="{7E369DCE-00B7-4390-B4F8-8C650C263FA8}"/>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697" name="PoljeZBesedilom 2">
          <a:extLst>
            <a:ext uri="{FF2B5EF4-FFF2-40B4-BE49-F238E27FC236}">
              <a16:creationId xmlns:a16="http://schemas.microsoft.com/office/drawing/2014/main" id="{D4AC3C7C-3DAE-4FFF-AC71-B9076862BC4F}"/>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698" name="PoljeZBesedilom 2">
          <a:extLst>
            <a:ext uri="{FF2B5EF4-FFF2-40B4-BE49-F238E27FC236}">
              <a16:creationId xmlns:a16="http://schemas.microsoft.com/office/drawing/2014/main" id="{F615CD08-D898-4E53-A555-D9556A1F4AF8}"/>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699" name="PoljeZBesedilom 5698">
          <a:extLst>
            <a:ext uri="{FF2B5EF4-FFF2-40B4-BE49-F238E27FC236}">
              <a16:creationId xmlns:a16="http://schemas.microsoft.com/office/drawing/2014/main" id="{6EC21AB1-6AEF-4D2A-AE0F-0CCC8F7321D1}"/>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00" name="PoljeZBesedilom 2">
          <a:extLst>
            <a:ext uri="{FF2B5EF4-FFF2-40B4-BE49-F238E27FC236}">
              <a16:creationId xmlns:a16="http://schemas.microsoft.com/office/drawing/2014/main" id="{37F48C01-A4C8-40D0-A50A-3A093A55D8D8}"/>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01" name="PoljeZBesedilom 2">
          <a:extLst>
            <a:ext uri="{FF2B5EF4-FFF2-40B4-BE49-F238E27FC236}">
              <a16:creationId xmlns:a16="http://schemas.microsoft.com/office/drawing/2014/main" id="{C79E4129-C9D2-4419-B03F-E0376E83043E}"/>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02" name="PoljeZBesedilom 2">
          <a:extLst>
            <a:ext uri="{FF2B5EF4-FFF2-40B4-BE49-F238E27FC236}">
              <a16:creationId xmlns:a16="http://schemas.microsoft.com/office/drawing/2014/main" id="{9AE0E888-8441-4B20-83D5-B63BA2AA8EE0}"/>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03" name="PoljeZBesedilom 2">
          <a:extLst>
            <a:ext uri="{FF2B5EF4-FFF2-40B4-BE49-F238E27FC236}">
              <a16:creationId xmlns:a16="http://schemas.microsoft.com/office/drawing/2014/main" id="{9849C43D-045B-4F38-834B-EFB54AAB92DE}"/>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04" name="PoljeZBesedilom 2">
          <a:extLst>
            <a:ext uri="{FF2B5EF4-FFF2-40B4-BE49-F238E27FC236}">
              <a16:creationId xmlns:a16="http://schemas.microsoft.com/office/drawing/2014/main" id="{1CBA4AE9-9983-4823-ABC7-3BF5DB463881}"/>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05" name="PoljeZBesedilom 5704">
          <a:extLst>
            <a:ext uri="{FF2B5EF4-FFF2-40B4-BE49-F238E27FC236}">
              <a16:creationId xmlns:a16="http://schemas.microsoft.com/office/drawing/2014/main" id="{A57DE772-3D3C-47E9-90D8-D41B4B09A316}"/>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06" name="PoljeZBesedilom 2">
          <a:extLst>
            <a:ext uri="{FF2B5EF4-FFF2-40B4-BE49-F238E27FC236}">
              <a16:creationId xmlns:a16="http://schemas.microsoft.com/office/drawing/2014/main" id="{ADA0931E-20C8-4C5A-A6BC-64B46B5423FF}"/>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07" name="PoljeZBesedilom 2">
          <a:extLst>
            <a:ext uri="{FF2B5EF4-FFF2-40B4-BE49-F238E27FC236}">
              <a16:creationId xmlns:a16="http://schemas.microsoft.com/office/drawing/2014/main" id="{63C4C481-10E3-45D5-8EA3-F734347612FF}"/>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08" name="PoljeZBesedilom 2">
          <a:extLst>
            <a:ext uri="{FF2B5EF4-FFF2-40B4-BE49-F238E27FC236}">
              <a16:creationId xmlns:a16="http://schemas.microsoft.com/office/drawing/2014/main" id="{FC197521-7835-47F5-A790-D06F50234CDA}"/>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09" name="PoljeZBesedilom 2">
          <a:extLst>
            <a:ext uri="{FF2B5EF4-FFF2-40B4-BE49-F238E27FC236}">
              <a16:creationId xmlns:a16="http://schemas.microsoft.com/office/drawing/2014/main" id="{EAAC73F9-348F-4445-BCE3-DB8D4F96B859}"/>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710" name="PoljeZBesedilom 5709">
          <a:extLst>
            <a:ext uri="{FF2B5EF4-FFF2-40B4-BE49-F238E27FC236}">
              <a16:creationId xmlns:a16="http://schemas.microsoft.com/office/drawing/2014/main" id="{6BFECD5C-8A62-4056-B931-739504765E3C}"/>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711" name="PoljeZBesedilom 2">
          <a:extLst>
            <a:ext uri="{FF2B5EF4-FFF2-40B4-BE49-F238E27FC236}">
              <a16:creationId xmlns:a16="http://schemas.microsoft.com/office/drawing/2014/main" id="{226B69B8-2ED2-4A9C-9758-4ED09A95D8F6}"/>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712" name="PoljeZBesedilom 2">
          <a:extLst>
            <a:ext uri="{FF2B5EF4-FFF2-40B4-BE49-F238E27FC236}">
              <a16:creationId xmlns:a16="http://schemas.microsoft.com/office/drawing/2014/main" id="{D4AB417C-094D-40DD-B003-E3CF76294F02}"/>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713" name="PoljeZBesedilom 2">
          <a:extLst>
            <a:ext uri="{FF2B5EF4-FFF2-40B4-BE49-F238E27FC236}">
              <a16:creationId xmlns:a16="http://schemas.microsoft.com/office/drawing/2014/main" id="{A448DFE9-9DDE-4C55-AAC4-805BE3513AC1}"/>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714" name="PoljeZBesedilom 2">
          <a:extLst>
            <a:ext uri="{FF2B5EF4-FFF2-40B4-BE49-F238E27FC236}">
              <a16:creationId xmlns:a16="http://schemas.microsoft.com/office/drawing/2014/main" id="{EE41032C-6B76-4623-8C97-1A26598BF4DE}"/>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715" name="PoljeZBesedilom 2">
          <a:extLst>
            <a:ext uri="{FF2B5EF4-FFF2-40B4-BE49-F238E27FC236}">
              <a16:creationId xmlns:a16="http://schemas.microsoft.com/office/drawing/2014/main" id="{A08B64FC-BA56-4023-B4E7-3C4CD4673E1C}"/>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716" name="PoljeZBesedilom 5715">
          <a:extLst>
            <a:ext uri="{FF2B5EF4-FFF2-40B4-BE49-F238E27FC236}">
              <a16:creationId xmlns:a16="http://schemas.microsoft.com/office/drawing/2014/main" id="{A94F4A56-9899-4986-8CCF-29BBB1E61D10}"/>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717" name="PoljeZBesedilom 2">
          <a:extLst>
            <a:ext uri="{FF2B5EF4-FFF2-40B4-BE49-F238E27FC236}">
              <a16:creationId xmlns:a16="http://schemas.microsoft.com/office/drawing/2014/main" id="{2E585F96-1786-4B28-AAC4-7C6B4C23BF86}"/>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718" name="PoljeZBesedilom 2">
          <a:extLst>
            <a:ext uri="{FF2B5EF4-FFF2-40B4-BE49-F238E27FC236}">
              <a16:creationId xmlns:a16="http://schemas.microsoft.com/office/drawing/2014/main" id="{2AF1B058-5D27-4720-A743-A92DC018BDC9}"/>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719" name="PoljeZBesedilom 2">
          <a:extLst>
            <a:ext uri="{FF2B5EF4-FFF2-40B4-BE49-F238E27FC236}">
              <a16:creationId xmlns:a16="http://schemas.microsoft.com/office/drawing/2014/main" id="{D4C4691C-B591-49DC-8DB1-F98D6439397B}"/>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819</xdr:row>
      <xdr:rowOff>0</xdr:rowOff>
    </xdr:from>
    <xdr:ext cx="184731" cy="264560"/>
    <xdr:sp macro="" textlink="">
      <xdr:nvSpPr>
        <xdr:cNvPr id="5720" name="PoljeZBesedilom 2">
          <a:extLst>
            <a:ext uri="{FF2B5EF4-FFF2-40B4-BE49-F238E27FC236}">
              <a16:creationId xmlns:a16="http://schemas.microsoft.com/office/drawing/2014/main" id="{6A06E7FD-7A23-4618-AAEA-5162F7CEAC7F}"/>
            </a:ext>
          </a:extLst>
        </xdr:cNvPr>
        <xdr:cNvSpPr txBox="1"/>
      </xdr:nvSpPr>
      <xdr:spPr>
        <a:xfrm>
          <a:off x="764288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721" name="PoljeZBesedilom 2">
          <a:extLst>
            <a:ext uri="{FF2B5EF4-FFF2-40B4-BE49-F238E27FC236}">
              <a16:creationId xmlns:a16="http://schemas.microsoft.com/office/drawing/2014/main" id="{3056AB8C-D0FD-40AD-9298-CDAD366E7EAC}"/>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722" name="PoljeZBesedilom 5721">
          <a:extLst>
            <a:ext uri="{FF2B5EF4-FFF2-40B4-BE49-F238E27FC236}">
              <a16:creationId xmlns:a16="http://schemas.microsoft.com/office/drawing/2014/main" id="{85CCCDBD-D505-4B50-86D5-0F196743C068}"/>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723" name="PoljeZBesedilom 2">
          <a:extLst>
            <a:ext uri="{FF2B5EF4-FFF2-40B4-BE49-F238E27FC236}">
              <a16:creationId xmlns:a16="http://schemas.microsoft.com/office/drawing/2014/main" id="{4B0BE8B2-59E5-48C7-A36C-2D05A6273357}"/>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724" name="PoljeZBesedilom 2">
          <a:extLst>
            <a:ext uri="{FF2B5EF4-FFF2-40B4-BE49-F238E27FC236}">
              <a16:creationId xmlns:a16="http://schemas.microsoft.com/office/drawing/2014/main" id="{B5A75E7B-B1C4-4C53-89B4-CC668F47A4E0}"/>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725" name="PoljeZBesedilom 2">
          <a:extLst>
            <a:ext uri="{FF2B5EF4-FFF2-40B4-BE49-F238E27FC236}">
              <a16:creationId xmlns:a16="http://schemas.microsoft.com/office/drawing/2014/main" id="{11011CDA-D0B4-4D90-97F8-8DC0842E02FE}"/>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726" name="PoljeZBesedilom 2">
          <a:extLst>
            <a:ext uri="{FF2B5EF4-FFF2-40B4-BE49-F238E27FC236}">
              <a16:creationId xmlns:a16="http://schemas.microsoft.com/office/drawing/2014/main" id="{BCFA4A6B-0DC3-4032-AB17-2E54F395C430}"/>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727" name="PoljeZBesedilom 2">
          <a:extLst>
            <a:ext uri="{FF2B5EF4-FFF2-40B4-BE49-F238E27FC236}">
              <a16:creationId xmlns:a16="http://schemas.microsoft.com/office/drawing/2014/main" id="{8A1E2661-7ADF-4DB7-B847-4453EF2244B2}"/>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728" name="PoljeZBesedilom 5727">
          <a:extLst>
            <a:ext uri="{FF2B5EF4-FFF2-40B4-BE49-F238E27FC236}">
              <a16:creationId xmlns:a16="http://schemas.microsoft.com/office/drawing/2014/main" id="{9F37BC6A-0AAC-4CC2-9DF2-46F2FDB75641}"/>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729" name="PoljeZBesedilom 2">
          <a:extLst>
            <a:ext uri="{FF2B5EF4-FFF2-40B4-BE49-F238E27FC236}">
              <a16:creationId xmlns:a16="http://schemas.microsoft.com/office/drawing/2014/main" id="{F6F78E4C-F884-44CF-B17A-65DF1CB4E25D}"/>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730" name="PoljeZBesedilom 2">
          <a:extLst>
            <a:ext uri="{FF2B5EF4-FFF2-40B4-BE49-F238E27FC236}">
              <a16:creationId xmlns:a16="http://schemas.microsoft.com/office/drawing/2014/main" id="{68908146-50CB-47D8-8FE4-29FB34186A60}"/>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731" name="PoljeZBesedilom 2">
          <a:extLst>
            <a:ext uri="{FF2B5EF4-FFF2-40B4-BE49-F238E27FC236}">
              <a16:creationId xmlns:a16="http://schemas.microsoft.com/office/drawing/2014/main" id="{B9D0385D-590C-4403-B34E-5DCE42853F89}"/>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819</xdr:row>
      <xdr:rowOff>0</xdr:rowOff>
    </xdr:from>
    <xdr:ext cx="184731" cy="264560"/>
    <xdr:sp macro="" textlink="">
      <xdr:nvSpPr>
        <xdr:cNvPr id="5732" name="PoljeZBesedilom 2">
          <a:extLst>
            <a:ext uri="{FF2B5EF4-FFF2-40B4-BE49-F238E27FC236}">
              <a16:creationId xmlns:a16="http://schemas.microsoft.com/office/drawing/2014/main" id="{5E55F0F3-8FB5-4B68-BB2C-E699091BEEEF}"/>
            </a:ext>
          </a:extLst>
        </xdr:cNvPr>
        <xdr:cNvSpPr txBox="1"/>
      </xdr:nvSpPr>
      <xdr:spPr>
        <a:xfrm>
          <a:off x="764669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33" name="PoljeZBesedilom 2">
          <a:extLst>
            <a:ext uri="{FF2B5EF4-FFF2-40B4-BE49-F238E27FC236}">
              <a16:creationId xmlns:a16="http://schemas.microsoft.com/office/drawing/2014/main" id="{6FB06516-8B17-4E65-8754-75F8C4E664E4}"/>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34" name="PoljeZBesedilom 5733">
          <a:extLst>
            <a:ext uri="{FF2B5EF4-FFF2-40B4-BE49-F238E27FC236}">
              <a16:creationId xmlns:a16="http://schemas.microsoft.com/office/drawing/2014/main" id="{E0E6CB9F-77CE-4262-8935-9FA8CBF41303}"/>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35" name="PoljeZBesedilom 2">
          <a:extLst>
            <a:ext uri="{FF2B5EF4-FFF2-40B4-BE49-F238E27FC236}">
              <a16:creationId xmlns:a16="http://schemas.microsoft.com/office/drawing/2014/main" id="{1C6852EF-79B5-4353-A13E-2127DAC12030}"/>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36" name="PoljeZBesedilom 2">
          <a:extLst>
            <a:ext uri="{FF2B5EF4-FFF2-40B4-BE49-F238E27FC236}">
              <a16:creationId xmlns:a16="http://schemas.microsoft.com/office/drawing/2014/main" id="{D26D4C5C-DA16-446E-97AB-7F48AACDA6F9}"/>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37" name="PoljeZBesedilom 2">
          <a:extLst>
            <a:ext uri="{FF2B5EF4-FFF2-40B4-BE49-F238E27FC236}">
              <a16:creationId xmlns:a16="http://schemas.microsoft.com/office/drawing/2014/main" id="{4041EC69-4AD8-4010-8BCE-356724818083}"/>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38" name="PoljeZBesedilom 2">
          <a:extLst>
            <a:ext uri="{FF2B5EF4-FFF2-40B4-BE49-F238E27FC236}">
              <a16:creationId xmlns:a16="http://schemas.microsoft.com/office/drawing/2014/main" id="{FD7A717B-418E-4544-840E-646B38B6FBB7}"/>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39" name="PoljeZBesedilom 2">
          <a:extLst>
            <a:ext uri="{FF2B5EF4-FFF2-40B4-BE49-F238E27FC236}">
              <a16:creationId xmlns:a16="http://schemas.microsoft.com/office/drawing/2014/main" id="{FF7A52DC-0392-44F2-98F2-986BEC57EAAA}"/>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40" name="PoljeZBesedilom 5739">
          <a:extLst>
            <a:ext uri="{FF2B5EF4-FFF2-40B4-BE49-F238E27FC236}">
              <a16:creationId xmlns:a16="http://schemas.microsoft.com/office/drawing/2014/main" id="{F08C7D9F-56C8-4E83-977A-536E876FA135}"/>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41" name="PoljeZBesedilom 2">
          <a:extLst>
            <a:ext uri="{FF2B5EF4-FFF2-40B4-BE49-F238E27FC236}">
              <a16:creationId xmlns:a16="http://schemas.microsoft.com/office/drawing/2014/main" id="{3A87BB17-E4AF-43A5-A860-93E505097D9D}"/>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42" name="PoljeZBesedilom 2">
          <a:extLst>
            <a:ext uri="{FF2B5EF4-FFF2-40B4-BE49-F238E27FC236}">
              <a16:creationId xmlns:a16="http://schemas.microsoft.com/office/drawing/2014/main" id="{5FB3180B-261E-4707-B6E6-567CFE608CC7}"/>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43" name="PoljeZBesedilom 2">
          <a:extLst>
            <a:ext uri="{FF2B5EF4-FFF2-40B4-BE49-F238E27FC236}">
              <a16:creationId xmlns:a16="http://schemas.microsoft.com/office/drawing/2014/main" id="{F91BC04A-7602-4358-8139-6513A6AAB5EB}"/>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744" name="PoljeZBesedilom 2">
          <a:extLst>
            <a:ext uri="{FF2B5EF4-FFF2-40B4-BE49-F238E27FC236}">
              <a16:creationId xmlns:a16="http://schemas.microsoft.com/office/drawing/2014/main" id="{B8A02423-3775-49ED-BC22-327DAB0D86DA}"/>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745" name="PoljeZBesedilom 5744">
          <a:extLst>
            <a:ext uri="{FF2B5EF4-FFF2-40B4-BE49-F238E27FC236}">
              <a16:creationId xmlns:a16="http://schemas.microsoft.com/office/drawing/2014/main" id="{49EB79F0-17F6-4B45-BF3B-71D7B764ADF8}"/>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746" name="PoljeZBesedilom 2">
          <a:extLst>
            <a:ext uri="{FF2B5EF4-FFF2-40B4-BE49-F238E27FC236}">
              <a16:creationId xmlns:a16="http://schemas.microsoft.com/office/drawing/2014/main" id="{09A67A28-1C59-4D85-A702-8A92F270357B}"/>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747" name="PoljeZBesedilom 2">
          <a:extLst>
            <a:ext uri="{FF2B5EF4-FFF2-40B4-BE49-F238E27FC236}">
              <a16:creationId xmlns:a16="http://schemas.microsoft.com/office/drawing/2014/main" id="{67B23CB4-0303-47D4-A1CB-9E3168E472C3}"/>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748" name="PoljeZBesedilom 2">
          <a:extLst>
            <a:ext uri="{FF2B5EF4-FFF2-40B4-BE49-F238E27FC236}">
              <a16:creationId xmlns:a16="http://schemas.microsoft.com/office/drawing/2014/main" id="{150B4D13-179D-463B-AA28-DDB56A8E604C}"/>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749" name="PoljeZBesedilom 2">
          <a:extLst>
            <a:ext uri="{FF2B5EF4-FFF2-40B4-BE49-F238E27FC236}">
              <a16:creationId xmlns:a16="http://schemas.microsoft.com/office/drawing/2014/main" id="{440ABBBD-AAAB-480D-9FCC-3114317C54F0}"/>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50" name="PoljeZBesedilom 2">
          <a:extLst>
            <a:ext uri="{FF2B5EF4-FFF2-40B4-BE49-F238E27FC236}">
              <a16:creationId xmlns:a16="http://schemas.microsoft.com/office/drawing/2014/main" id="{8F472864-3474-46D5-99F6-E275DA902D07}"/>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51" name="PoljeZBesedilom 5750">
          <a:extLst>
            <a:ext uri="{FF2B5EF4-FFF2-40B4-BE49-F238E27FC236}">
              <a16:creationId xmlns:a16="http://schemas.microsoft.com/office/drawing/2014/main" id="{9F6E10C9-0696-46E0-9230-4867A27944B5}"/>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52" name="PoljeZBesedilom 2">
          <a:extLst>
            <a:ext uri="{FF2B5EF4-FFF2-40B4-BE49-F238E27FC236}">
              <a16:creationId xmlns:a16="http://schemas.microsoft.com/office/drawing/2014/main" id="{BBAD73BA-F66E-4E9D-8CCA-F881945107EC}"/>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53" name="PoljeZBesedilom 2">
          <a:extLst>
            <a:ext uri="{FF2B5EF4-FFF2-40B4-BE49-F238E27FC236}">
              <a16:creationId xmlns:a16="http://schemas.microsoft.com/office/drawing/2014/main" id="{6ECD223F-71F1-4C1F-924F-C8D71918FC0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54" name="PoljeZBesedilom 2">
          <a:extLst>
            <a:ext uri="{FF2B5EF4-FFF2-40B4-BE49-F238E27FC236}">
              <a16:creationId xmlns:a16="http://schemas.microsoft.com/office/drawing/2014/main" id="{5227A858-0155-4442-AE2A-D5DCBF12F1C4}"/>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55" name="PoljeZBesedilom 2">
          <a:extLst>
            <a:ext uri="{FF2B5EF4-FFF2-40B4-BE49-F238E27FC236}">
              <a16:creationId xmlns:a16="http://schemas.microsoft.com/office/drawing/2014/main" id="{BED1341B-88DE-45A0-9E4C-57339EF944E6}"/>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56" name="PoljeZBesedilom 2">
          <a:extLst>
            <a:ext uri="{FF2B5EF4-FFF2-40B4-BE49-F238E27FC236}">
              <a16:creationId xmlns:a16="http://schemas.microsoft.com/office/drawing/2014/main" id="{D165ED87-36AF-4DB1-A2B8-60BF287591BD}"/>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57" name="PoljeZBesedilom 5756">
          <a:extLst>
            <a:ext uri="{FF2B5EF4-FFF2-40B4-BE49-F238E27FC236}">
              <a16:creationId xmlns:a16="http://schemas.microsoft.com/office/drawing/2014/main" id="{A222D230-A0F8-4236-B77B-3E828A78A62D}"/>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58" name="PoljeZBesedilom 2">
          <a:extLst>
            <a:ext uri="{FF2B5EF4-FFF2-40B4-BE49-F238E27FC236}">
              <a16:creationId xmlns:a16="http://schemas.microsoft.com/office/drawing/2014/main" id="{F85C57E2-0325-4078-8134-2F41E9C80C47}"/>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59" name="PoljeZBesedilom 2">
          <a:extLst>
            <a:ext uri="{FF2B5EF4-FFF2-40B4-BE49-F238E27FC236}">
              <a16:creationId xmlns:a16="http://schemas.microsoft.com/office/drawing/2014/main" id="{16AB274E-1DAC-4443-91BE-BF93C40D0763}"/>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60" name="PoljeZBesedilom 2">
          <a:extLst>
            <a:ext uri="{FF2B5EF4-FFF2-40B4-BE49-F238E27FC236}">
              <a16:creationId xmlns:a16="http://schemas.microsoft.com/office/drawing/2014/main" id="{D9BD6A1E-CFE4-46ED-8DFE-1DAD583FEABF}"/>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61" name="PoljeZBesedilom 2">
          <a:extLst>
            <a:ext uri="{FF2B5EF4-FFF2-40B4-BE49-F238E27FC236}">
              <a16:creationId xmlns:a16="http://schemas.microsoft.com/office/drawing/2014/main" id="{F2FF28A1-DFF0-4915-97F0-9068A8AA55E4}"/>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62" name="PoljeZBesedilom 2">
          <a:extLst>
            <a:ext uri="{FF2B5EF4-FFF2-40B4-BE49-F238E27FC236}">
              <a16:creationId xmlns:a16="http://schemas.microsoft.com/office/drawing/2014/main" id="{FC7A7DB7-F1C0-4F4B-9DE6-B91512D8C98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63" name="PoljeZBesedilom 5762">
          <a:extLst>
            <a:ext uri="{FF2B5EF4-FFF2-40B4-BE49-F238E27FC236}">
              <a16:creationId xmlns:a16="http://schemas.microsoft.com/office/drawing/2014/main" id="{C23FC75F-3F2C-4940-A325-0000E12A7C4F}"/>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64" name="PoljeZBesedilom 2">
          <a:extLst>
            <a:ext uri="{FF2B5EF4-FFF2-40B4-BE49-F238E27FC236}">
              <a16:creationId xmlns:a16="http://schemas.microsoft.com/office/drawing/2014/main" id="{F5BE7167-31BC-4F32-8A41-8E74AA81211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65" name="PoljeZBesedilom 2">
          <a:extLst>
            <a:ext uri="{FF2B5EF4-FFF2-40B4-BE49-F238E27FC236}">
              <a16:creationId xmlns:a16="http://schemas.microsoft.com/office/drawing/2014/main" id="{894B8FE7-8C44-46CE-8F43-EE781CE302A1}"/>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66" name="PoljeZBesedilom 2">
          <a:extLst>
            <a:ext uri="{FF2B5EF4-FFF2-40B4-BE49-F238E27FC236}">
              <a16:creationId xmlns:a16="http://schemas.microsoft.com/office/drawing/2014/main" id="{B8CFD7FE-EF1E-48B8-AB53-AC5BFF71F15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67" name="PoljeZBesedilom 2">
          <a:extLst>
            <a:ext uri="{FF2B5EF4-FFF2-40B4-BE49-F238E27FC236}">
              <a16:creationId xmlns:a16="http://schemas.microsoft.com/office/drawing/2014/main" id="{B50AD449-EDE7-4991-A429-485E6E7D723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68" name="PoljeZBesedilom 2">
          <a:extLst>
            <a:ext uri="{FF2B5EF4-FFF2-40B4-BE49-F238E27FC236}">
              <a16:creationId xmlns:a16="http://schemas.microsoft.com/office/drawing/2014/main" id="{63884EEB-7B80-48ED-B055-F321298440E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69" name="PoljeZBesedilom 5768">
          <a:extLst>
            <a:ext uri="{FF2B5EF4-FFF2-40B4-BE49-F238E27FC236}">
              <a16:creationId xmlns:a16="http://schemas.microsoft.com/office/drawing/2014/main" id="{9FD18B1E-15C0-4017-B297-8A30D1E98586}"/>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70" name="PoljeZBesedilom 2">
          <a:extLst>
            <a:ext uri="{FF2B5EF4-FFF2-40B4-BE49-F238E27FC236}">
              <a16:creationId xmlns:a16="http://schemas.microsoft.com/office/drawing/2014/main" id="{9306054C-1AFC-465E-A571-3A93DFE38ED4}"/>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71" name="PoljeZBesedilom 2">
          <a:extLst>
            <a:ext uri="{FF2B5EF4-FFF2-40B4-BE49-F238E27FC236}">
              <a16:creationId xmlns:a16="http://schemas.microsoft.com/office/drawing/2014/main" id="{BCE9D8BB-B4BA-48B9-8631-53739E6722F2}"/>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72" name="PoljeZBesedilom 2">
          <a:extLst>
            <a:ext uri="{FF2B5EF4-FFF2-40B4-BE49-F238E27FC236}">
              <a16:creationId xmlns:a16="http://schemas.microsoft.com/office/drawing/2014/main" id="{E0D0A9CC-2254-4CB6-84CB-D1D907EE15A4}"/>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73" name="PoljeZBesedilom 2">
          <a:extLst>
            <a:ext uri="{FF2B5EF4-FFF2-40B4-BE49-F238E27FC236}">
              <a16:creationId xmlns:a16="http://schemas.microsoft.com/office/drawing/2014/main" id="{2DC9D01E-C86F-4879-A839-FBF2A6264CC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74" name="PoljeZBesedilom 2">
          <a:extLst>
            <a:ext uri="{FF2B5EF4-FFF2-40B4-BE49-F238E27FC236}">
              <a16:creationId xmlns:a16="http://schemas.microsoft.com/office/drawing/2014/main" id="{FA83DC30-FD83-4D88-A2EA-5592FE873828}"/>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75" name="PoljeZBesedilom 5774">
          <a:extLst>
            <a:ext uri="{FF2B5EF4-FFF2-40B4-BE49-F238E27FC236}">
              <a16:creationId xmlns:a16="http://schemas.microsoft.com/office/drawing/2014/main" id="{1DFD1253-674F-463F-AE15-C84096B35F67}"/>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76" name="PoljeZBesedilom 2">
          <a:extLst>
            <a:ext uri="{FF2B5EF4-FFF2-40B4-BE49-F238E27FC236}">
              <a16:creationId xmlns:a16="http://schemas.microsoft.com/office/drawing/2014/main" id="{B3A49539-481B-40B0-9308-A8B037C7F3C9}"/>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77" name="PoljeZBesedilom 2">
          <a:extLst>
            <a:ext uri="{FF2B5EF4-FFF2-40B4-BE49-F238E27FC236}">
              <a16:creationId xmlns:a16="http://schemas.microsoft.com/office/drawing/2014/main" id="{F162A9DA-A5E8-4786-B5DA-DA99C4878D1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78" name="PoljeZBesedilom 2">
          <a:extLst>
            <a:ext uri="{FF2B5EF4-FFF2-40B4-BE49-F238E27FC236}">
              <a16:creationId xmlns:a16="http://schemas.microsoft.com/office/drawing/2014/main" id="{EC09E29C-BBAA-492F-BBC7-988AAA5C51AC}"/>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79" name="PoljeZBesedilom 2">
          <a:extLst>
            <a:ext uri="{FF2B5EF4-FFF2-40B4-BE49-F238E27FC236}">
              <a16:creationId xmlns:a16="http://schemas.microsoft.com/office/drawing/2014/main" id="{94E92A17-5A70-4D6F-96B2-A7968013FD06}"/>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80" name="PoljeZBesedilom 2">
          <a:extLst>
            <a:ext uri="{FF2B5EF4-FFF2-40B4-BE49-F238E27FC236}">
              <a16:creationId xmlns:a16="http://schemas.microsoft.com/office/drawing/2014/main" id="{3A8203E0-BD81-438E-B751-AAC988014259}"/>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81" name="PoljeZBesedilom 5780">
          <a:extLst>
            <a:ext uri="{FF2B5EF4-FFF2-40B4-BE49-F238E27FC236}">
              <a16:creationId xmlns:a16="http://schemas.microsoft.com/office/drawing/2014/main" id="{88A62190-9604-4FD7-9F86-F34F00960315}"/>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82" name="PoljeZBesedilom 2">
          <a:extLst>
            <a:ext uri="{FF2B5EF4-FFF2-40B4-BE49-F238E27FC236}">
              <a16:creationId xmlns:a16="http://schemas.microsoft.com/office/drawing/2014/main" id="{1ADF5513-F639-42B0-8D15-7E429E3BAAA5}"/>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83" name="PoljeZBesedilom 2">
          <a:extLst>
            <a:ext uri="{FF2B5EF4-FFF2-40B4-BE49-F238E27FC236}">
              <a16:creationId xmlns:a16="http://schemas.microsoft.com/office/drawing/2014/main" id="{9E4C1FAB-DB43-4A81-AE37-E98AD71FC34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84" name="PoljeZBesedilom 2">
          <a:extLst>
            <a:ext uri="{FF2B5EF4-FFF2-40B4-BE49-F238E27FC236}">
              <a16:creationId xmlns:a16="http://schemas.microsoft.com/office/drawing/2014/main" id="{F083AFD4-32FD-4C98-BD5C-3459BF0FD59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85" name="PoljeZBesedilom 2">
          <a:extLst>
            <a:ext uri="{FF2B5EF4-FFF2-40B4-BE49-F238E27FC236}">
              <a16:creationId xmlns:a16="http://schemas.microsoft.com/office/drawing/2014/main" id="{092725E3-661D-4807-9900-363761A79940}"/>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786" name="PoljeZBesedilom 2">
          <a:extLst>
            <a:ext uri="{FF2B5EF4-FFF2-40B4-BE49-F238E27FC236}">
              <a16:creationId xmlns:a16="http://schemas.microsoft.com/office/drawing/2014/main" id="{97AA241E-A6AF-4216-887E-13664F1121B6}"/>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787" name="PoljeZBesedilom 5786">
          <a:extLst>
            <a:ext uri="{FF2B5EF4-FFF2-40B4-BE49-F238E27FC236}">
              <a16:creationId xmlns:a16="http://schemas.microsoft.com/office/drawing/2014/main" id="{B04FF7F4-5A42-4723-A39A-6C5106EFCA12}"/>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788" name="PoljeZBesedilom 2">
          <a:extLst>
            <a:ext uri="{FF2B5EF4-FFF2-40B4-BE49-F238E27FC236}">
              <a16:creationId xmlns:a16="http://schemas.microsoft.com/office/drawing/2014/main" id="{5BF9C853-CF6D-467A-876B-4660A0DFB750}"/>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789" name="PoljeZBesedilom 2">
          <a:extLst>
            <a:ext uri="{FF2B5EF4-FFF2-40B4-BE49-F238E27FC236}">
              <a16:creationId xmlns:a16="http://schemas.microsoft.com/office/drawing/2014/main" id="{CBB5F92C-0A0F-43B6-9D7E-027453703B5F}"/>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790" name="PoljeZBesedilom 2">
          <a:extLst>
            <a:ext uri="{FF2B5EF4-FFF2-40B4-BE49-F238E27FC236}">
              <a16:creationId xmlns:a16="http://schemas.microsoft.com/office/drawing/2014/main" id="{491CE4FB-24F5-47EF-983E-57BE5D24BE7D}"/>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791" name="PoljeZBesedilom 2">
          <a:extLst>
            <a:ext uri="{FF2B5EF4-FFF2-40B4-BE49-F238E27FC236}">
              <a16:creationId xmlns:a16="http://schemas.microsoft.com/office/drawing/2014/main" id="{E6C5341C-A564-4023-9F3D-2BC39F01B86A}"/>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92" name="PoljeZBesedilom 2">
          <a:extLst>
            <a:ext uri="{FF2B5EF4-FFF2-40B4-BE49-F238E27FC236}">
              <a16:creationId xmlns:a16="http://schemas.microsoft.com/office/drawing/2014/main" id="{AD90A72D-4D0E-4DEA-9D07-20EC5284676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93" name="PoljeZBesedilom 5792">
          <a:extLst>
            <a:ext uri="{FF2B5EF4-FFF2-40B4-BE49-F238E27FC236}">
              <a16:creationId xmlns:a16="http://schemas.microsoft.com/office/drawing/2014/main" id="{BE8B6606-8D29-497A-8206-E80A5F21B525}"/>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94" name="PoljeZBesedilom 2">
          <a:extLst>
            <a:ext uri="{FF2B5EF4-FFF2-40B4-BE49-F238E27FC236}">
              <a16:creationId xmlns:a16="http://schemas.microsoft.com/office/drawing/2014/main" id="{D7C87365-37CA-4FDF-A396-661DB9A9B61E}"/>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95" name="PoljeZBesedilom 2">
          <a:extLst>
            <a:ext uri="{FF2B5EF4-FFF2-40B4-BE49-F238E27FC236}">
              <a16:creationId xmlns:a16="http://schemas.microsoft.com/office/drawing/2014/main" id="{E28A5BEC-EA25-4A10-AD0C-59511824BCA0}"/>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96" name="PoljeZBesedilom 2">
          <a:extLst>
            <a:ext uri="{FF2B5EF4-FFF2-40B4-BE49-F238E27FC236}">
              <a16:creationId xmlns:a16="http://schemas.microsoft.com/office/drawing/2014/main" id="{A1B4FA47-6D71-4C47-87DD-C862808381D1}"/>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97" name="PoljeZBesedilom 2">
          <a:extLst>
            <a:ext uri="{FF2B5EF4-FFF2-40B4-BE49-F238E27FC236}">
              <a16:creationId xmlns:a16="http://schemas.microsoft.com/office/drawing/2014/main" id="{0D3E2992-0F3A-4C05-80AB-E30157D96F7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98" name="PoljeZBesedilom 2">
          <a:extLst>
            <a:ext uri="{FF2B5EF4-FFF2-40B4-BE49-F238E27FC236}">
              <a16:creationId xmlns:a16="http://schemas.microsoft.com/office/drawing/2014/main" id="{99892620-2000-412F-A0D3-160F1F270C0A}"/>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799" name="PoljeZBesedilom 5798">
          <a:extLst>
            <a:ext uri="{FF2B5EF4-FFF2-40B4-BE49-F238E27FC236}">
              <a16:creationId xmlns:a16="http://schemas.microsoft.com/office/drawing/2014/main" id="{375EC07D-15B3-4EE2-A180-0A49B383D122}"/>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800" name="PoljeZBesedilom 2">
          <a:extLst>
            <a:ext uri="{FF2B5EF4-FFF2-40B4-BE49-F238E27FC236}">
              <a16:creationId xmlns:a16="http://schemas.microsoft.com/office/drawing/2014/main" id="{E0BB64EA-00E7-4AB6-968C-EB6BB9B7B5CC}"/>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801" name="PoljeZBesedilom 2">
          <a:extLst>
            <a:ext uri="{FF2B5EF4-FFF2-40B4-BE49-F238E27FC236}">
              <a16:creationId xmlns:a16="http://schemas.microsoft.com/office/drawing/2014/main" id="{02C6D4EF-3FCF-4BDF-842D-812941444AD2}"/>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802" name="PoljeZBesedilom 2">
          <a:extLst>
            <a:ext uri="{FF2B5EF4-FFF2-40B4-BE49-F238E27FC236}">
              <a16:creationId xmlns:a16="http://schemas.microsoft.com/office/drawing/2014/main" id="{49E2230B-B223-4AD5-AB48-3D4F94647309}"/>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819</xdr:row>
      <xdr:rowOff>0</xdr:rowOff>
    </xdr:from>
    <xdr:ext cx="184731" cy="264560"/>
    <xdr:sp macro="" textlink="">
      <xdr:nvSpPr>
        <xdr:cNvPr id="5803" name="PoljeZBesedilom 2">
          <a:extLst>
            <a:ext uri="{FF2B5EF4-FFF2-40B4-BE49-F238E27FC236}">
              <a16:creationId xmlns:a16="http://schemas.microsoft.com/office/drawing/2014/main" id="{B9084F15-D0AD-47D8-A67A-688BD9ED4A8B}"/>
            </a:ext>
          </a:extLst>
        </xdr:cNvPr>
        <xdr:cNvSpPr txBox="1"/>
      </xdr:nvSpPr>
      <xdr:spPr>
        <a:xfrm>
          <a:off x="7650505"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804" name="PoljeZBesedilom 2">
          <a:extLst>
            <a:ext uri="{FF2B5EF4-FFF2-40B4-BE49-F238E27FC236}">
              <a16:creationId xmlns:a16="http://schemas.microsoft.com/office/drawing/2014/main" id="{06A02114-4FEC-4E04-9901-2D7B2790D5D4}"/>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805" name="PoljeZBesedilom 5804">
          <a:extLst>
            <a:ext uri="{FF2B5EF4-FFF2-40B4-BE49-F238E27FC236}">
              <a16:creationId xmlns:a16="http://schemas.microsoft.com/office/drawing/2014/main" id="{1C9C5917-F421-43D6-B404-8F6F768861F8}"/>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806" name="PoljeZBesedilom 2">
          <a:extLst>
            <a:ext uri="{FF2B5EF4-FFF2-40B4-BE49-F238E27FC236}">
              <a16:creationId xmlns:a16="http://schemas.microsoft.com/office/drawing/2014/main" id="{D9C91FF1-F6E0-4237-BB86-29EDEB0195E0}"/>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807" name="PoljeZBesedilom 2">
          <a:extLst>
            <a:ext uri="{FF2B5EF4-FFF2-40B4-BE49-F238E27FC236}">
              <a16:creationId xmlns:a16="http://schemas.microsoft.com/office/drawing/2014/main" id="{613283DD-B41C-4B24-AB86-E65E805B76AE}"/>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808" name="PoljeZBesedilom 2">
          <a:extLst>
            <a:ext uri="{FF2B5EF4-FFF2-40B4-BE49-F238E27FC236}">
              <a16:creationId xmlns:a16="http://schemas.microsoft.com/office/drawing/2014/main" id="{F9CB06A5-BC1E-4C7E-AF47-9C03FCB16D7D}"/>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819</xdr:row>
      <xdr:rowOff>0</xdr:rowOff>
    </xdr:from>
    <xdr:ext cx="184731" cy="264560"/>
    <xdr:sp macro="" textlink="">
      <xdr:nvSpPr>
        <xdr:cNvPr id="5809" name="PoljeZBesedilom 2">
          <a:extLst>
            <a:ext uri="{FF2B5EF4-FFF2-40B4-BE49-F238E27FC236}">
              <a16:creationId xmlns:a16="http://schemas.microsoft.com/office/drawing/2014/main" id="{5F6A4044-4F57-4E68-B6E7-9510C5BE2F81}"/>
            </a:ext>
          </a:extLst>
        </xdr:cNvPr>
        <xdr:cNvSpPr txBox="1"/>
      </xdr:nvSpPr>
      <xdr:spPr>
        <a:xfrm>
          <a:off x="764860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810" name="PoljeZBesedilom 2">
          <a:extLst>
            <a:ext uri="{FF2B5EF4-FFF2-40B4-BE49-F238E27FC236}">
              <a16:creationId xmlns:a16="http://schemas.microsoft.com/office/drawing/2014/main" id="{03FCB624-7D2B-4572-AB12-878F6DA60D84}"/>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811" name="PoljeZBesedilom 5810">
          <a:extLst>
            <a:ext uri="{FF2B5EF4-FFF2-40B4-BE49-F238E27FC236}">
              <a16:creationId xmlns:a16="http://schemas.microsoft.com/office/drawing/2014/main" id="{6F9B1604-856F-4A7A-ACBE-FF5312BC4C83}"/>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812" name="PoljeZBesedilom 2">
          <a:extLst>
            <a:ext uri="{FF2B5EF4-FFF2-40B4-BE49-F238E27FC236}">
              <a16:creationId xmlns:a16="http://schemas.microsoft.com/office/drawing/2014/main" id="{F3170D53-DA81-437F-ABEF-8DE8C0A67CA5}"/>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813" name="PoljeZBesedilom 2">
          <a:extLst>
            <a:ext uri="{FF2B5EF4-FFF2-40B4-BE49-F238E27FC236}">
              <a16:creationId xmlns:a16="http://schemas.microsoft.com/office/drawing/2014/main" id="{B253AA09-E77E-40A9-9EEB-438A5454E304}"/>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814" name="PoljeZBesedilom 2">
          <a:extLst>
            <a:ext uri="{FF2B5EF4-FFF2-40B4-BE49-F238E27FC236}">
              <a16:creationId xmlns:a16="http://schemas.microsoft.com/office/drawing/2014/main" id="{73E79C27-B308-40DF-9983-9FF785888198}"/>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815" name="PoljeZBesedilom 2">
          <a:extLst>
            <a:ext uri="{FF2B5EF4-FFF2-40B4-BE49-F238E27FC236}">
              <a16:creationId xmlns:a16="http://schemas.microsoft.com/office/drawing/2014/main" id="{C21F186D-12EA-4E18-8B72-7F0C868BA049}"/>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816" name="PoljeZBesedilom 5815">
          <a:extLst>
            <a:ext uri="{FF2B5EF4-FFF2-40B4-BE49-F238E27FC236}">
              <a16:creationId xmlns:a16="http://schemas.microsoft.com/office/drawing/2014/main" id="{CAEEFAE5-C94B-4536-9994-D84190C9073F}"/>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817" name="PoljeZBesedilom 2">
          <a:extLst>
            <a:ext uri="{FF2B5EF4-FFF2-40B4-BE49-F238E27FC236}">
              <a16:creationId xmlns:a16="http://schemas.microsoft.com/office/drawing/2014/main" id="{F9365097-8A64-44EB-94DA-639523B2B37A}"/>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818" name="PoljeZBesedilom 2">
          <a:extLst>
            <a:ext uri="{FF2B5EF4-FFF2-40B4-BE49-F238E27FC236}">
              <a16:creationId xmlns:a16="http://schemas.microsoft.com/office/drawing/2014/main" id="{EED0E072-DCFB-4BE5-8118-6E0BDEB89B7D}"/>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819" name="PoljeZBesedilom 2">
          <a:extLst>
            <a:ext uri="{FF2B5EF4-FFF2-40B4-BE49-F238E27FC236}">
              <a16:creationId xmlns:a16="http://schemas.microsoft.com/office/drawing/2014/main" id="{70D12314-3890-4005-96C5-9D3FA992F013}"/>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820" name="PoljeZBesedilom 2">
          <a:extLst>
            <a:ext uri="{FF2B5EF4-FFF2-40B4-BE49-F238E27FC236}">
              <a16:creationId xmlns:a16="http://schemas.microsoft.com/office/drawing/2014/main" id="{3397FB3D-C32E-40F8-965E-03397612D59A}"/>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821" name="PoljeZBesedilom 2">
          <a:extLst>
            <a:ext uri="{FF2B5EF4-FFF2-40B4-BE49-F238E27FC236}">
              <a16:creationId xmlns:a16="http://schemas.microsoft.com/office/drawing/2014/main" id="{32A8DEC3-DAEB-4707-A995-74061135C161}"/>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822" name="PoljeZBesedilom 5821">
          <a:extLst>
            <a:ext uri="{FF2B5EF4-FFF2-40B4-BE49-F238E27FC236}">
              <a16:creationId xmlns:a16="http://schemas.microsoft.com/office/drawing/2014/main" id="{0CF66495-78F3-4EB2-9E4F-C5DE4EBF1DF6}"/>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823" name="PoljeZBesedilom 2">
          <a:extLst>
            <a:ext uri="{FF2B5EF4-FFF2-40B4-BE49-F238E27FC236}">
              <a16:creationId xmlns:a16="http://schemas.microsoft.com/office/drawing/2014/main" id="{ABAB253E-9133-4146-BEAE-231E891D18C7}"/>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824" name="PoljeZBesedilom 2">
          <a:extLst>
            <a:ext uri="{FF2B5EF4-FFF2-40B4-BE49-F238E27FC236}">
              <a16:creationId xmlns:a16="http://schemas.microsoft.com/office/drawing/2014/main" id="{F51860A0-4320-466D-A2E8-6D851F9C3371}"/>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825" name="PoljeZBesedilom 2">
          <a:extLst>
            <a:ext uri="{FF2B5EF4-FFF2-40B4-BE49-F238E27FC236}">
              <a16:creationId xmlns:a16="http://schemas.microsoft.com/office/drawing/2014/main" id="{B9F5A7FD-5438-422F-A760-236E71EE92C9}"/>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64560"/>
    <xdr:sp macro="" textlink="">
      <xdr:nvSpPr>
        <xdr:cNvPr id="5826" name="PoljeZBesedilom 2">
          <a:extLst>
            <a:ext uri="{FF2B5EF4-FFF2-40B4-BE49-F238E27FC236}">
              <a16:creationId xmlns:a16="http://schemas.microsoft.com/office/drawing/2014/main" id="{BA06DE9B-BB34-483C-9FC1-DAFAADE97BCC}"/>
            </a:ext>
          </a:extLst>
        </xdr:cNvPr>
        <xdr:cNvSpPr txBox="1"/>
      </xdr:nvSpPr>
      <xdr:spPr>
        <a:xfrm>
          <a:off x="7644790" y="1390530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827" name="PoljeZBesedilom 5826">
          <a:extLst>
            <a:ext uri="{FF2B5EF4-FFF2-40B4-BE49-F238E27FC236}">
              <a16:creationId xmlns:a16="http://schemas.microsoft.com/office/drawing/2014/main" id="{385C0CB5-44FA-4E5F-ADCC-F986B3150923}"/>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828" name="PoljeZBesedilom 2">
          <a:extLst>
            <a:ext uri="{FF2B5EF4-FFF2-40B4-BE49-F238E27FC236}">
              <a16:creationId xmlns:a16="http://schemas.microsoft.com/office/drawing/2014/main" id="{D04DB2B1-18A5-4573-BF17-03B9ADAC139A}"/>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829" name="PoljeZBesedilom 2">
          <a:extLst>
            <a:ext uri="{FF2B5EF4-FFF2-40B4-BE49-F238E27FC236}">
              <a16:creationId xmlns:a16="http://schemas.microsoft.com/office/drawing/2014/main" id="{DC5CE45B-7D25-4E25-9F45-D893767FEC67}"/>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830" name="PoljeZBesedilom 2">
          <a:extLst>
            <a:ext uri="{FF2B5EF4-FFF2-40B4-BE49-F238E27FC236}">
              <a16:creationId xmlns:a16="http://schemas.microsoft.com/office/drawing/2014/main" id="{ECFEE622-3A31-48CB-B334-9AFE0C79BD73}"/>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819</xdr:row>
      <xdr:rowOff>0</xdr:rowOff>
    </xdr:from>
    <xdr:ext cx="184731" cy="274009"/>
    <xdr:sp macro="" textlink="">
      <xdr:nvSpPr>
        <xdr:cNvPr id="5831" name="PoljeZBesedilom 2">
          <a:extLst>
            <a:ext uri="{FF2B5EF4-FFF2-40B4-BE49-F238E27FC236}">
              <a16:creationId xmlns:a16="http://schemas.microsoft.com/office/drawing/2014/main" id="{701ABA24-3C1B-462F-AF2C-59C45E2B78F3}"/>
            </a:ext>
          </a:extLst>
        </xdr:cNvPr>
        <xdr:cNvSpPr txBox="1"/>
      </xdr:nvSpPr>
      <xdr:spPr>
        <a:xfrm>
          <a:off x="7644790" y="13905302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32" name="PoljeZBesedilom 2">
          <a:extLst>
            <a:ext uri="{FF2B5EF4-FFF2-40B4-BE49-F238E27FC236}">
              <a16:creationId xmlns:a16="http://schemas.microsoft.com/office/drawing/2014/main" id="{AA9CF70B-B007-4EB7-BB82-CA758927E2C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33" name="PoljeZBesedilom 5832">
          <a:extLst>
            <a:ext uri="{FF2B5EF4-FFF2-40B4-BE49-F238E27FC236}">
              <a16:creationId xmlns:a16="http://schemas.microsoft.com/office/drawing/2014/main" id="{E1FB222D-0CC6-4DE7-AAF1-5B453DE379D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34" name="PoljeZBesedilom 2">
          <a:extLst>
            <a:ext uri="{FF2B5EF4-FFF2-40B4-BE49-F238E27FC236}">
              <a16:creationId xmlns:a16="http://schemas.microsoft.com/office/drawing/2014/main" id="{8AC2CCCA-514E-466C-AACC-709114494EB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35" name="PoljeZBesedilom 2">
          <a:extLst>
            <a:ext uri="{FF2B5EF4-FFF2-40B4-BE49-F238E27FC236}">
              <a16:creationId xmlns:a16="http://schemas.microsoft.com/office/drawing/2014/main" id="{9ECEB369-62E8-4331-AD64-7DCA09ED7E1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36" name="PoljeZBesedilom 2">
          <a:extLst>
            <a:ext uri="{FF2B5EF4-FFF2-40B4-BE49-F238E27FC236}">
              <a16:creationId xmlns:a16="http://schemas.microsoft.com/office/drawing/2014/main" id="{20779688-4D48-4019-856C-6C67456A518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37" name="PoljeZBesedilom 2">
          <a:extLst>
            <a:ext uri="{FF2B5EF4-FFF2-40B4-BE49-F238E27FC236}">
              <a16:creationId xmlns:a16="http://schemas.microsoft.com/office/drawing/2014/main" id="{A09B8232-19F4-436F-B8F4-3F49DAF5CBA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38" name="PoljeZBesedilom 2">
          <a:extLst>
            <a:ext uri="{FF2B5EF4-FFF2-40B4-BE49-F238E27FC236}">
              <a16:creationId xmlns:a16="http://schemas.microsoft.com/office/drawing/2014/main" id="{3769B7E9-C181-4208-9EB6-521C1FE43EA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39" name="PoljeZBesedilom 5838">
          <a:extLst>
            <a:ext uri="{FF2B5EF4-FFF2-40B4-BE49-F238E27FC236}">
              <a16:creationId xmlns:a16="http://schemas.microsoft.com/office/drawing/2014/main" id="{81B4C3EF-749D-403D-8F9D-6F219E7DEF1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40" name="PoljeZBesedilom 2">
          <a:extLst>
            <a:ext uri="{FF2B5EF4-FFF2-40B4-BE49-F238E27FC236}">
              <a16:creationId xmlns:a16="http://schemas.microsoft.com/office/drawing/2014/main" id="{5A24B2D6-0485-4FA3-A080-17C2CDB87BF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41" name="PoljeZBesedilom 2">
          <a:extLst>
            <a:ext uri="{FF2B5EF4-FFF2-40B4-BE49-F238E27FC236}">
              <a16:creationId xmlns:a16="http://schemas.microsoft.com/office/drawing/2014/main" id="{434E6361-6DD6-48E5-A318-846CC07C596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42" name="PoljeZBesedilom 2">
          <a:extLst>
            <a:ext uri="{FF2B5EF4-FFF2-40B4-BE49-F238E27FC236}">
              <a16:creationId xmlns:a16="http://schemas.microsoft.com/office/drawing/2014/main" id="{2321C1C4-E885-4801-A7C2-E399EA12E647}"/>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43" name="PoljeZBesedilom 2">
          <a:extLst>
            <a:ext uri="{FF2B5EF4-FFF2-40B4-BE49-F238E27FC236}">
              <a16:creationId xmlns:a16="http://schemas.microsoft.com/office/drawing/2014/main" id="{46B66E44-A05B-45DE-9ACF-382CA8C9F26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44" name="PoljeZBesedilom 2">
          <a:extLst>
            <a:ext uri="{FF2B5EF4-FFF2-40B4-BE49-F238E27FC236}">
              <a16:creationId xmlns:a16="http://schemas.microsoft.com/office/drawing/2014/main" id="{2AF72C1E-2923-41C1-9703-60DD7B158AF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45" name="PoljeZBesedilom 5844">
          <a:extLst>
            <a:ext uri="{FF2B5EF4-FFF2-40B4-BE49-F238E27FC236}">
              <a16:creationId xmlns:a16="http://schemas.microsoft.com/office/drawing/2014/main" id="{AA62082D-FA69-4D29-B9DB-59D501F39FCD}"/>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46" name="PoljeZBesedilom 2">
          <a:extLst>
            <a:ext uri="{FF2B5EF4-FFF2-40B4-BE49-F238E27FC236}">
              <a16:creationId xmlns:a16="http://schemas.microsoft.com/office/drawing/2014/main" id="{1831CAF9-11A9-43C6-A622-7295918A5A1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47" name="PoljeZBesedilom 2">
          <a:extLst>
            <a:ext uri="{FF2B5EF4-FFF2-40B4-BE49-F238E27FC236}">
              <a16:creationId xmlns:a16="http://schemas.microsoft.com/office/drawing/2014/main" id="{547DEE86-EF35-46CD-8048-BCC0CAF55AA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48" name="PoljeZBesedilom 2">
          <a:extLst>
            <a:ext uri="{FF2B5EF4-FFF2-40B4-BE49-F238E27FC236}">
              <a16:creationId xmlns:a16="http://schemas.microsoft.com/office/drawing/2014/main" id="{9DEC3C3F-7F94-4BDE-9CE2-AA3923B4B58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49" name="PoljeZBesedilom 2">
          <a:extLst>
            <a:ext uri="{FF2B5EF4-FFF2-40B4-BE49-F238E27FC236}">
              <a16:creationId xmlns:a16="http://schemas.microsoft.com/office/drawing/2014/main" id="{66D5FD84-8AFC-4E65-A01D-D6A5A087962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50" name="PoljeZBesedilom 2">
          <a:extLst>
            <a:ext uri="{FF2B5EF4-FFF2-40B4-BE49-F238E27FC236}">
              <a16:creationId xmlns:a16="http://schemas.microsoft.com/office/drawing/2014/main" id="{45C98532-DEC6-46F3-81AA-6750D05D807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51" name="PoljeZBesedilom 5850">
          <a:extLst>
            <a:ext uri="{FF2B5EF4-FFF2-40B4-BE49-F238E27FC236}">
              <a16:creationId xmlns:a16="http://schemas.microsoft.com/office/drawing/2014/main" id="{5C974A8F-9128-47D0-8E68-8E0072CB16B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52" name="PoljeZBesedilom 2">
          <a:extLst>
            <a:ext uri="{FF2B5EF4-FFF2-40B4-BE49-F238E27FC236}">
              <a16:creationId xmlns:a16="http://schemas.microsoft.com/office/drawing/2014/main" id="{C80FF330-31A1-4FC7-A5B3-64BB8DF0484A}"/>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53" name="PoljeZBesedilom 2">
          <a:extLst>
            <a:ext uri="{FF2B5EF4-FFF2-40B4-BE49-F238E27FC236}">
              <a16:creationId xmlns:a16="http://schemas.microsoft.com/office/drawing/2014/main" id="{B65E52F8-C356-4A24-B6DE-5E614E2CFE7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54" name="PoljeZBesedilom 2">
          <a:extLst>
            <a:ext uri="{FF2B5EF4-FFF2-40B4-BE49-F238E27FC236}">
              <a16:creationId xmlns:a16="http://schemas.microsoft.com/office/drawing/2014/main" id="{3384E66B-E47C-4A8F-A40D-60E22D97922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55" name="PoljeZBesedilom 2">
          <a:extLst>
            <a:ext uri="{FF2B5EF4-FFF2-40B4-BE49-F238E27FC236}">
              <a16:creationId xmlns:a16="http://schemas.microsoft.com/office/drawing/2014/main" id="{CB412635-355A-4AF9-B1E8-A1D0F0E0EDB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856" name="PoljeZBesedilom 2">
          <a:extLst>
            <a:ext uri="{FF2B5EF4-FFF2-40B4-BE49-F238E27FC236}">
              <a16:creationId xmlns:a16="http://schemas.microsoft.com/office/drawing/2014/main" id="{FFBD107F-D1E1-4F8F-933A-F602FCFBF61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857" name="PoljeZBesedilom 5856">
          <a:extLst>
            <a:ext uri="{FF2B5EF4-FFF2-40B4-BE49-F238E27FC236}">
              <a16:creationId xmlns:a16="http://schemas.microsoft.com/office/drawing/2014/main" id="{7806365C-C0FA-47DB-A9FD-9A360466DACA}"/>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858" name="PoljeZBesedilom 2">
          <a:extLst>
            <a:ext uri="{FF2B5EF4-FFF2-40B4-BE49-F238E27FC236}">
              <a16:creationId xmlns:a16="http://schemas.microsoft.com/office/drawing/2014/main" id="{9BF9083F-CC12-4908-BC23-AEC3793CBAAD}"/>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859" name="PoljeZBesedilom 2">
          <a:extLst>
            <a:ext uri="{FF2B5EF4-FFF2-40B4-BE49-F238E27FC236}">
              <a16:creationId xmlns:a16="http://schemas.microsoft.com/office/drawing/2014/main" id="{0F577D66-E183-4FE0-AA2C-ABCBF66932B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860" name="PoljeZBesedilom 2">
          <a:extLst>
            <a:ext uri="{FF2B5EF4-FFF2-40B4-BE49-F238E27FC236}">
              <a16:creationId xmlns:a16="http://schemas.microsoft.com/office/drawing/2014/main" id="{C55571BA-8E89-4C0E-82F4-E051475EA79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861" name="PoljeZBesedilom 2">
          <a:extLst>
            <a:ext uri="{FF2B5EF4-FFF2-40B4-BE49-F238E27FC236}">
              <a16:creationId xmlns:a16="http://schemas.microsoft.com/office/drawing/2014/main" id="{8BB6C9E6-7771-4634-8125-864130D0126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862" name="PoljeZBesedilom 2">
          <a:extLst>
            <a:ext uri="{FF2B5EF4-FFF2-40B4-BE49-F238E27FC236}">
              <a16:creationId xmlns:a16="http://schemas.microsoft.com/office/drawing/2014/main" id="{B50A3181-E147-423A-95C8-52D9825F9AE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863" name="PoljeZBesedilom 5862">
          <a:extLst>
            <a:ext uri="{FF2B5EF4-FFF2-40B4-BE49-F238E27FC236}">
              <a16:creationId xmlns:a16="http://schemas.microsoft.com/office/drawing/2014/main" id="{ABA13629-DB05-4F17-8AA3-BCB2B4FD19EC}"/>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864" name="PoljeZBesedilom 2">
          <a:extLst>
            <a:ext uri="{FF2B5EF4-FFF2-40B4-BE49-F238E27FC236}">
              <a16:creationId xmlns:a16="http://schemas.microsoft.com/office/drawing/2014/main" id="{13807A84-A86D-4C64-B7AD-BA3254E8A46C}"/>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865" name="PoljeZBesedilom 2">
          <a:extLst>
            <a:ext uri="{FF2B5EF4-FFF2-40B4-BE49-F238E27FC236}">
              <a16:creationId xmlns:a16="http://schemas.microsoft.com/office/drawing/2014/main" id="{A4F2A3FF-64A0-4676-A6A0-F85F078FBBC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866" name="PoljeZBesedilom 2">
          <a:extLst>
            <a:ext uri="{FF2B5EF4-FFF2-40B4-BE49-F238E27FC236}">
              <a16:creationId xmlns:a16="http://schemas.microsoft.com/office/drawing/2014/main" id="{856586CD-A0E8-4441-AE67-F3243F1D9FBF}"/>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867" name="PoljeZBesedilom 2">
          <a:extLst>
            <a:ext uri="{FF2B5EF4-FFF2-40B4-BE49-F238E27FC236}">
              <a16:creationId xmlns:a16="http://schemas.microsoft.com/office/drawing/2014/main" id="{E3319D2A-3953-4832-BE0C-E5BA48F70B2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5868" name="PoljeZBesedilom 2">
          <a:extLst>
            <a:ext uri="{FF2B5EF4-FFF2-40B4-BE49-F238E27FC236}">
              <a16:creationId xmlns:a16="http://schemas.microsoft.com/office/drawing/2014/main" id="{8048659A-FC45-4E1D-A953-D75C9C0A369C}"/>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5869" name="PoljeZBesedilom 5868">
          <a:extLst>
            <a:ext uri="{FF2B5EF4-FFF2-40B4-BE49-F238E27FC236}">
              <a16:creationId xmlns:a16="http://schemas.microsoft.com/office/drawing/2014/main" id="{6DBB2B50-F11D-45DB-8330-8C38B2A0664F}"/>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5870" name="PoljeZBesedilom 2">
          <a:extLst>
            <a:ext uri="{FF2B5EF4-FFF2-40B4-BE49-F238E27FC236}">
              <a16:creationId xmlns:a16="http://schemas.microsoft.com/office/drawing/2014/main" id="{6CCC2EDE-FE43-489C-85D4-F232F32BBD89}"/>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5871" name="PoljeZBesedilom 2">
          <a:extLst>
            <a:ext uri="{FF2B5EF4-FFF2-40B4-BE49-F238E27FC236}">
              <a16:creationId xmlns:a16="http://schemas.microsoft.com/office/drawing/2014/main" id="{DF918EF1-DD42-4771-8A75-9FE17B2923AF}"/>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5872" name="PoljeZBesedilom 2">
          <a:extLst>
            <a:ext uri="{FF2B5EF4-FFF2-40B4-BE49-F238E27FC236}">
              <a16:creationId xmlns:a16="http://schemas.microsoft.com/office/drawing/2014/main" id="{F95B7269-A706-4407-B38D-6B0F8F6AD3C0}"/>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5873" name="PoljeZBesedilom 2">
          <a:extLst>
            <a:ext uri="{FF2B5EF4-FFF2-40B4-BE49-F238E27FC236}">
              <a16:creationId xmlns:a16="http://schemas.microsoft.com/office/drawing/2014/main" id="{6F77BC61-D6FC-4D5F-9F89-330D986AAFD7}"/>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5874" name="PoljeZBesedilom 2">
          <a:extLst>
            <a:ext uri="{FF2B5EF4-FFF2-40B4-BE49-F238E27FC236}">
              <a16:creationId xmlns:a16="http://schemas.microsoft.com/office/drawing/2014/main" id="{82361A46-4E48-4D9A-AC08-7DD8D9E19E14}"/>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5875" name="PoljeZBesedilom 5874">
          <a:extLst>
            <a:ext uri="{FF2B5EF4-FFF2-40B4-BE49-F238E27FC236}">
              <a16:creationId xmlns:a16="http://schemas.microsoft.com/office/drawing/2014/main" id="{87E5F51B-4E0E-44C7-B2BE-78A56FDA6F7D}"/>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5876" name="PoljeZBesedilom 2">
          <a:extLst>
            <a:ext uri="{FF2B5EF4-FFF2-40B4-BE49-F238E27FC236}">
              <a16:creationId xmlns:a16="http://schemas.microsoft.com/office/drawing/2014/main" id="{2334CE1F-82FE-48CF-9F87-8D6F47CB9518}"/>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5877" name="PoljeZBesedilom 2">
          <a:extLst>
            <a:ext uri="{FF2B5EF4-FFF2-40B4-BE49-F238E27FC236}">
              <a16:creationId xmlns:a16="http://schemas.microsoft.com/office/drawing/2014/main" id="{E867FEF1-F661-4E40-90AE-4EBA6B7F5911}"/>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5878" name="PoljeZBesedilom 2">
          <a:extLst>
            <a:ext uri="{FF2B5EF4-FFF2-40B4-BE49-F238E27FC236}">
              <a16:creationId xmlns:a16="http://schemas.microsoft.com/office/drawing/2014/main" id="{6C58933A-FD78-4E9E-9D37-8EBC816FB643}"/>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5879" name="PoljeZBesedilom 2">
          <a:extLst>
            <a:ext uri="{FF2B5EF4-FFF2-40B4-BE49-F238E27FC236}">
              <a16:creationId xmlns:a16="http://schemas.microsoft.com/office/drawing/2014/main" id="{7D8BE115-B94D-4938-B864-61D83D1E65F8}"/>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5880" name="PoljeZBesedilom 5879">
          <a:extLst>
            <a:ext uri="{FF2B5EF4-FFF2-40B4-BE49-F238E27FC236}">
              <a16:creationId xmlns:a16="http://schemas.microsoft.com/office/drawing/2014/main" id="{ADC9701C-67BD-45EE-9096-BACA60800CF7}"/>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5881" name="PoljeZBesedilom 2">
          <a:extLst>
            <a:ext uri="{FF2B5EF4-FFF2-40B4-BE49-F238E27FC236}">
              <a16:creationId xmlns:a16="http://schemas.microsoft.com/office/drawing/2014/main" id="{C9859FEC-9969-402A-ACEA-AD2F237376F4}"/>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5882" name="PoljeZBesedilom 2">
          <a:extLst>
            <a:ext uri="{FF2B5EF4-FFF2-40B4-BE49-F238E27FC236}">
              <a16:creationId xmlns:a16="http://schemas.microsoft.com/office/drawing/2014/main" id="{6D67BC01-F367-42D4-B8FB-3E3144002E85}"/>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5883" name="PoljeZBesedilom 2">
          <a:extLst>
            <a:ext uri="{FF2B5EF4-FFF2-40B4-BE49-F238E27FC236}">
              <a16:creationId xmlns:a16="http://schemas.microsoft.com/office/drawing/2014/main" id="{27526304-51F7-4F62-A071-A8866AC20998}"/>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5884" name="PoljeZBesedilom 2">
          <a:extLst>
            <a:ext uri="{FF2B5EF4-FFF2-40B4-BE49-F238E27FC236}">
              <a16:creationId xmlns:a16="http://schemas.microsoft.com/office/drawing/2014/main" id="{BC39AF61-E294-4D07-AC7C-4698D6AF892D}"/>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85" name="PoljeZBesedilom 2">
          <a:extLst>
            <a:ext uri="{FF2B5EF4-FFF2-40B4-BE49-F238E27FC236}">
              <a16:creationId xmlns:a16="http://schemas.microsoft.com/office/drawing/2014/main" id="{CDCB21BC-F7B2-4786-A2FD-9BC0D97C5CA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86" name="PoljeZBesedilom 5885">
          <a:extLst>
            <a:ext uri="{FF2B5EF4-FFF2-40B4-BE49-F238E27FC236}">
              <a16:creationId xmlns:a16="http://schemas.microsoft.com/office/drawing/2014/main" id="{8B18C57A-1DA3-4765-900C-BCE3B04DCC8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87" name="PoljeZBesedilom 2">
          <a:extLst>
            <a:ext uri="{FF2B5EF4-FFF2-40B4-BE49-F238E27FC236}">
              <a16:creationId xmlns:a16="http://schemas.microsoft.com/office/drawing/2014/main" id="{C3AAAE05-0273-44AC-80F2-3DA8040D39E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88" name="PoljeZBesedilom 2">
          <a:extLst>
            <a:ext uri="{FF2B5EF4-FFF2-40B4-BE49-F238E27FC236}">
              <a16:creationId xmlns:a16="http://schemas.microsoft.com/office/drawing/2014/main" id="{3CE9CA27-59DC-40E7-BACA-2400C9C7CFB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89" name="PoljeZBesedilom 2">
          <a:extLst>
            <a:ext uri="{FF2B5EF4-FFF2-40B4-BE49-F238E27FC236}">
              <a16:creationId xmlns:a16="http://schemas.microsoft.com/office/drawing/2014/main" id="{265DFFA3-9C72-484A-8F9B-ACEE8DBEFB8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90" name="PoljeZBesedilom 2">
          <a:extLst>
            <a:ext uri="{FF2B5EF4-FFF2-40B4-BE49-F238E27FC236}">
              <a16:creationId xmlns:a16="http://schemas.microsoft.com/office/drawing/2014/main" id="{F96C2532-A93B-49F2-A8E7-4E9F481BE24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91" name="PoljeZBesedilom 2">
          <a:extLst>
            <a:ext uri="{FF2B5EF4-FFF2-40B4-BE49-F238E27FC236}">
              <a16:creationId xmlns:a16="http://schemas.microsoft.com/office/drawing/2014/main" id="{B37EF11A-9B5E-4022-983E-563494B99F8A}"/>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92" name="PoljeZBesedilom 5891">
          <a:extLst>
            <a:ext uri="{FF2B5EF4-FFF2-40B4-BE49-F238E27FC236}">
              <a16:creationId xmlns:a16="http://schemas.microsoft.com/office/drawing/2014/main" id="{C8D4D7F4-8D39-4687-B8B7-446F73708B8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93" name="PoljeZBesedilom 2">
          <a:extLst>
            <a:ext uri="{FF2B5EF4-FFF2-40B4-BE49-F238E27FC236}">
              <a16:creationId xmlns:a16="http://schemas.microsoft.com/office/drawing/2014/main" id="{C0DE0903-6E48-4643-BF79-A77EBD08E70D}"/>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94" name="PoljeZBesedilom 2">
          <a:extLst>
            <a:ext uri="{FF2B5EF4-FFF2-40B4-BE49-F238E27FC236}">
              <a16:creationId xmlns:a16="http://schemas.microsoft.com/office/drawing/2014/main" id="{8AB08A95-8820-46A5-80BC-64BE675EE2F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95" name="PoljeZBesedilom 2">
          <a:extLst>
            <a:ext uri="{FF2B5EF4-FFF2-40B4-BE49-F238E27FC236}">
              <a16:creationId xmlns:a16="http://schemas.microsoft.com/office/drawing/2014/main" id="{48381D10-A460-4C80-84FD-85AF0B4C72D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96" name="PoljeZBesedilom 2">
          <a:extLst>
            <a:ext uri="{FF2B5EF4-FFF2-40B4-BE49-F238E27FC236}">
              <a16:creationId xmlns:a16="http://schemas.microsoft.com/office/drawing/2014/main" id="{0FC40223-689C-4645-BB95-83D4C21BE71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97" name="PoljeZBesedilom 2">
          <a:extLst>
            <a:ext uri="{FF2B5EF4-FFF2-40B4-BE49-F238E27FC236}">
              <a16:creationId xmlns:a16="http://schemas.microsoft.com/office/drawing/2014/main" id="{57D64863-72C5-4D16-BD74-B4C10216954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98" name="PoljeZBesedilom 5897">
          <a:extLst>
            <a:ext uri="{FF2B5EF4-FFF2-40B4-BE49-F238E27FC236}">
              <a16:creationId xmlns:a16="http://schemas.microsoft.com/office/drawing/2014/main" id="{7D1CD253-C178-4AE5-B6EC-F782A53BC82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899" name="PoljeZBesedilom 2">
          <a:extLst>
            <a:ext uri="{FF2B5EF4-FFF2-40B4-BE49-F238E27FC236}">
              <a16:creationId xmlns:a16="http://schemas.microsoft.com/office/drawing/2014/main" id="{3241DF8D-6872-4A8F-A46E-99D9DF9CE55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00" name="PoljeZBesedilom 2">
          <a:extLst>
            <a:ext uri="{FF2B5EF4-FFF2-40B4-BE49-F238E27FC236}">
              <a16:creationId xmlns:a16="http://schemas.microsoft.com/office/drawing/2014/main" id="{E22D60C3-A086-46E4-B9BE-EF437349BC4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01" name="PoljeZBesedilom 2">
          <a:extLst>
            <a:ext uri="{FF2B5EF4-FFF2-40B4-BE49-F238E27FC236}">
              <a16:creationId xmlns:a16="http://schemas.microsoft.com/office/drawing/2014/main" id="{3C513DEB-D0CC-4113-823F-BA444A8DEA6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02" name="PoljeZBesedilom 2">
          <a:extLst>
            <a:ext uri="{FF2B5EF4-FFF2-40B4-BE49-F238E27FC236}">
              <a16:creationId xmlns:a16="http://schemas.microsoft.com/office/drawing/2014/main" id="{857F7C3D-BC70-4F0D-87A4-9CC914D2B5A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03" name="PoljeZBesedilom 2">
          <a:extLst>
            <a:ext uri="{FF2B5EF4-FFF2-40B4-BE49-F238E27FC236}">
              <a16:creationId xmlns:a16="http://schemas.microsoft.com/office/drawing/2014/main" id="{9EAE6E55-2056-4F47-B3FA-3C94492F77E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04" name="PoljeZBesedilom 5903">
          <a:extLst>
            <a:ext uri="{FF2B5EF4-FFF2-40B4-BE49-F238E27FC236}">
              <a16:creationId xmlns:a16="http://schemas.microsoft.com/office/drawing/2014/main" id="{C338452F-4700-4981-8287-1EB852101B7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05" name="PoljeZBesedilom 2">
          <a:extLst>
            <a:ext uri="{FF2B5EF4-FFF2-40B4-BE49-F238E27FC236}">
              <a16:creationId xmlns:a16="http://schemas.microsoft.com/office/drawing/2014/main" id="{6972F66A-F975-4CC7-AB77-D070CE57306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06" name="PoljeZBesedilom 2">
          <a:extLst>
            <a:ext uri="{FF2B5EF4-FFF2-40B4-BE49-F238E27FC236}">
              <a16:creationId xmlns:a16="http://schemas.microsoft.com/office/drawing/2014/main" id="{23BCC08D-BF17-4D43-B6D9-D9D864CD43F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07" name="PoljeZBesedilom 2">
          <a:extLst>
            <a:ext uri="{FF2B5EF4-FFF2-40B4-BE49-F238E27FC236}">
              <a16:creationId xmlns:a16="http://schemas.microsoft.com/office/drawing/2014/main" id="{53006262-8C18-4662-A58F-9E189A26912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08" name="PoljeZBesedilom 2">
          <a:extLst>
            <a:ext uri="{FF2B5EF4-FFF2-40B4-BE49-F238E27FC236}">
              <a16:creationId xmlns:a16="http://schemas.microsoft.com/office/drawing/2014/main" id="{8EA966D0-FC3F-42CF-ACAD-CA2D370F6DA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909" name="PoljeZBesedilom 2">
          <a:extLst>
            <a:ext uri="{FF2B5EF4-FFF2-40B4-BE49-F238E27FC236}">
              <a16:creationId xmlns:a16="http://schemas.microsoft.com/office/drawing/2014/main" id="{2665864D-1DB4-4111-92CB-67FA9827E4C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910" name="PoljeZBesedilom 5909">
          <a:extLst>
            <a:ext uri="{FF2B5EF4-FFF2-40B4-BE49-F238E27FC236}">
              <a16:creationId xmlns:a16="http://schemas.microsoft.com/office/drawing/2014/main" id="{6F3FE78E-B6C7-47E1-ACAD-8E06041059C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911" name="PoljeZBesedilom 2">
          <a:extLst>
            <a:ext uri="{FF2B5EF4-FFF2-40B4-BE49-F238E27FC236}">
              <a16:creationId xmlns:a16="http://schemas.microsoft.com/office/drawing/2014/main" id="{AA960EBE-A5BD-4E85-AC40-AFD63A26663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912" name="PoljeZBesedilom 2">
          <a:extLst>
            <a:ext uri="{FF2B5EF4-FFF2-40B4-BE49-F238E27FC236}">
              <a16:creationId xmlns:a16="http://schemas.microsoft.com/office/drawing/2014/main" id="{10E8A847-4E90-4727-840D-FEB060221401}"/>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913" name="PoljeZBesedilom 2">
          <a:extLst>
            <a:ext uri="{FF2B5EF4-FFF2-40B4-BE49-F238E27FC236}">
              <a16:creationId xmlns:a16="http://schemas.microsoft.com/office/drawing/2014/main" id="{C27DAB65-A85D-464B-A66F-E12B2A7B342C}"/>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914" name="PoljeZBesedilom 2">
          <a:extLst>
            <a:ext uri="{FF2B5EF4-FFF2-40B4-BE49-F238E27FC236}">
              <a16:creationId xmlns:a16="http://schemas.microsoft.com/office/drawing/2014/main" id="{427CBD61-E064-4BDE-A720-7B7AB18724FF}"/>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915" name="PoljeZBesedilom 2">
          <a:extLst>
            <a:ext uri="{FF2B5EF4-FFF2-40B4-BE49-F238E27FC236}">
              <a16:creationId xmlns:a16="http://schemas.microsoft.com/office/drawing/2014/main" id="{F03B518C-6524-4B51-BA8E-CF60E200D6DF}"/>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916" name="PoljeZBesedilom 5915">
          <a:extLst>
            <a:ext uri="{FF2B5EF4-FFF2-40B4-BE49-F238E27FC236}">
              <a16:creationId xmlns:a16="http://schemas.microsoft.com/office/drawing/2014/main" id="{A3FE90A6-6CF6-40DA-8C95-590FD8120FE7}"/>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917" name="PoljeZBesedilom 2">
          <a:extLst>
            <a:ext uri="{FF2B5EF4-FFF2-40B4-BE49-F238E27FC236}">
              <a16:creationId xmlns:a16="http://schemas.microsoft.com/office/drawing/2014/main" id="{B1103072-CECC-4368-A8C9-0D48CDD7E7FC}"/>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918" name="PoljeZBesedilom 2">
          <a:extLst>
            <a:ext uri="{FF2B5EF4-FFF2-40B4-BE49-F238E27FC236}">
              <a16:creationId xmlns:a16="http://schemas.microsoft.com/office/drawing/2014/main" id="{2C84A1E0-FED5-4B89-804A-7808D2CD094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919" name="PoljeZBesedilom 2">
          <a:extLst>
            <a:ext uri="{FF2B5EF4-FFF2-40B4-BE49-F238E27FC236}">
              <a16:creationId xmlns:a16="http://schemas.microsoft.com/office/drawing/2014/main" id="{7C2B0D48-7B89-4D14-A70D-A40097FE23CF}"/>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5920" name="PoljeZBesedilom 2">
          <a:extLst>
            <a:ext uri="{FF2B5EF4-FFF2-40B4-BE49-F238E27FC236}">
              <a16:creationId xmlns:a16="http://schemas.microsoft.com/office/drawing/2014/main" id="{508DA8F2-8205-438C-89D7-DF93AD2C2EA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5921" name="PoljeZBesedilom 2">
          <a:extLst>
            <a:ext uri="{FF2B5EF4-FFF2-40B4-BE49-F238E27FC236}">
              <a16:creationId xmlns:a16="http://schemas.microsoft.com/office/drawing/2014/main" id="{61CCFFBA-6C88-4A74-BFEA-8D182FF84663}"/>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5922" name="PoljeZBesedilom 5921">
          <a:extLst>
            <a:ext uri="{FF2B5EF4-FFF2-40B4-BE49-F238E27FC236}">
              <a16:creationId xmlns:a16="http://schemas.microsoft.com/office/drawing/2014/main" id="{1EF01263-8C55-4A23-8047-7208DCF818DB}"/>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5923" name="PoljeZBesedilom 2">
          <a:extLst>
            <a:ext uri="{FF2B5EF4-FFF2-40B4-BE49-F238E27FC236}">
              <a16:creationId xmlns:a16="http://schemas.microsoft.com/office/drawing/2014/main" id="{675D356C-BEE0-4EFB-9D92-EE896B8BF664}"/>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5924" name="PoljeZBesedilom 2">
          <a:extLst>
            <a:ext uri="{FF2B5EF4-FFF2-40B4-BE49-F238E27FC236}">
              <a16:creationId xmlns:a16="http://schemas.microsoft.com/office/drawing/2014/main" id="{8CFCE097-953D-413D-AA7F-64395C05750A}"/>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5925" name="PoljeZBesedilom 2">
          <a:extLst>
            <a:ext uri="{FF2B5EF4-FFF2-40B4-BE49-F238E27FC236}">
              <a16:creationId xmlns:a16="http://schemas.microsoft.com/office/drawing/2014/main" id="{EC572226-C016-4D8D-9E15-6614A5E3F207}"/>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5926" name="PoljeZBesedilom 2">
          <a:extLst>
            <a:ext uri="{FF2B5EF4-FFF2-40B4-BE49-F238E27FC236}">
              <a16:creationId xmlns:a16="http://schemas.microsoft.com/office/drawing/2014/main" id="{19771F95-DA49-4DD1-AF3B-9EE965F44C41}"/>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5927" name="PoljeZBesedilom 2">
          <a:extLst>
            <a:ext uri="{FF2B5EF4-FFF2-40B4-BE49-F238E27FC236}">
              <a16:creationId xmlns:a16="http://schemas.microsoft.com/office/drawing/2014/main" id="{CE77A86D-8BAB-45E5-B239-9E7ECFE75F79}"/>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5928" name="PoljeZBesedilom 5927">
          <a:extLst>
            <a:ext uri="{FF2B5EF4-FFF2-40B4-BE49-F238E27FC236}">
              <a16:creationId xmlns:a16="http://schemas.microsoft.com/office/drawing/2014/main" id="{3DA796D7-2A9C-42C9-9A76-84977838C5E9}"/>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5929" name="PoljeZBesedilom 2">
          <a:extLst>
            <a:ext uri="{FF2B5EF4-FFF2-40B4-BE49-F238E27FC236}">
              <a16:creationId xmlns:a16="http://schemas.microsoft.com/office/drawing/2014/main" id="{5B247849-1A9D-4344-8863-5ADEAD434BB4}"/>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5930" name="PoljeZBesedilom 2">
          <a:extLst>
            <a:ext uri="{FF2B5EF4-FFF2-40B4-BE49-F238E27FC236}">
              <a16:creationId xmlns:a16="http://schemas.microsoft.com/office/drawing/2014/main" id="{FC207F46-7E73-4341-AEDC-E71D60BB0F09}"/>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5931" name="PoljeZBesedilom 2">
          <a:extLst>
            <a:ext uri="{FF2B5EF4-FFF2-40B4-BE49-F238E27FC236}">
              <a16:creationId xmlns:a16="http://schemas.microsoft.com/office/drawing/2014/main" id="{F2E5F83F-E4A5-4F69-AA12-A1164405CCFE}"/>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5932" name="PoljeZBesedilom 2">
          <a:extLst>
            <a:ext uri="{FF2B5EF4-FFF2-40B4-BE49-F238E27FC236}">
              <a16:creationId xmlns:a16="http://schemas.microsoft.com/office/drawing/2014/main" id="{877F4694-BBC1-4456-BF09-BAC517CBE971}"/>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5933" name="PoljeZBesedilom 5932">
          <a:extLst>
            <a:ext uri="{FF2B5EF4-FFF2-40B4-BE49-F238E27FC236}">
              <a16:creationId xmlns:a16="http://schemas.microsoft.com/office/drawing/2014/main" id="{D0422FB1-5A54-46BE-8D19-66A4A5774D62}"/>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5934" name="PoljeZBesedilom 2">
          <a:extLst>
            <a:ext uri="{FF2B5EF4-FFF2-40B4-BE49-F238E27FC236}">
              <a16:creationId xmlns:a16="http://schemas.microsoft.com/office/drawing/2014/main" id="{1EABB038-A10A-4F9E-B7B2-AE2A613AD86E}"/>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5935" name="PoljeZBesedilom 2">
          <a:extLst>
            <a:ext uri="{FF2B5EF4-FFF2-40B4-BE49-F238E27FC236}">
              <a16:creationId xmlns:a16="http://schemas.microsoft.com/office/drawing/2014/main" id="{5CB86455-136A-49F1-BEB5-D3D122D3B8EF}"/>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5936" name="PoljeZBesedilom 2">
          <a:extLst>
            <a:ext uri="{FF2B5EF4-FFF2-40B4-BE49-F238E27FC236}">
              <a16:creationId xmlns:a16="http://schemas.microsoft.com/office/drawing/2014/main" id="{6A4737BA-E3E9-45A6-9112-B0747B5F0700}"/>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5937" name="PoljeZBesedilom 2">
          <a:extLst>
            <a:ext uri="{FF2B5EF4-FFF2-40B4-BE49-F238E27FC236}">
              <a16:creationId xmlns:a16="http://schemas.microsoft.com/office/drawing/2014/main" id="{E8AD8971-6B41-430A-BDBF-4290CAF04DDE}"/>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38" name="PoljeZBesedilom 2">
          <a:extLst>
            <a:ext uri="{FF2B5EF4-FFF2-40B4-BE49-F238E27FC236}">
              <a16:creationId xmlns:a16="http://schemas.microsoft.com/office/drawing/2014/main" id="{D5198910-7EAA-45F2-95E5-1E8AD905EC91}"/>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39" name="PoljeZBesedilom 5938">
          <a:extLst>
            <a:ext uri="{FF2B5EF4-FFF2-40B4-BE49-F238E27FC236}">
              <a16:creationId xmlns:a16="http://schemas.microsoft.com/office/drawing/2014/main" id="{5D306EB0-36D3-4B12-86B5-793AC7DC8D67}"/>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40" name="PoljeZBesedilom 2">
          <a:extLst>
            <a:ext uri="{FF2B5EF4-FFF2-40B4-BE49-F238E27FC236}">
              <a16:creationId xmlns:a16="http://schemas.microsoft.com/office/drawing/2014/main" id="{AAB9B79D-2CC1-45B7-8B70-71AC66CB4168}"/>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41" name="PoljeZBesedilom 2">
          <a:extLst>
            <a:ext uri="{FF2B5EF4-FFF2-40B4-BE49-F238E27FC236}">
              <a16:creationId xmlns:a16="http://schemas.microsoft.com/office/drawing/2014/main" id="{51167B8A-3BFE-4A13-BA2C-E5297DE7E8D2}"/>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42" name="PoljeZBesedilom 2">
          <a:extLst>
            <a:ext uri="{FF2B5EF4-FFF2-40B4-BE49-F238E27FC236}">
              <a16:creationId xmlns:a16="http://schemas.microsoft.com/office/drawing/2014/main" id="{C5FE4A8A-3BA7-42E5-8537-0CC2BF6CF321}"/>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43" name="PoljeZBesedilom 2">
          <a:extLst>
            <a:ext uri="{FF2B5EF4-FFF2-40B4-BE49-F238E27FC236}">
              <a16:creationId xmlns:a16="http://schemas.microsoft.com/office/drawing/2014/main" id="{3DB1F90F-F59F-42F0-B978-A84CC36363D6}"/>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44" name="PoljeZBesedilom 2">
          <a:extLst>
            <a:ext uri="{FF2B5EF4-FFF2-40B4-BE49-F238E27FC236}">
              <a16:creationId xmlns:a16="http://schemas.microsoft.com/office/drawing/2014/main" id="{09D73CCB-3F7D-4FDC-A8CB-DD0B0C507C3F}"/>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45" name="PoljeZBesedilom 5944">
          <a:extLst>
            <a:ext uri="{FF2B5EF4-FFF2-40B4-BE49-F238E27FC236}">
              <a16:creationId xmlns:a16="http://schemas.microsoft.com/office/drawing/2014/main" id="{3C7964F4-2BDF-4280-A8E3-A70C5715B96C}"/>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46" name="PoljeZBesedilom 2">
          <a:extLst>
            <a:ext uri="{FF2B5EF4-FFF2-40B4-BE49-F238E27FC236}">
              <a16:creationId xmlns:a16="http://schemas.microsoft.com/office/drawing/2014/main" id="{8B37E469-4E33-430B-9ECD-E0EEB04872CD}"/>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47" name="PoljeZBesedilom 2">
          <a:extLst>
            <a:ext uri="{FF2B5EF4-FFF2-40B4-BE49-F238E27FC236}">
              <a16:creationId xmlns:a16="http://schemas.microsoft.com/office/drawing/2014/main" id="{3A344821-3987-4C8A-829E-F73E03BDD5AD}"/>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48" name="PoljeZBesedilom 2">
          <a:extLst>
            <a:ext uri="{FF2B5EF4-FFF2-40B4-BE49-F238E27FC236}">
              <a16:creationId xmlns:a16="http://schemas.microsoft.com/office/drawing/2014/main" id="{52C84C2C-E246-475A-9271-DA479D31DC53}"/>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49" name="PoljeZBesedilom 2">
          <a:extLst>
            <a:ext uri="{FF2B5EF4-FFF2-40B4-BE49-F238E27FC236}">
              <a16:creationId xmlns:a16="http://schemas.microsoft.com/office/drawing/2014/main" id="{BC7ACC0B-FDB2-4FCF-8C3B-F8CC1377EF1E}"/>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50" name="PoljeZBesedilom 2">
          <a:extLst>
            <a:ext uri="{FF2B5EF4-FFF2-40B4-BE49-F238E27FC236}">
              <a16:creationId xmlns:a16="http://schemas.microsoft.com/office/drawing/2014/main" id="{EAEE51A9-67AC-474E-A5FA-C32A1B527F57}"/>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51" name="PoljeZBesedilom 5950">
          <a:extLst>
            <a:ext uri="{FF2B5EF4-FFF2-40B4-BE49-F238E27FC236}">
              <a16:creationId xmlns:a16="http://schemas.microsoft.com/office/drawing/2014/main" id="{0BAA80BC-1033-494D-A091-C63C70AF1320}"/>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52" name="PoljeZBesedilom 2">
          <a:extLst>
            <a:ext uri="{FF2B5EF4-FFF2-40B4-BE49-F238E27FC236}">
              <a16:creationId xmlns:a16="http://schemas.microsoft.com/office/drawing/2014/main" id="{9B45C1B4-FB48-4600-A260-8FEF197D2858}"/>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53" name="PoljeZBesedilom 2">
          <a:extLst>
            <a:ext uri="{FF2B5EF4-FFF2-40B4-BE49-F238E27FC236}">
              <a16:creationId xmlns:a16="http://schemas.microsoft.com/office/drawing/2014/main" id="{A06CBAB7-0F36-486A-B58A-5537F18E111A}"/>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54" name="PoljeZBesedilom 2">
          <a:extLst>
            <a:ext uri="{FF2B5EF4-FFF2-40B4-BE49-F238E27FC236}">
              <a16:creationId xmlns:a16="http://schemas.microsoft.com/office/drawing/2014/main" id="{72ACE75C-424C-43DE-A184-3CC2CB4A9969}"/>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55" name="PoljeZBesedilom 2">
          <a:extLst>
            <a:ext uri="{FF2B5EF4-FFF2-40B4-BE49-F238E27FC236}">
              <a16:creationId xmlns:a16="http://schemas.microsoft.com/office/drawing/2014/main" id="{18423563-6170-45CE-BE02-E0F3868BC07E}"/>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56" name="PoljeZBesedilom 2">
          <a:extLst>
            <a:ext uri="{FF2B5EF4-FFF2-40B4-BE49-F238E27FC236}">
              <a16:creationId xmlns:a16="http://schemas.microsoft.com/office/drawing/2014/main" id="{09694BDB-27C2-450E-8789-B4E66F3F825E}"/>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57" name="PoljeZBesedilom 5956">
          <a:extLst>
            <a:ext uri="{FF2B5EF4-FFF2-40B4-BE49-F238E27FC236}">
              <a16:creationId xmlns:a16="http://schemas.microsoft.com/office/drawing/2014/main" id="{BFB93118-15DA-4099-9600-FB3A2F057222}"/>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58" name="PoljeZBesedilom 2">
          <a:extLst>
            <a:ext uri="{FF2B5EF4-FFF2-40B4-BE49-F238E27FC236}">
              <a16:creationId xmlns:a16="http://schemas.microsoft.com/office/drawing/2014/main" id="{1214E78E-2A8F-4655-99E3-6BFB841E6830}"/>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59" name="PoljeZBesedilom 2">
          <a:extLst>
            <a:ext uri="{FF2B5EF4-FFF2-40B4-BE49-F238E27FC236}">
              <a16:creationId xmlns:a16="http://schemas.microsoft.com/office/drawing/2014/main" id="{84C12E67-EE04-4506-8F8B-8360D72D0AD9}"/>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60" name="PoljeZBesedilom 2">
          <a:extLst>
            <a:ext uri="{FF2B5EF4-FFF2-40B4-BE49-F238E27FC236}">
              <a16:creationId xmlns:a16="http://schemas.microsoft.com/office/drawing/2014/main" id="{4F67E805-A245-4C1D-B45E-F21056C61ABD}"/>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61" name="PoljeZBesedilom 2">
          <a:extLst>
            <a:ext uri="{FF2B5EF4-FFF2-40B4-BE49-F238E27FC236}">
              <a16:creationId xmlns:a16="http://schemas.microsoft.com/office/drawing/2014/main" id="{C73BEAA0-181B-4003-8DC9-DFAA413B51E2}"/>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62" name="PoljeZBesedilom 2">
          <a:extLst>
            <a:ext uri="{FF2B5EF4-FFF2-40B4-BE49-F238E27FC236}">
              <a16:creationId xmlns:a16="http://schemas.microsoft.com/office/drawing/2014/main" id="{48F86505-83EA-494E-95F4-C58AFA37D1B4}"/>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63" name="PoljeZBesedilom 5962">
          <a:extLst>
            <a:ext uri="{FF2B5EF4-FFF2-40B4-BE49-F238E27FC236}">
              <a16:creationId xmlns:a16="http://schemas.microsoft.com/office/drawing/2014/main" id="{CAAF03D8-163E-465B-8139-7C5776C7B5F4}"/>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64" name="PoljeZBesedilom 2">
          <a:extLst>
            <a:ext uri="{FF2B5EF4-FFF2-40B4-BE49-F238E27FC236}">
              <a16:creationId xmlns:a16="http://schemas.microsoft.com/office/drawing/2014/main" id="{0E0C77AC-6AC3-454B-8267-11A217AEFF06}"/>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65" name="PoljeZBesedilom 2">
          <a:extLst>
            <a:ext uri="{FF2B5EF4-FFF2-40B4-BE49-F238E27FC236}">
              <a16:creationId xmlns:a16="http://schemas.microsoft.com/office/drawing/2014/main" id="{FD98DAA4-CB14-4641-A925-BA0C1C0071A8}"/>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66" name="PoljeZBesedilom 2">
          <a:extLst>
            <a:ext uri="{FF2B5EF4-FFF2-40B4-BE49-F238E27FC236}">
              <a16:creationId xmlns:a16="http://schemas.microsoft.com/office/drawing/2014/main" id="{41A38670-A867-408C-AE23-805B150B3275}"/>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67" name="PoljeZBesedilom 2">
          <a:extLst>
            <a:ext uri="{FF2B5EF4-FFF2-40B4-BE49-F238E27FC236}">
              <a16:creationId xmlns:a16="http://schemas.microsoft.com/office/drawing/2014/main" id="{0D03711A-6E5E-4974-BEB1-424EEE02C3C0}"/>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68" name="PoljeZBesedilom 2">
          <a:extLst>
            <a:ext uri="{FF2B5EF4-FFF2-40B4-BE49-F238E27FC236}">
              <a16:creationId xmlns:a16="http://schemas.microsoft.com/office/drawing/2014/main" id="{09D82A31-81EB-4EE3-9500-50C9A5D6558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69" name="PoljeZBesedilom 5968">
          <a:extLst>
            <a:ext uri="{FF2B5EF4-FFF2-40B4-BE49-F238E27FC236}">
              <a16:creationId xmlns:a16="http://schemas.microsoft.com/office/drawing/2014/main" id="{73C41721-5DCD-407D-BF1C-DE46FD60E9F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70" name="PoljeZBesedilom 2">
          <a:extLst>
            <a:ext uri="{FF2B5EF4-FFF2-40B4-BE49-F238E27FC236}">
              <a16:creationId xmlns:a16="http://schemas.microsoft.com/office/drawing/2014/main" id="{F28040AC-32BE-48A0-9A70-4A27F830F1D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71" name="PoljeZBesedilom 2">
          <a:extLst>
            <a:ext uri="{FF2B5EF4-FFF2-40B4-BE49-F238E27FC236}">
              <a16:creationId xmlns:a16="http://schemas.microsoft.com/office/drawing/2014/main" id="{13A2A942-1E57-4528-A03D-21E9FB98A15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72" name="PoljeZBesedilom 2">
          <a:extLst>
            <a:ext uri="{FF2B5EF4-FFF2-40B4-BE49-F238E27FC236}">
              <a16:creationId xmlns:a16="http://schemas.microsoft.com/office/drawing/2014/main" id="{2D6138C7-B2AE-48F9-8D15-AD2725C455E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73" name="PoljeZBesedilom 2">
          <a:extLst>
            <a:ext uri="{FF2B5EF4-FFF2-40B4-BE49-F238E27FC236}">
              <a16:creationId xmlns:a16="http://schemas.microsoft.com/office/drawing/2014/main" id="{E9616205-32F6-468A-8C20-420F5237E99B}"/>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74" name="PoljeZBesedilom 2">
          <a:extLst>
            <a:ext uri="{FF2B5EF4-FFF2-40B4-BE49-F238E27FC236}">
              <a16:creationId xmlns:a16="http://schemas.microsoft.com/office/drawing/2014/main" id="{15DD6696-F352-4441-A0E3-E837F346F3A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75" name="PoljeZBesedilom 5974">
          <a:extLst>
            <a:ext uri="{FF2B5EF4-FFF2-40B4-BE49-F238E27FC236}">
              <a16:creationId xmlns:a16="http://schemas.microsoft.com/office/drawing/2014/main" id="{3288ADFC-6DB1-414F-9A67-98D5A0F435F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76" name="PoljeZBesedilom 2">
          <a:extLst>
            <a:ext uri="{FF2B5EF4-FFF2-40B4-BE49-F238E27FC236}">
              <a16:creationId xmlns:a16="http://schemas.microsoft.com/office/drawing/2014/main" id="{562A64CD-6F95-438E-A4D2-F0EC5A7D49FB}"/>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77" name="PoljeZBesedilom 2">
          <a:extLst>
            <a:ext uri="{FF2B5EF4-FFF2-40B4-BE49-F238E27FC236}">
              <a16:creationId xmlns:a16="http://schemas.microsoft.com/office/drawing/2014/main" id="{22ED3D3F-9A7D-4820-ACF3-B534A55A544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78" name="PoljeZBesedilom 2">
          <a:extLst>
            <a:ext uri="{FF2B5EF4-FFF2-40B4-BE49-F238E27FC236}">
              <a16:creationId xmlns:a16="http://schemas.microsoft.com/office/drawing/2014/main" id="{DCD6F214-0372-4E67-97E5-0562AFFC5077}"/>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5979" name="PoljeZBesedilom 2">
          <a:extLst>
            <a:ext uri="{FF2B5EF4-FFF2-40B4-BE49-F238E27FC236}">
              <a16:creationId xmlns:a16="http://schemas.microsoft.com/office/drawing/2014/main" id="{2446310E-5E3D-40CD-B6C3-0A6C8E8C1FC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5980" name="PoljeZBesedilom 2">
          <a:extLst>
            <a:ext uri="{FF2B5EF4-FFF2-40B4-BE49-F238E27FC236}">
              <a16:creationId xmlns:a16="http://schemas.microsoft.com/office/drawing/2014/main" id="{A750B25B-222E-4994-9DCD-A0B52A36499D}"/>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5981" name="PoljeZBesedilom 5980">
          <a:extLst>
            <a:ext uri="{FF2B5EF4-FFF2-40B4-BE49-F238E27FC236}">
              <a16:creationId xmlns:a16="http://schemas.microsoft.com/office/drawing/2014/main" id="{70722960-8E43-48B3-842F-66EAB4F6BA1C}"/>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5982" name="PoljeZBesedilom 2">
          <a:extLst>
            <a:ext uri="{FF2B5EF4-FFF2-40B4-BE49-F238E27FC236}">
              <a16:creationId xmlns:a16="http://schemas.microsoft.com/office/drawing/2014/main" id="{4C7DFE88-5236-44D9-85D0-4935DEA21A43}"/>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5983" name="PoljeZBesedilom 2">
          <a:extLst>
            <a:ext uri="{FF2B5EF4-FFF2-40B4-BE49-F238E27FC236}">
              <a16:creationId xmlns:a16="http://schemas.microsoft.com/office/drawing/2014/main" id="{287C4E61-5BDA-484A-A1CA-7EF0D24F8C39}"/>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5984" name="PoljeZBesedilom 2">
          <a:extLst>
            <a:ext uri="{FF2B5EF4-FFF2-40B4-BE49-F238E27FC236}">
              <a16:creationId xmlns:a16="http://schemas.microsoft.com/office/drawing/2014/main" id="{57C76664-98A8-4E87-8FEE-F415AD4DA9CE}"/>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5985" name="PoljeZBesedilom 2">
          <a:extLst>
            <a:ext uri="{FF2B5EF4-FFF2-40B4-BE49-F238E27FC236}">
              <a16:creationId xmlns:a16="http://schemas.microsoft.com/office/drawing/2014/main" id="{8A50A819-BE95-40E1-9731-085D314A2FBC}"/>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5986" name="PoljeZBesedilom 2">
          <a:extLst>
            <a:ext uri="{FF2B5EF4-FFF2-40B4-BE49-F238E27FC236}">
              <a16:creationId xmlns:a16="http://schemas.microsoft.com/office/drawing/2014/main" id="{EC6FB2A5-EA77-4274-92CC-42D2E23E74B1}"/>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5987" name="PoljeZBesedilom 5986">
          <a:extLst>
            <a:ext uri="{FF2B5EF4-FFF2-40B4-BE49-F238E27FC236}">
              <a16:creationId xmlns:a16="http://schemas.microsoft.com/office/drawing/2014/main" id="{2264CA7F-8EB0-4A20-A280-A755CDFAB132}"/>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5988" name="PoljeZBesedilom 2">
          <a:extLst>
            <a:ext uri="{FF2B5EF4-FFF2-40B4-BE49-F238E27FC236}">
              <a16:creationId xmlns:a16="http://schemas.microsoft.com/office/drawing/2014/main" id="{55280C76-024F-4D00-8C2C-2F52166B87E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5989" name="PoljeZBesedilom 2">
          <a:extLst>
            <a:ext uri="{FF2B5EF4-FFF2-40B4-BE49-F238E27FC236}">
              <a16:creationId xmlns:a16="http://schemas.microsoft.com/office/drawing/2014/main" id="{70193678-DABE-4B49-A87A-164EBF121721}"/>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5990" name="PoljeZBesedilom 2">
          <a:extLst>
            <a:ext uri="{FF2B5EF4-FFF2-40B4-BE49-F238E27FC236}">
              <a16:creationId xmlns:a16="http://schemas.microsoft.com/office/drawing/2014/main" id="{E16CABC2-6620-4033-B3A6-FC4F5A6F8369}"/>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5991" name="PoljeZBesedilom 2">
          <a:extLst>
            <a:ext uri="{FF2B5EF4-FFF2-40B4-BE49-F238E27FC236}">
              <a16:creationId xmlns:a16="http://schemas.microsoft.com/office/drawing/2014/main" id="{E5725217-D767-4BD2-8589-7C2926F6B86B}"/>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5992" name="PoljeZBesedilom 5991">
          <a:extLst>
            <a:ext uri="{FF2B5EF4-FFF2-40B4-BE49-F238E27FC236}">
              <a16:creationId xmlns:a16="http://schemas.microsoft.com/office/drawing/2014/main" id="{2D6DC95E-B153-4624-A23E-327CAA0CEFD6}"/>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5993" name="PoljeZBesedilom 2">
          <a:extLst>
            <a:ext uri="{FF2B5EF4-FFF2-40B4-BE49-F238E27FC236}">
              <a16:creationId xmlns:a16="http://schemas.microsoft.com/office/drawing/2014/main" id="{A7DC411C-33BC-46DA-8B53-87ABD6521F60}"/>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5994" name="PoljeZBesedilom 2">
          <a:extLst>
            <a:ext uri="{FF2B5EF4-FFF2-40B4-BE49-F238E27FC236}">
              <a16:creationId xmlns:a16="http://schemas.microsoft.com/office/drawing/2014/main" id="{F22C620E-89FF-4770-9813-2D672A107117}"/>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5995" name="PoljeZBesedilom 2">
          <a:extLst>
            <a:ext uri="{FF2B5EF4-FFF2-40B4-BE49-F238E27FC236}">
              <a16:creationId xmlns:a16="http://schemas.microsoft.com/office/drawing/2014/main" id="{02A2C156-A945-4521-8188-D56F04F3877E}"/>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5996" name="PoljeZBesedilom 2">
          <a:extLst>
            <a:ext uri="{FF2B5EF4-FFF2-40B4-BE49-F238E27FC236}">
              <a16:creationId xmlns:a16="http://schemas.microsoft.com/office/drawing/2014/main" id="{B59469A6-A64D-4EBC-8813-0213CBBAFD29}"/>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97" name="PoljeZBesedilom 2">
          <a:extLst>
            <a:ext uri="{FF2B5EF4-FFF2-40B4-BE49-F238E27FC236}">
              <a16:creationId xmlns:a16="http://schemas.microsoft.com/office/drawing/2014/main" id="{1039200A-4767-43F4-96D4-6A032280D31F}"/>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98" name="PoljeZBesedilom 5997">
          <a:extLst>
            <a:ext uri="{FF2B5EF4-FFF2-40B4-BE49-F238E27FC236}">
              <a16:creationId xmlns:a16="http://schemas.microsoft.com/office/drawing/2014/main" id="{15125735-8D77-4451-9EDF-135DB3169227}"/>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5999" name="PoljeZBesedilom 2">
          <a:extLst>
            <a:ext uri="{FF2B5EF4-FFF2-40B4-BE49-F238E27FC236}">
              <a16:creationId xmlns:a16="http://schemas.microsoft.com/office/drawing/2014/main" id="{F0342FCA-4E55-4AEE-8B99-100E5A9B7BC4}"/>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000" name="PoljeZBesedilom 2">
          <a:extLst>
            <a:ext uri="{FF2B5EF4-FFF2-40B4-BE49-F238E27FC236}">
              <a16:creationId xmlns:a16="http://schemas.microsoft.com/office/drawing/2014/main" id="{4BFA80C1-D85A-4B8D-8BC7-D123320034C9}"/>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001" name="PoljeZBesedilom 2">
          <a:extLst>
            <a:ext uri="{FF2B5EF4-FFF2-40B4-BE49-F238E27FC236}">
              <a16:creationId xmlns:a16="http://schemas.microsoft.com/office/drawing/2014/main" id="{48D35A8F-7C46-4D8E-BB35-E5DE521AADC8}"/>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002" name="PoljeZBesedilom 2">
          <a:extLst>
            <a:ext uri="{FF2B5EF4-FFF2-40B4-BE49-F238E27FC236}">
              <a16:creationId xmlns:a16="http://schemas.microsoft.com/office/drawing/2014/main" id="{9260CF0B-7043-4489-97E1-DA0D16B685FC}"/>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003" name="PoljeZBesedilom 2">
          <a:extLst>
            <a:ext uri="{FF2B5EF4-FFF2-40B4-BE49-F238E27FC236}">
              <a16:creationId xmlns:a16="http://schemas.microsoft.com/office/drawing/2014/main" id="{E9165B8F-CB6B-43CF-8461-B917672F64B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004" name="PoljeZBesedilom 6003">
          <a:extLst>
            <a:ext uri="{FF2B5EF4-FFF2-40B4-BE49-F238E27FC236}">
              <a16:creationId xmlns:a16="http://schemas.microsoft.com/office/drawing/2014/main" id="{772D3D64-9649-4766-BCD0-4D4828A98BC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005" name="PoljeZBesedilom 2">
          <a:extLst>
            <a:ext uri="{FF2B5EF4-FFF2-40B4-BE49-F238E27FC236}">
              <a16:creationId xmlns:a16="http://schemas.microsoft.com/office/drawing/2014/main" id="{5DC91960-C7BB-4295-8C8A-18B85B7036A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006" name="PoljeZBesedilom 2">
          <a:extLst>
            <a:ext uri="{FF2B5EF4-FFF2-40B4-BE49-F238E27FC236}">
              <a16:creationId xmlns:a16="http://schemas.microsoft.com/office/drawing/2014/main" id="{8A306ADB-D6AB-4539-A14A-A66EC2BB15E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007" name="PoljeZBesedilom 2">
          <a:extLst>
            <a:ext uri="{FF2B5EF4-FFF2-40B4-BE49-F238E27FC236}">
              <a16:creationId xmlns:a16="http://schemas.microsoft.com/office/drawing/2014/main" id="{80CB36BF-8475-4D4E-8B00-A7B77E66D0CB}"/>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008" name="PoljeZBesedilom 2">
          <a:extLst>
            <a:ext uri="{FF2B5EF4-FFF2-40B4-BE49-F238E27FC236}">
              <a16:creationId xmlns:a16="http://schemas.microsoft.com/office/drawing/2014/main" id="{6B3DDCDB-A8AB-4EFC-9E4E-142780023A0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009" name="PoljeZBesedilom 2">
          <a:extLst>
            <a:ext uri="{FF2B5EF4-FFF2-40B4-BE49-F238E27FC236}">
              <a16:creationId xmlns:a16="http://schemas.microsoft.com/office/drawing/2014/main" id="{F36C1F7A-F720-4EF1-BAA1-AACF864D9AD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010" name="PoljeZBesedilom 6009">
          <a:extLst>
            <a:ext uri="{FF2B5EF4-FFF2-40B4-BE49-F238E27FC236}">
              <a16:creationId xmlns:a16="http://schemas.microsoft.com/office/drawing/2014/main" id="{88A407DF-E59B-41B0-878A-82F04A0B5B3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011" name="PoljeZBesedilom 2">
          <a:extLst>
            <a:ext uri="{FF2B5EF4-FFF2-40B4-BE49-F238E27FC236}">
              <a16:creationId xmlns:a16="http://schemas.microsoft.com/office/drawing/2014/main" id="{CB75882C-2A75-4057-B799-EAC81762DE5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012" name="PoljeZBesedilom 2">
          <a:extLst>
            <a:ext uri="{FF2B5EF4-FFF2-40B4-BE49-F238E27FC236}">
              <a16:creationId xmlns:a16="http://schemas.microsoft.com/office/drawing/2014/main" id="{D1817808-0E08-4EA7-8069-BCE31E82713B}"/>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013" name="PoljeZBesedilom 2">
          <a:extLst>
            <a:ext uri="{FF2B5EF4-FFF2-40B4-BE49-F238E27FC236}">
              <a16:creationId xmlns:a16="http://schemas.microsoft.com/office/drawing/2014/main" id="{B9D69161-3CD8-4E1C-9EA2-1A89B0A7A94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014" name="PoljeZBesedilom 2">
          <a:extLst>
            <a:ext uri="{FF2B5EF4-FFF2-40B4-BE49-F238E27FC236}">
              <a16:creationId xmlns:a16="http://schemas.microsoft.com/office/drawing/2014/main" id="{327D4005-B425-413E-957A-81EC0335DB0A}"/>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15" name="PoljeZBesedilom 2">
          <a:extLst>
            <a:ext uri="{FF2B5EF4-FFF2-40B4-BE49-F238E27FC236}">
              <a16:creationId xmlns:a16="http://schemas.microsoft.com/office/drawing/2014/main" id="{F0AF518A-11D9-421C-B68D-AB7DFC6F5CDC}"/>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16" name="PoljeZBesedilom 6015">
          <a:extLst>
            <a:ext uri="{FF2B5EF4-FFF2-40B4-BE49-F238E27FC236}">
              <a16:creationId xmlns:a16="http://schemas.microsoft.com/office/drawing/2014/main" id="{EBD3CB88-C074-487C-80BA-94FF3F0EE8B0}"/>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17" name="PoljeZBesedilom 2">
          <a:extLst>
            <a:ext uri="{FF2B5EF4-FFF2-40B4-BE49-F238E27FC236}">
              <a16:creationId xmlns:a16="http://schemas.microsoft.com/office/drawing/2014/main" id="{31B8876F-247D-4C0F-B5F5-B94AD1473920}"/>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18" name="PoljeZBesedilom 2">
          <a:extLst>
            <a:ext uri="{FF2B5EF4-FFF2-40B4-BE49-F238E27FC236}">
              <a16:creationId xmlns:a16="http://schemas.microsoft.com/office/drawing/2014/main" id="{0FC91A8E-DAA1-4928-B8CD-D7D3F24C3C82}"/>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19" name="PoljeZBesedilom 2">
          <a:extLst>
            <a:ext uri="{FF2B5EF4-FFF2-40B4-BE49-F238E27FC236}">
              <a16:creationId xmlns:a16="http://schemas.microsoft.com/office/drawing/2014/main" id="{7BDC97E6-FB97-4469-92ED-A688F3D4F695}"/>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20" name="PoljeZBesedilom 2">
          <a:extLst>
            <a:ext uri="{FF2B5EF4-FFF2-40B4-BE49-F238E27FC236}">
              <a16:creationId xmlns:a16="http://schemas.microsoft.com/office/drawing/2014/main" id="{8ECAF4C3-ED71-4090-AB59-62057AB09F1F}"/>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21" name="PoljeZBesedilom 2">
          <a:extLst>
            <a:ext uri="{FF2B5EF4-FFF2-40B4-BE49-F238E27FC236}">
              <a16:creationId xmlns:a16="http://schemas.microsoft.com/office/drawing/2014/main" id="{9D7060A6-C548-4DA7-AB60-72142341292D}"/>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22" name="PoljeZBesedilom 6021">
          <a:extLst>
            <a:ext uri="{FF2B5EF4-FFF2-40B4-BE49-F238E27FC236}">
              <a16:creationId xmlns:a16="http://schemas.microsoft.com/office/drawing/2014/main" id="{091A81AB-6606-4AD8-83A3-3FD1547E01E2}"/>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23" name="PoljeZBesedilom 2">
          <a:extLst>
            <a:ext uri="{FF2B5EF4-FFF2-40B4-BE49-F238E27FC236}">
              <a16:creationId xmlns:a16="http://schemas.microsoft.com/office/drawing/2014/main" id="{CA771AB2-17A8-4A8C-8C0B-AF9B64CDD0E9}"/>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24" name="PoljeZBesedilom 2">
          <a:extLst>
            <a:ext uri="{FF2B5EF4-FFF2-40B4-BE49-F238E27FC236}">
              <a16:creationId xmlns:a16="http://schemas.microsoft.com/office/drawing/2014/main" id="{B19064CA-1432-4275-A9B9-36A1B46AACE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25" name="PoljeZBesedilom 2">
          <a:extLst>
            <a:ext uri="{FF2B5EF4-FFF2-40B4-BE49-F238E27FC236}">
              <a16:creationId xmlns:a16="http://schemas.microsoft.com/office/drawing/2014/main" id="{D626EFBB-86F8-45AD-AA1D-7D33234663F8}"/>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26" name="PoljeZBesedilom 2">
          <a:extLst>
            <a:ext uri="{FF2B5EF4-FFF2-40B4-BE49-F238E27FC236}">
              <a16:creationId xmlns:a16="http://schemas.microsoft.com/office/drawing/2014/main" id="{65D08498-2E4F-4328-88BF-8D35AA9B5F5A}"/>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027" name="PoljeZBesedilom 6026">
          <a:extLst>
            <a:ext uri="{FF2B5EF4-FFF2-40B4-BE49-F238E27FC236}">
              <a16:creationId xmlns:a16="http://schemas.microsoft.com/office/drawing/2014/main" id="{6C11CB87-DC80-44CA-A9AB-60F9E4B28776}"/>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028" name="PoljeZBesedilom 2">
          <a:extLst>
            <a:ext uri="{FF2B5EF4-FFF2-40B4-BE49-F238E27FC236}">
              <a16:creationId xmlns:a16="http://schemas.microsoft.com/office/drawing/2014/main" id="{40A988B6-DDBE-4431-96BD-2A7F6BE8A048}"/>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029" name="PoljeZBesedilom 2">
          <a:extLst>
            <a:ext uri="{FF2B5EF4-FFF2-40B4-BE49-F238E27FC236}">
              <a16:creationId xmlns:a16="http://schemas.microsoft.com/office/drawing/2014/main" id="{115C1F63-9F3D-4206-88A6-59A6CA52C22E}"/>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030" name="PoljeZBesedilom 2">
          <a:extLst>
            <a:ext uri="{FF2B5EF4-FFF2-40B4-BE49-F238E27FC236}">
              <a16:creationId xmlns:a16="http://schemas.microsoft.com/office/drawing/2014/main" id="{D3FCC0FD-B6D6-4A78-9073-4BEF90C3D7E8}"/>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031" name="PoljeZBesedilom 2">
          <a:extLst>
            <a:ext uri="{FF2B5EF4-FFF2-40B4-BE49-F238E27FC236}">
              <a16:creationId xmlns:a16="http://schemas.microsoft.com/office/drawing/2014/main" id="{0D17B746-C5D7-457F-B3C1-54D2CE2A4969}"/>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32" name="PoljeZBesedilom 2">
          <a:extLst>
            <a:ext uri="{FF2B5EF4-FFF2-40B4-BE49-F238E27FC236}">
              <a16:creationId xmlns:a16="http://schemas.microsoft.com/office/drawing/2014/main" id="{06E70E39-70AA-475D-AA31-4FED7A03DF1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33" name="PoljeZBesedilom 6032">
          <a:extLst>
            <a:ext uri="{FF2B5EF4-FFF2-40B4-BE49-F238E27FC236}">
              <a16:creationId xmlns:a16="http://schemas.microsoft.com/office/drawing/2014/main" id="{114B1060-AF6E-4732-80AB-ED98C676844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34" name="PoljeZBesedilom 2">
          <a:extLst>
            <a:ext uri="{FF2B5EF4-FFF2-40B4-BE49-F238E27FC236}">
              <a16:creationId xmlns:a16="http://schemas.microsoft.com/office/drawing/2014/main" id="{97055836-C783-40DB-B637-B62444B70BA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35" name="PoljeZBesedilom 2">
          <a:extLst>
            <a:ext uri="{FF2B5EF4-FFF2-40B4-BE49-F238E27FC236}">
              <a16:creationId xmlns:a16="http://schemas.microsoft.com/office/drawing/2014/main" id="{8A34F3B9-6CEE-474E-83BC-8BEC5C191467}"/>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36" name="PoljeZBesedilom 2">
          <a:extLst>
            <a:ext uri="{FF2B5EF4-FFF2-40B4-BE49-F238E27FC236}">
              <a16:creationId xmlns:a16="http://schemas.microsoft.com/office/drawing/2014/main" id="{81F53BD7-B2B0-497C-81D5-163CC711D94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37" name="PoljeZBesedilom 2">
          <a:extLst>
            <a:ext uri="{FF2B5EF4-FFF2-40B4-BE49-F238E27FC236}">
              <a16:creationId xmlns:a16="http://schemas.microsoft.com/office/drawing/2014/main" id="{CCF33EFB-8590-417F-B5F9-D37E3E3EB8D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38" name="PoljeZBesedilom 2">
          <a:extLst>
            <a:ext uri="{FF2B5EF4-FFF2-40B4-BE49-F238E27FC236}">
              <a16:creationId xmlns:a16="http://schemas.microsoft.com/office/drawing/2014/main" id="{2D57C0A6-7CE4-4BF3-98BC-2419F137CED1}"/>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39" name="PoljeZBesedilom 6038">
          <a:extLst>
            <a:ext uri="{FF2B5EF4-FFF2-40B4-BE49-F238E27FC236}">
              <a16:creationId xmlns:a16="http://schemas.microsoft.com/office/drawing/2014/main" id="{76A0EEF0-55D4-42A7-B6EE-04D45638433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40" name="PoljeZBesedilom 2">
          <a:extLst>
            <a:ext uri="{FF2B5EF4-FFF2-40B4-BE49-F238E27FC236}">
              <a16:creationId xmlns:a16="http://schemas.microsoft.com/office/drawing/2014/main" id="{C4C57B42-CCC5-4C9B-9B27-BB0FC36752B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41" name="PoljeZBesedilom 2">
          <a:extLst>
            <a:ext uri="{FF2B5EF4-FFF2-40B4-BE49-F238E27FC236}">
              <a16:creationId xmlns:a16="http://schemas.microsoft.com/office/drawing/2014/main" id="{665A6701-B380-47AC-8B32-95DD32D5102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42" name="PoljeZBesedilom 2">
          <a:extLst>
            <a:ext uri="{FF2B5EF4-FFF2-40B4-BE49-F238E27FC236}">
              <a16:creationId xmlns:a16="http://schemas.microsoft.com/office/drawing/2014/main" id="{5D8BE568-16CA-43DC-A376-090270B6AA5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43" name="PoljeZBesedilom 2">
          <a:extLst>
            <a:ext uri="{FF2B5EF4-FFF2-40B4-BE49-F238E27FC236}">
              <a16:creationId xmlns:a16="http://schemas.microsoft.com/office/drawing/2014/main" id="{923632C5-D1AE-4A76-9A65-0E4B1413CC9D}"/>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44" name="PoljeZBesedilom 2">
          <a:extLst>
            <a:ext uri="{FF2B5EF4-FFF2-40B4-BE49-F238E27FC236}">
              <a16:creationId xmlns:a16="http://schemas.microsoft.com/office/drawing/2014/main" id="{B45A5C37-61A5-4364-AF6C-4C861456055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45" name="PoljeZBesedilom 6044">
          <a:extLst>
            <a:ext uri="{FF2B5EF4-FFF2-40B4-BE49-F238E27FC236}">
              <a16:creationId xmlns:a16="http://schemas.microsoft.com/office/drawing/2014/main" id="{B194441B-6D9A-4F31-A910-1288E054F95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46" name="PoljeZBesedilom 2">
          <a:extLst>
            <a:ext uri="{FF2B5EF4-FFF2-40B4-BE49-F238E27FC236}">
              <a16:creationId xmlns:a16="http://schemas.microsoft.com/office/drawing/2014/main" id="{8C85BD6C-8540-46A6-9A11-74406DA8C6F6}"/>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47" name="PoljeZBesedilom 2">
          <a:extLst>
            <a:ext uri="{FF2B5EF4-FFF2-40B4-BE49-F238E27FC236}">
              <a16:creationId xmlns:a16="http://schemas.microsoft.com/office/drawing/2014/main" id="{1822E601-0F3E-4F6B-B2CA-91BB53831652}"/>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48" name="PoljeZBesedilom 2">
          <a:extLst>
            <a:ext uri="{FF2B5EF4-FFF2-40B4-BE49-F238E27FC236}">
              <a16:creationId xmlns:a16="http://schemas.microsoft.com/office/drawing/2014/main" id="{CDBE125E-3289-4EE1-AA5D-16EE853A0972}"/>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49" name="PoljeZBesedilom 2">
          <a:extLst>
            <a:ext uri="{FF2B5EF4-FFF2-40B4-BE49-F238E27FC236}">
              <a16:creationId xmlns:a16="http://schemas.microsoft.com/office/drawing/2014/main" id="{F1C3A86E-7CB1-43A5-9814-F517F81CC21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50" name="PoljeZBesedilom 2">
          <a:extLst>
            <a:ext uri="{FF2B5EF4-FFF2-40B4-BE49-F238E27FC236}">
              <a16:creationId xmlns:a16="http://schemas.microsoft.com/office/drawing/2014/main" id="{A5E7EBA8-4402-4EFB-AB54-7F3168B07C31}"/>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51" name="PoljeZBesedilom 6050">
          <a:extLst>
            <a:ext uri="{FF2B5EF4-FFF2-40B4-BE49-F238E27FC236}">
              <a16:creationId xmlns:a16="http://schemas.microsoft.com/office/drawing/2014/main" id="{A106B453-6F19-454E-8D50-60ACABC7D8E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52" name="PoljeZBesedilom 2">
          <a:extLst>
            <a:ext uri="{FF2B5EF4-FFF2-40B4-BE49-F238E27FC236}">
              <a16:creationId xmlns:a16="http://schemas.microsoft.com/office/drawing/2014/main" id="{B08BBDF1-586F-44CE-8269-A7D8AD596EE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53" name="PoljeZBesedilom 2">
          <a:extLst>
            <a:ext uri="{FF2B5EF4-FFF2-40B4-BE49-F238E27FC236}">
              <a16:creationId xmlns:a16="http://schemas.microsoft.com/office/drawing/2014/main" id="{F7A4EF1F-06A2-4510-A0F8-A384BCE69D6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54" name="PoljeZBesedilom 2">
          <a:extLst>
            <a:ext uri="{FF2B5EF4-FFF2-40B4-BE49-F238E27FC236}">
              <a16:creationId xmlns:a16="http://schemas.microsoft.com/office/drawing/2014/main" id="{795A862C-029C-45B9-A89A-3D5B74786F97}"/>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55" name="PoljeZBesedilom 2">
          <a:extLst>
            <a:ext uri="{FF2B5EF4-FFF2-40B4-BE49-F238E27FC236}">
              <a16:creationId xmlns:a16="http://schemas.microsoft.com/office/drawing/2014/main" id="{4BF0DF91-90C1-4F1A-9ED7-044E4218D7FD}"/>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56" name="PoljeZBesedilom 2">
          <a:extLst>
            <a:ext uri="{FF2B5EF4-FFF2-40B4-BE49-F238E27FC236}">
              <a16:creationId xmlns:a16="http://schemas.microsoft.com/office/drawing/2014/main" id="{E2313866-A615-4D11-9000-49614FB5CEF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57" name="PoljeZBesedilom 6056">
          <a:extLst>
            <a:ext uri="{FF2B5EF4-FFF2-40B4-BE49-F238E27FC236}">
              <a16:creationId xmlns:a16="http://schemas.microsoft.com/office/drawing/2014/main" id="{204E236C-B929-4CEC-AC57-DF2E6E732BA2}"/>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58" name="PoljeZBesedilom 2">
          <a:extLst>
            <a:ext uri="{FF2B5EF4-FFF2-40B4-BE49-F238E27FC236}">
              <a16:creationId xmlns:a16="http://schemas.microsoft.com/office/drawing/2014/main" id="{351E9F3A-AD5F-4708-92EC-B608B450490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59" name="PoljeZBesedilom 2">
          <a:extLst>
            <a:ext uri="{FF2B5EF4-FFF2-40B4-BE49-F238E27FC236}">
              <a16:creationId xmlns:a16="http://schemas.microsoft.com/office/drawing/2014/main" id="{92EE5517-27F2-4C60-9AEC-9708CAA7648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60" name="PoljeZBesedilom 2">
          <a:extLst>
            <a:ext uri="{FF2B5EF4-FFF2-40B4-BE49-F238E27FC236}">
              <a16:creationId xmlns:a16="http://schemas.microsoft.com/office/drawing/2014/main" id="{C4CC7A94-21E4-4BEC-9494-87528E1993B7}"/>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61" name="PoljeZBesedilom 2">
          <a:extLst>
            <a:ext uri="{FF2B5EF4-FFF2-40B4-BE49-F238E27FC236}">
              <a16:creationId xmlns:a16="http://schemas.microsoft.com/office/drawing/2014/main" id="{F4BF733B-F583-4E79-AEC4-0F3D4DF0DDB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62" name="PoljeZBesedilom 2">
          <a:extLst>
            <a:ext uri="{FF2B5EF4-FFF2-40B4-BE49-F238E27FC236}">
              <a16:creationId xmlns:a16="http://schemas.microsoft.com/office/drawing/2014/main" id="{1B418F9B-8E55-46A4-9FEF-5722EBD5ED81}"/>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63" name="PoljeZBesedilom 6062">
          <a:extLst>
            <a:ext uri="{FF2B5EF4-FFF2-40B4-BE49-F238E27FC236}">
              <a16:creationId xmlns:a16="http://schemas.microsoft.com/office/drawing/2014/main" id="{DA967764-7E0D-4A1B-B40D-8FAACA7B900D}"/>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64" name="PoljeZBesedilom 2">
          <a:extLst>
            <a:ext uri="{FF2B5EF4-FFF2-40B4-BE49-F238E27FC236}">
              <a16:creationId xmlns:a16="http://schemas.microsoft.com/office/drawing/2014/main" id="{3CB34555-0B5E-467F-B498-E2E63B34AA0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65" name="PoljeZBesedilom 2">
          <a:extLst>
            <a:ext uri="{FF2B5EF4-FFF2-40B4-BE49-F238E27FC236}">
              <a16:creationId xmlns:a16="http://schemas.microsoft.com/office/drawing/2014/main" id="{07417616-5F81-4FFE-B949-86B3215D64C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66" name="PoljeZBesedilom 2">
          <a:extLst>
            <a:ext uri="{FF2B5EF4-FFF2-40B4-BE49-F238E27FC236}">
              <a16:creationId xmlns:a16="http://schemas.microsoft.com/office/drawing/2014/main" id="{1BE078F8-AE4F-4C40-B027-9DFBFAFF778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67" name="PoljeZBesedilom 2">
          <a:extLst>
            <a:ext uri="{FF2B5EF4-FFF2-40B4-BE49-F238E27FC236}">
              <a16:creationId xmlns:a16="http://schemas.microsoft.com/office/drawing/2014/main" id="{EA7881AE-D821-46B9-BE6B-A0863B88506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068" name="PoljeZBesedilom 2">
          <a:extLst>
            <a:ext uri="{FF2B5EF4-FFF2-40B4-BE49-F238E27FC236}">
              <a16:creationId xmlns:a16="http://schemas.microsoft.com/office/drawing/2014/main" id="{67CD16F0-C7BF-455A-B10E-C8CDB6607E58}"/>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069" name="PoljeZBesedilom 6068">
          <a:extLst>
            <a:ext uri="{FF2B5EF4-FFF2-40B4-BE49-F238E27FC236}">
              <a16:creationId xmlns:a16="http://schemas.microsoft.com/office/drawing/2014/main" id="{5AA9D5BC-85E8-4821-86CC-D658447D1562}"/>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070" name="PoljeZBesedilom 2">
          <a:extLst>
            <a:ext uri="{FF2B5EF4-FFF2-40B4-BE49-F238E27FC236}">
              <a16:creationId xmlns:a16="http://schemas.microsoft.com/office/drawing/2014/main" id="{FC9919EF-B1A6-4045-ADC1-26634C0BD0C5}"/>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071" name="PoljeZBesedilom 2">
          <a:extLst>
            <a:ext uri="{FF2B5EF4-FFF2-40B4-BE49-F238E27FC236}">
              <a16:creationId xmlns:a16="http://schemas.microsoft.com/office/drawing/2014/main" id="{8594DEA9-77FF-4621-B28C-D0060774AB22}"/>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072" name="PoljeZBesedilom 2">
          <a:extLst>
            <a:ext uri="{FF2B5EF4-FFF2-40B4-BE49-F238E27FC236}">
              <a16:creationId xmlns:a16="http://schemas.microsoft.com/office/drawing/2014/main" id="{F210CF1C-A183-45C6-AC65-6892FC4D4203}"/>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073" name="PoljeZBesedilom 2">
          <a:extLst>
            <a:ext uri="{FF2B5EF4-FFF2-40B4-BE49-F238E27FC236}">
              <a16:creationId xmlns:a16="http://schemas.microsoft.com/office/drawing/2014/main" id="{56F6C66E-6231-45D9-8D25-41A1815DCD7D}"/>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74" name="PoljeZBesedilom 2">
          <a:extLst>
            <a:ext uri="{FF2B5EF4-FFF2-40B4-BE49-F238E27FC236}">
              <a16:creationId xmlns:a16="http://schemas.microsoft.com/office/drawing/2014/main" id="{B825C01D-4F36-45E8-8654-52F9BF0D2E5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75" name="PoljeZBesedilom 6074">
          <a:extLst>
            <a:ext uri="{FF2B5EF4-FFF2-40B4-BE49-F238E27FC236}">
              <a16:creationId xmlns:a16="http://schemas.microsoft.com/office/drawing/2014/main" id="{0045C390-36AD-429C-B3EA-EBD3CD5BD4BC}"/>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76" name="PoljeZBesedilom 2">
          <a:extLst>
            <a:ext uri="{FF2B5EF4-FFF2-40B4-BE49-F238E27FC236}">
              <a16:creationId xmlns:a16="http://schemas.microsoft.com/office/drawing/2014/main" id="{1FBAD06E-8B71-4BB2-BDEF-38DBED7573AA}"/>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77" name="PoljeZBesedilom 2">
          <a:extLst>
            <a:ext uri="{FF2B5EF4-FFF2-40B4-BE49-F238E27FC236}">
              <a16:creationId xmlns:a16="http://schemas.microsoft.com/office/drawing/2014/main" id="{ACE2D143-042C-4E72-A214-9C09338B184F}"/>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78" name="PoljeZBesedilom 2">
          <a:extLst>
            <a:ext uri="{FF2B5EF4-FFF2-40B4-BE49-F238E27FC236}">
              <a16:creationId xmlns:a16="http://schemas.microsoft.com/office/drawing/2014/main" id="{ACE95710-22AD-4454-A1A9-835FCE7EF2A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79" name="PoljeZBesedilom 2">
          <a:extLst>
            <a:ext uri="{FF2B5EF4-FFF2-40B4-BE49-F238E27FC236}">
              <a16:creationId xmlns:a16="http://schemas.microsoft.com/office/drawing/2014/main" id="{62BB943A-14C2-4CD7-B7BC-996F83AC738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80" name="PoljeZBesedilom 2">
          <a:extLst>
            <a:ext uri="{FF2B5EF4-FFF2-40B4-BE49-F238E27FC236}">
              <a16:creationId xmlns:a16="http://schemas.microsoft.com/office/drawing/2014/main" id="{05D18A35-4275-443D-9471-3C5AA8E305AD}"/>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81" name="PoljeZBesedilom 6080">
          <a:extLst>
            <a:ext uri="{FF2B5EF4-FFF2-40B4-BE49-F238E27FC236}">
              <a16:creationId xmlns:a16="http://schemas.microsoft.com/office/drawing/2014/main" id="{E7FE8148-450F-4D8B-916A-A2342106D08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82" name="PoljeZBesedilom 2">
          <a:extLst>
            <a:ext uri="{FF2B5EF4-FFF2-40B4-BE49-F238E27FC236}">
              <a16:creationId xmlns:a16="http://schemas.microsoft.com/office/drawing/2014/main" id="{52E85BE2-1536-4E17-8402-953D7C188C0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83" name="PoljeZBesedilom 2">
          <a:extLst>
            <a:ext uri="{FF2B5EF4-FFF2-40B4-BE49-F238E27FC236}">
              <a16:creationId xmlns:a16="http://schemas.microsoft.com/office/drawing/2014/main" id="{7B26EAF2-4408-4BBE-B269-F8558186E2B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84" name="PoljeZBesedilom 2">
          <a:extLst>
            <a:ext uri="{FF2B5EF4-FFF2-40B4-BE49-F238E27FC236}">
              <a16:creationId xmlns:a16="http://schemas.microsoft.com/office/drawing/2014/main" id="{6C1A4BBD-CABA-49A4-A15D-B40ED257F2D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085" name="PoljeZBesedilom 2">
          <a:extLst>
            <a:ext uri="{FF2B5EF4-FFF2-40B4-BE49-F238E27FC236}">
              <a16:creationId xmlns:a16="http://schemas.microsoft.com/office/drawing/2014/main" id="{FE1D593F-898F-41D8-A9FB-B501757ADFF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086" name="PoljeZBesedilom 2">
          <a:extLst>
            <a:ext uri="{FF2B5EF4-FFF2-40B4-BE49-F238E27FC236}">
              <a16:creationId xmlns:a16="http://schemas.microsoft.com/office/drawing/2014/main" id="{0546565D-05C7-4430-A3F3-754E533C85EB}"/>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087" name="PoljeZBesedilom 6086">
          <a:extLst>
            <a:ext uri="{FF2B5EF4-FFF2-40B4-BE49-F238E27FC236}">
              <a16:creationId xmlns:a16="http://schemas.microsoft.com/office/drawing/2014/main" id="{D17A595D-27AC-454A-A867-5CE928CAA915}"/>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088" name="PoljeZBesedilom 2">
          <a:extLst>
            <a:ext uri="{FF2B5EF4-FFF2-40B4-BE49-F238E27FC236}">
              <a16:creationId xmlns:a16="http://schemas.microsoft.com/office/drawing/2014/main" id="{EBA936C3-55DD-4DFA-81C3-0D5997BF2033}"/>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089" name="PoljeZBesedilom 2">
          <a:extLst>
            <a:ext uri="{FF2B5EF4-FFF2-40B4-BE49-F238E27FC236}">
              <a16:creationId xmlns:a16="http://schemas.microsoft.com/office/drawing/2014/main" id="{FB1834A6-0599-4EC4-8A84-66745717ED41}"/>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090" name="PoljeZBesedilom 2">
          <a:extLst>
            <a:ext uri="{FF2B5EF4-FFF2-40B4-BE49-F238E27FC236}">
              <a16:creationId xmlns:a16="http://schemas.microsoft.com/office/drawing/2014/main" id="{BF483283-52D7-4F30-B24F-209FAB4016F2}"/>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091" name="PoljeZBesedilom 2">
          <a:extLst>
            <a:ext uri="{FF2B5EF4-FFF2-40B4-BE49-F238E27FC236}">
              <a16:creationId xmlns:a16="http://schemas.microsoft.com/office/drawing/2014/main" id="{FE79EB15-7C70-46D8-B0A3-B3146FFB94D5}"/>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92" name="PoljeZBesedilom 2">
          <a:extLst>
            <a:ext uri="{FF2B5EF4-FFF2-40B4-BE49-F238E27FC236}">
              <a16:creationId xmlns:a16="http://schemas.microsoft.com/office/drawing/2014/main" id="{2D1E63D3-A92D-4D1D-AD58-0B417640F92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93" name="PoljeZBesedilom 6092">
          <a:extLst>
            <a:ext uri="{FF2B5EF4-FFF2-40B4-BE49-F238E27FC236}">
              <a16:creationId xmlns:a16="http://schemas.microsoft.com/office/drawing/2014/main" id="{B0131ADE-3211-4990-874F-DC8DD63AB8B5}"/>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94" name="PoljeZBesedilom 2">
          <a:extLst>
            <a:ext uri="{FF2B5EF4-FFF2-40B4-BE49-F238E27FC236}">
              <a16:creationId xmlns:a16="http://schemas.microsoft.com/office/drawing/2014/main" id="{01E9B42B-1041-44C1-9D8A-C80D0AE574E5}"/>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95" name="PoljeZBesedilom 2">
          <a:extLst>
            <a:ext uri="{FF2B5EF4-FFF2-40B4-BE49-F238E27FC236}">
              <a16:creationId xmlns:a16="http://schemas.microsoft.com/office/drawing/2014/main" id="{AC124137-8088-4020-92FD-ACC2B681D49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96" name="PoljeZBesedilom 2">
          <a:extLst>
            <a:ext uri="{FF2B5EF4-FFF2-40B4-BE49-F238E27FC236}">
              <a16:creationId xmlns:a16="http://schemas.microsoft.com/office/drawing/2014/main" id="{FA3B4D7A-41D1-4E8C-A4B1-94E484F885D1}"/>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097" name="PoljeZBesedilom 2">
          <a:extLst>
            <a:ext uri="{FF2B5EF4-FFF2-40B4-BE49-F238E27FC236}">
              <a16:creationId xmlns:a16="http://schemas.microsoft.com/office/drawing/2014/main" id="{1F0C3FB2-5489-4D00-B591-C8A1BB8EA63E}"/>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098" name="PoljeZBesedilom 6097">
          <a:extLst>
            <a:ext uri="{FF2B5EF4-FFF2-40B4-BE49-F238E27FC236}">
              <a16:creationId xmlns:a16="http://schemas.microsoft.com/office/drawing/2014/main" id="{BF2C77FD-6AF0-44FD-9622-B11FE9AFFF66}"/>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099" name="PoljeZBesedilom 2">
          <a:extLst>
            <a:ext uri="{FF2B5EF4-FFF2-40B4-BE49-F238E27FC236}">
              <a16:creationId xmlns:a16="http://schemas.microsoft.com/office/drawing/2014/main" id="{B8A78462-95EE-4F1F-B064-170353695308}"/>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100" name="PoljeZBesedilom 2">
          <a:extLst>
            <a:ext uri="{FF2B5EF4-FFF2-40B4-BE49-F238E27FC236}">
              <a16:creationId xmlns:a16="http://schemas.microsoft.com/office/drawing/2014/main" id="{75A68B25-1FE5-4A11-87C0-AB35FC131091}"/>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101" name="PoljeZBesedilom 2">
          <a:extLst>
            <a:ext uri="{FF2B5EF4-FFF2-40B4-BE49-F238E27FC236}">
              <a16:creationId xmlns:a16="http://schemas.microsoft.com/office/drawing/2014/main" id="{FE5C7BA8-B753-45C1-AB31-DD1EEE34AF6A}"/>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102" name="PoljeZBesedilom 2">
          <a:extLst>
            <a:ext uri="{FF2B5EF4-FFF2-40B4-BE49-F238E27FC236}">
              <a16:creationId xmlns:a16="http://schemas.microsoft.com/office/drawing/2014/main" id="{17F763B1-54DD-4DE2-BCDD-1623140D54F1}"/>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103" name="PoljeZBesedilom 2">
          <a:extLst>
            <a:ext uri="{FF2B5EF4-FFF2-40B4-BE49-F238E27FC236}">
              <a16:creationId xmlns:a16="http://schemas.microsoft.com/office/drawing/2014/main" id="{AA8514DC-2316-479B-B871-719B571210C1}"/>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104" name="PoljeZBesedilom 6103">
          <a:extLst>
            <a:ext uri="{FF2B5EF4-FFF2-40B4-BE49-F238E27FC236}">
              <a16:creationId xmlns:a16="http://schemas.microsoft.com/office/drawing/2014/main" id="{EB54A4BF-2EC9-4AD0-9993-587C65C8EAA3}"/>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105" name="PoljeZBesedilom 2">
          <a:extLst>
            <a:ext uri="{FF2B5EF4-FFF2-40B4-BE49-F238E27FC236}">
              <a16:creationId xmlns:a16="http://schemas.microsoft.com/office/drawing/2014/main" id="{82BE11DE-A698-4E30-B652-757045E5F818}"/>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106" name="PoljeZBesedilom 2">
          <a:extLst>
            <a:ext uri="{FF2B5EF4-FFF2-40B4-BE49-F238E27FC236}">
              <a16:creationId xmlns:a16="http://schemas.microsoft.com/office/drawing/2014/main" id="{3CC3A791-27E4-4C97-97EB-1DC3D4585A55}"/>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107" name="PoljeZBesedilom 2">
          <a:extLst>
            <a:ext uri="{FF2B5EF4-FFF2-40B4-BE49-F238E27FC236}">
              <a16:creationId xmlns:a16="http://schemas.microsoft.com/office/drawing/2014/main" id="{E7974736-D957-4714-8676-DA377CD4B6B3}"/>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108" name="PoljeZBesedilom 2">
          <a:extLst>
            <a:ext uri="{FF2B5EF4-FFF2-40B4-BE49-F238E27FC236}">
              <a16:creationId xmlns:a16="http://schemas.microsoft.com/office/drawing/2014/main" id="{7D802A46-8217-491E-9540-E13DA811C8D5}"/>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109" name="PoljeZBesedilom 6108">
          <a:extLst>
            <a:ext uri="{FF2B5EF4-FFF2-40B4-BE49-F238E27FC236}">
              <a16:creationId xmlns:a16="http://schemas.microsoft.com/office/drawing/2014/main" id="{D67FD9DF-A0C6-4F62-8308-29CAEB6FB5A0}"/>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110" name="PoljeZBesedilom 2">
          <a:extLst>
            <a:ext uri="{FF2B5EF4-FFF2-40B4-BE49-F238E27FC236}">
              <a16:creationId xmlns:a16="http://schemas.microsoft.com/office/drawing/2014/main" id="{16C00822-1333-4798-BF92-41CC9F5846AB}"/>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111" name="PoljeZBesedilom 2">
          <a:extLst>
            <a:ext uri="{FF2B5EF4-FFF2-40B4-BE49-F238E27FC236}">
              <a16:creationId xmlns:a16="http://schemas.microsoft.com/office/drawing/2014/main" id="{61A5CDA5-A2D8-47F0-B137-8A8E2B0FA65C}"/>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112" name="PoljeZBesedilom 2">
          <a:extLst>
            <a:ext uri="{FF2B5EF4-FFF2-40B4-BE49-F238E27FC236}">
              <a16:creationId xmlns:a16="http://schemas.microsoft.com/office/drawing/2014/main" id="{8C9B7D70-28DA-4B74-ADAE-59F2F1C2B5EB}"/>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113" name="PoljeZBesedilom 2">
          <a:extLst>
            <a:ext uri="{FF2B5EF4-FFF2-40B4-BE49-F238E27FC236}">
              <a16:creationId xmlns:a16="http://schemas.microsoft.com/office/drawing/2014/main" id="{0E37A06C-CFEE-4A04-8AD6-CCCD65469D37}"/>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14" name="PoljeZBesedilom 2">
          <a:extLst>
            <a:ext uri="{FF2B5EF4-FFF2-40B4-BE49-F238E27FC236}">
              <a16:creationId xmlns:a16="http://schemas.microsoft.com/office/drawing/2014/main" id="{0D523DFA-3998-4FA5-B6AF-0E8B79660F89}"/>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15" name="PoljeZBesedilom 6114">
          <a:extLst>
            <a:ext uri="{FF2B5EF4-FFF2-40B4-BE49-F238E27FC236}">
              <a16:creationId xmlns:a16="http://schemas.microsoft.com/office/drawing/2014/main" id="{A61F75D5-4E7D-41E6-88C0-6844A6C56078}"/>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16" name="PoljeZBesedilom 2">
          <a:extLst>
            <a:ext uri="{FF2B5EF4-FFF2-40B4-BE49-F238E27FC236}">
              <a16:creationId xmlns:a16="http://schemas.microsoft.com/office/drawing/2014/main" id="{47BAE3D8-AC8F-434F-9457-50FAE2D55634}"/>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17" name="PoljeZBesedilom 2">
          <a:extLst>
            <a:ext uri="{FF2B5EF4-FFF2-40B4-BE49-F238E27FC236}">
              <a16:creationId xmlns:a16="http://schemas.microsoft.com/office/drawing/2014/main" id="{FBD53E12-8A0C-42E6-8670-49C05D31681F}"/>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18" name="PoljeZBesedilom 2">
          <a:extLst>
            <a:ext uri="{FF2B5EF4-FFF2-40B4-BE49-F238E27FC236}">
              <a16:creationId xmlns:a16="http://schemas.microsoft.com/office/drawing/2014/main" id="{3EAED130-5868-4FB6-A257-C8746ED155D2}"/>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19" name="PoljeZBesedilom 2">
          <a:extLst>
            <a:ext uri="{FF2B5EF4-FFF2-40B4-BE49-F238E27FC236}">
              <a16:creationId xmlns:a16="http://schemas.microsoft.com/office/drawing/2014/main" id="{E9AAE143-0613-4D77-8418-9A7D078C0BF1}"/>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20" name="PoljeZBesedilom 2">
          <a:extLst>
            <a:ext uri="{FF2B5EF4-FFF2-40B4-BE49-F238E27FC236}">
              <a16:creationId xmlns:a16="http://schemas.microsoft.com/office/drawing/2014/main" id="{A8255C79-0ED9-4519-8B99-9E2AFAAFDB5E}"/>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21" name="PoljeZBesedilom 6120">
          <a:extLst>
            <a:ext uri="{FF2B5EF4-FFF2-40B4-BE49-F238E27FC236}">
              <a16:creationId xmlns:a16="http://schemas.microsoft.com/office/drawing/2014/main" id="{B9F6CEB1-ABDC-4EE4-AD27-1D2596A484A1}"/>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22" name="PoljeZBesedilom 2">
          <a:extLst>
            <a:ext uri="{FF2B5EF4-FFF2-40B4-BE49-F238E27FC236}">
              <a16:creationId xmlns:a16="http://schemas.microsoft.com/office/drawing/2014/main" id="{791FCF70-FEF6-4EE6-97CA-60DAEC0AA689}"/>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23" name="PoljeZBesedilom 2">
          <a:extLst>
            <a:ext uri="{FF2B5EF4-FFF2-40B4-BE49-F238E27FC236}">
              <a16:creationId xmlns:a16="http://schemas.microsoft.com/office/drawing/2014/main" id="{7F00931F-E64A-4AE8-9794-6126E3267DE0}"/>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24" name="PoljeZBesedilom 2">
          <a:extLst>
            <a:ext uri="{FF2B5EF4-FFF2-40B4-BE49-F238E27FC236}">
              <a16:creationId xmlns:a16="http://schemas.microsoft.com/office/drawing/2014/main" id="{A100D5A1-4405-48AA-8BA8-58087AA81F10}"/>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25" name="PoljeZBesedilom 2">
          <a:extLst>
            <a:ext uri="{FF2B5EF4-FFF2-40B4-BE49-F238E27FC236}">
              <a16:creationId xmlns:a16="http://schemas.microsoft.com/office/drawing/2014/main" id="{FF8674E6-DB87-49CF-A207-6203AE3D8FC7}"/>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6126" name="PoljeZBesedilom 2">
          <a:extLst>
            <a:ext uri="{FF2B5EF4-FFF2-40B4-BE49-F238E27FC236}">
              <a16:creationId xmlns:a16="http://schemas.microsoft.com/office/drawing/2014/main" id="{1517AE48-6F7B-411D-A142-74D103F4695F}"/>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6127" name="PoljeZBesedilom 6126">
          <a:extLst>
            <a:ext uri="{FF2B5EF4-FFF2-40B4-BE49-F238E27FC236}">
              <a16:creationId xmlns:a16="http://schemas.microsoft.com/office/drawing/2014/main" id="{BEFF3025-4EE5-425F-A2DF-72FAA5C80D0A}"/>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6128" name="PoljeZBesedilom 2">
          <a:extLst>
            <a:ext uri="{FF2B5EF4-FFF2-40B4-BE49-F238E27FC236}">
              <a16:creationId xmlns:a16="http://schemas.microsoft.com/office/drawing/2014/main" id="{53F5B9F7-97F2-4E46-9AC6-324B5EB86E6C}"/>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6129" name="PoljeZBesedilom 2">
          <a:extLst>
            <a:ext uri="{FF2B5EF4-FFF2-40B4-BE49-F238E27FC236}">
              <a16:creationId xmlns:a16="http://schemas.microsoft.com/office/drawing/2014/main" id="{7BF98C4C-4229-4466-AEA8-1A1D7EBE776E}"/>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6130" name="PoljeZBesedilom 2">
          <a:extLst>
            <a:ext uri="{FF2B5EF4-FFF2-40B4-BE49-F238E27FC236}">
              <a16:creationId xmlns:a16="http://schemas.microsoft.com/office/drawing/2014/main" id="{EE73D0C5-9F6A-4C30-A9F5-900877EEF169}"/>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6131" name="PoljeZBesedilom 2">
          <a:extLst>
            <a:ext uri="{FF2B5EF4-FFF2-40B4-BE49-F238E27FC236}">
              <a16:creationId xmlns:a16="http://schemas.microsoft.com/office/drawing/2014/main" id="{036C622D-5CDD-47AE-8683-E46F47A7A410}"/>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6132" name="PoljeZBesedilom 2">
          <a:extLst>
            <a:ext uri="{FF2B5EF4-FFF2-40B4-BE49-F238E27FC236}">
              <a16:creationId xmlns:a16="http://schemas.microsoft.com/office/drawing/2014/main" id="{A4AD722B-4188-4F18-83DF-EB08BF8609CF}"/>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6133" name="PoljeZBesedilom 6132">
          <a:extLst>
            <a:ext uri="{FF2B5EF4-FFF2-40B4-BE49-F238E27FC236}">
              <a16:creationId xmlns:a16="http://schemas.microsoft.com/office/drawing/2014/main" id="{E6E4AB77-43DD-49B7-ADB2-C7237CB7D395}"/>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6134" name="PoljeZBesedilom 2">
          <a:extLst>
            <a:ext uri="{FF2B5EF4-FFF2-40B4-BE49-F238E27FC236}">
              <a16:creationId xmlns:a16="http://schemas.microsoft.com/office/drawing/2014/main" id="{778119E9-291C-4DB6-90D4-4698ACA46F84}"/>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6135" name="PoljeZBesedilom 2">
          <a:extLst>
            <a:ext uri="{FF2B5EF4-FFF2-40B4-BE49-F238E27FC236}">
              <a16:creationId xmlns:a16="http://schemas.microsoft.com/office/drawing/2014/main" id="{9F485734-9412-480E-B5F3-0262B7EEC5A8}"/>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6136" name="PoljeZBesedilom 2">
          <a:extLst>
            <a:ext uri="{FF2B5EF4-FFF2-40B4-BE49-F238E27FC236}">
              <a16:creationId xmlns:a16="http://schemas.microsoft.com/office/drawing/2014/main" id="{09327469-0BE6-4C9A-B572-2DD104E5B6EB}"/>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6137" name="PoljeZBesedilom 2">
          <a:extLst>
            <a:ext uri="{FF2B5EF4-FFF2-40B4-BE49-F238E27FC236}">
              <a16:creationId xmlns:a16="http://schemas.microsoft.com/office/drawing/2014/main" id="{D0F631DC-6257-44CE-827B-4B142515B93E}"/>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38" name="PoljeZBesedilom 2">
          <a:extLst>
            <a:ext uri="{FF2B5EF4-FFF2-40B4-BE49-F238E27FC236}">
              <a16:creationId xmlns:a16="http://schemas.microsoft.com/office/drawing/2014/main" id="{D9EEAC80-595E-44D6-B571-995C69FEE4F7}"/>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39" name="PoljeZBesedilom 6138">
          <a:extLst>
            <a:ext uri="{FF2B5EF4-FFF2-40B4-BE49-F238E27FC236}">
              <a16:creationId xmlns:a16="http://schemas.microsoft.com/office/drawing/2014/main" id="{120D078D-7C39-4564-97B6-3977F610CE41}"/>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40" name="PoljeZBesedilom 2">
          <a:extLst>
            <a:ext uri="{FF2B5EF4-FFF2-40B4-BE49-F238E27FC236}">
              <a16:creationId xmlns:a16="http://schemas.microsoft.com/office/drawing/2014/main" id="{9A0CA086-28E7-4CF5-AB27-61069476FA5B}"/>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41" name="PoljeZBesedilom 2">
          <a:extLst>
            <a:ext uri="{FF2B5EF4-FFF2-40B4-BE49-F238E27FC236}">
              <a16:creationId xmlns:a16="http://schemas.microsoft.com/office/drawing/2014/main" id="{7F3813E5-6193-42F6-920C-CD26541F7295}"/>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42" name="PoljeZBesedilom 2">
          <a:extLst>
            <a:ext uri="{FF2B5EF4-FFF2-40B4-BE49-F238E27FC236}">
              <a16:creationId xmlns:a16="http://schemas.microsoft.com/office/drawing/2014/main" id="{FDB51AA6-CD0F-45C9-8ABC-42F7335CABCE}"/>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43" name="PoljeZBesedilom 2">
          <a:extLst>
            <a:ext uri="{FF2B5EF4-FFF2-40B4-BE49-F238E27FC236}">
              <a16:creationId xmlns:a16="http://schemas.microsoft.com/office/drawing/2014/main" id="{703DA22C-456C-493D-B91F-E87130671267}"/>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44" name="PoljeZBesedilom 2">
          <a:extLst>
            <a:ext uri="{FF2B5EF4-FFF2-40B4-BE49-F238E27FC236}">
              <a16:creationId xmlns:a16="http://schemas.microsoft.com/office/drawing/2014/main" id="{CB45C1E4-2F41-43A3-8490-F1111B4DF8C8}"/>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45" name="PoljeZBesedilom 6144">
          <a:extLst>
            <a:ext uri="{FF2B5EF4-FFF2-40B4-BE49-F238E27FC236}">
              <a16:creationId xmlns:a16="http://schemas.microsoft.com/office/drawing/2014/main" id="{C8CA55CB-5E29-4B3D-9286-A9071004AC9E}"/>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46" name="PoljeZBesedilom 2">
          <a:extLst>
            <a:ext uri="{FF2B5EF4-FFF2-40B4-BE49-F238E27FC236}">
              <a16:creationId xmlns:a16="http://schemas.microsoft.com/office/drawing/2014/main" id="{56001C63-D99A-4DCC-9BC8-6D6F2E3C893A}"/>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47" name="PoljeZBesedilom 2">
          <a:extLst>
            <a:ext uri="{FF2B5EF4-FFF2-40B4-BE49-F238E27FC236}">
              <a16:creationId xmlns:a16="http://schemas.microsoft.com/office/drawing/2014/main" id="{B1A64B62-346E-481B-879E-E9FCB79745CB}"/>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48" name="PoljeZBesedilom 2">
          <a:extLst>
            <a:ext uri="{FF2B5EF4-FFF2-40B4-BE49-F238E27FC236}">
              <a16:creationId xmlns:a16="http://schemas.microsoft.com/office/drawing/2014/main" id="{F6740D4B-8DB5-48B1-BD23-480F1E1652F0}"/>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49" name="PoljeZBesedilom 2">
          <a:extLst>
            <a:ext uri="{FF2B5EF4-FFF2-40B4-BE49-F238E27FC236}">
              <a16:creationId xmlns:a16="http://schemas.microsoft.com/office/drawing/2014/main" id="{AB679C1F-801C-4C80-80D3-12BBF5A0A6C4}"/>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4560"/>
    <xdr:sp macro="" textlink="">
      <xdr:nvSpPr>
        <xdr:cNvPr id="6150" name="PoljeZBesedilom 2">
          <a:extLst>
            <a:ext uri="{FF2B5EF4-FFF2-40B4-BE49-F238E27FC236}">
              <a16:creationId xmlns:a16="http://schemas.microsoft.com/office/drawing/2014/main" id="{26169089-08EC-4FB0-A09F-7318BA7AC420}"/>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4560"/>
    <xdr:sp macro="" textlink="">
      <xdr:nvSpPr>
        <xdr:cNvPr id="6151" name="PoljeZBesedilom 6150">
          <a:extLst>
            <a:ext uri="{FF2B5EF4-FFF2-40B4-BE49-F238E27FC236}">
              <a16:creationId xmlns:a16="http://schemas.microsoft.com/office/drawing/2014/main" id="{BF14537B-75A8-4106-ACDC-701B96DBA49C}"/>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4560"/>
    <xdr:sp macro="" textlink="">
      <xdr:nvSpPr>
        <xdr:cNvPr id="6152" name="PoljeZBesedilom 2">
          <a:extLst>
            <a:ext uri="{FF2B5EF4-FFF2-40B4-BE49-F238E27FC236}">
              <a16:creationId xmlns:a16="http://schemas.microsoft.com/office/drawing/2014/main" id="{5AB69FF6-BC53-4893-83AD-59BA8FF15708}"/>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4560"/>
    <xdr:sp macro="" textlink="">
      <xdr:nvSpPr>
        <xdr:cNvPr id="6153" name="PoljeZBesedilom 2">
          <a:extLst>
            <a:ext uri="{FF2B5EF4-FFF2-40B4-BE49-F238E27FC236}">
              <a16:creationId xmlns:a16="http://schemas.microsoft.com/office/drawing/2014/main" id="{3AA824C8-4A65-4D02-9EF9-929018344EC9}"/>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4560"/>
    <xdr:sp macro="" textlink="">
      <xdr:nvSpPr>
        <xdr:cNvPr id="6154" name="PoljeZBesedilom 2">
          <a:extLst>
            <a:ext uri="{FF2B5EF4-FFF2-40B4-BE49-F238E27FC236}">
              <a16:creationId xmlns:a16="http://schemas.microsoft.com/office/drawing/2014/main" id="{0871C7E9-4C28-4D3A-9746-619F0814A326}"/>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4560"/>
    <xdr:sp macro="" textlink="">
      <xdr:nvSpPr>
        <xdr:cNvPr id="6155" name="PoljeZBesedilom 2">
          <a:extLst>
            <a:ext uri="{FF2B5EF4-FFF2-40B4-BE49-F238E27FC236}">
              <a16:creationId xmlns:a16="http://schemas.microsoft.com/office/drawing/2014/main" id="{93A62FAA-D5B6-4817-94FD-987C3F49A839}"/>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8428"/>
    <xdr:sp macro="" textlink="">
      <xdr:nvSpPr>
        <xdr:cNvPr id="6156" name="PoljeZBesedilom 2">
          <a:extLst>
            <a:ext uri="{FF2B5EF4-FFF2-40B4-BE49-F238E27FC236}">
              <a16:creationId xmlns:a16="http://schemas.microsoft.com/office/drawing/2014/main" id="{BBC71D25-F6B5-478A-977B-17BDA13D8C8C}"/>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8428"/>
    <xdr:sp macro="" textlink="">
      <xdr:nvSpPr>
        <xdr:cNvPr id="6157" name="PoljeZBesedilom 6156">
          <a:extLst>
            <a:ext uri="{FF2B5EF4-FFF2-40B4-BE49-F238E27FC236}">
              <a16:creationId xmlns:a16="http://schemas.microsoft.com/office/drawing/2014/main" id="{18D92199-3928-4F0E-A0B5-252B5A27966D}"/>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8428"/>
    <xdr:sp macro="" textlink="">
      <xdr:nvSpPr>
        <xdr:cNvPr id="6158" name="PoljeZBesedilom 2">
          <a:extLst>
            <a:ext uri="{FF2B5EF4-FFF2-40B4-BE49-F238E27FC236}">
              <a16:creationId xmlns:a16="http://schemas.microsoft.com/office/drawing/2014/main" id="{73A3C835-DE31-4F89-8F8A-CAA18AC2A426}"/>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8428"/>
    <xdr:sp macro="" textlink="">
      <xdr:nvSpPr>
        <xdr:cNvPr id="6159" name="PoljeZBesedilom 2">
          <a:extLst>
            <a:ext uri="{FF2B5EF4-FFF2-40B4-BE49-F238E27FC236}">
              <a16:creationId xmlns:a16="http://schemas.microsoft.com/office/drawing/2014/main" id="{200AC462-66B5-4FEB-A38B-E369BF39A92F}"/>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8428"/>
    <xdr:sp macro="" textlink="">
      <xdr:nvSpPr>
        <xdr:cNvPr id="6160" name="PoljeZBesedilom 2">
          <a:extLst>
            <a:ext uri="{FF2B5EF4-FFF2-40B4-BE49-F238E27FC236}">
              <a16:creationId xmlns:a16="http://schemas.microsoft.com/office/drawing/2014/main" id="{EC0DA720-F813-41BE-B123-EF80A8E0C364}"/>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8428"/>
    <xdr:sp macro="" textlink="">
      <xdr:nvSpPr>
        <xdr:cNvPr id="6161" name="PoljeZBesedilom 2">
          <a:extLst>
            <a:ext uri="{FF2B5EF4-FFF2-40B4-BE49-F238E27FC236}">
              <a16:creationId xmlns:a16="http://schemas.microsoft.com/office/drawing/2014/main" id="{B03F5543-486D-4EF0-AABA-E2E9D31DF35E}"/>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79489"/>
    <xdr:sp macro="" textlink="">
      <xdr:nvSpPr>
        <xdr:cNvPr id="6162" name="PoljeZBesedilom 6161">
          <a:extLst>
            <a:ext uri="{FF2B5EF4-FFF2-40B4-BE49-F238E27FC236}">
              <a16:creationId xmlns:a16="http://schemas.microsoft.com/office/drawing/2014/main" id="{31220E20-C018-4703-A090-EDDC66007492}"/>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79489"/>
    <xdr:sp macro="" textlink="">
      <xdr:nvSpPr>
        <xdr:cNvPr id="6163" name="PoljeZBesedilom 2">
          <a:extLst>
            <a:ext uri="{FF2B5EF4-FFF2-40B4-BE49-F238E27FC236}">
              <a16:creationId xmlns:a16="http://schemas.microsoft.com/office/drawing/2014/main" id="{BB2E7AE5-52BD-4D87-BAD3-1C7050B6C640}"/>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79489"/>
    <xdr:sp macro="" textlink="">
      <xdr:nvSpPr>
        <xdr:cNvPr id="6164" name="PoljeZBesedilom 2">
          <a:extLst>
            <a:ext uri="{FF2B5EF4-FFF2-40B4-BE49-F238E27FC236}">
              <a16:creationId xmlns:a16="http://schemas.microsoft.com/office/drawing/2014/main" id="{6E39AA78-BFAF-4717-8291-8BADC57367E7}"/>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79489"/>
    <xdr:sp macro="" textlink="">
      <xdr:nvSpPr>
        <xdr:cNvPr id="6165" name="PoljeZBesedilom 2">
          <a:extLst>
            <a:ext uri="{FF2B5EF4-FFF2-40B4-BE49-F238E27FC236}">
              <a16:creationId xmlns:a16="http://schemas.microsoft.com/office/drawing/2014/main" id="{9A0C59BA-1974-490F-80C9-68A4D2FB25FB}"/>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79489"/>
    <xdr:sp macro="" textlink="">
      <xdr:nvSpPr>
        <xdr:cNvPr id="6166" name="PoljeZBesedilom 2">
          <a:extLst>
            <a:ext uri="{FF2B5EF4-FFF2-40B4-BE49-F238E27FC236}">
              <a16:creationId xmlns:a16="http://schemas.microsoft.com/office/drawing/2014/main" id="{8E2AD401-F66E-4B5E-BD02-AD3AB1BE757B}"/>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67" name="PoljeZBesedilom 2">
          <a:extLst>
            <a:ext uri="{FF2B5EF4-FFF2-40B4-BE49-F238E27FC236}">
              <a16:creationId xmlns:a16="http://schemas.microsoft.com/office/drawing/2014/main" id="{A308BD30-CF10-4059-93B5-5937D248BC78}"/>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68" name="PoljeZBesedilom 6167">
          <a:extLst>
            <a:ext uri="{FF2B5EF4-FFF2-40B4-BE49-F238E27FC236}">
              <a16:creationId xmlns:a16="http://schemas.microsoft.com/office/drawing/2014/main" id="{005900E2-059A-4074-BD30-9BDE2AFE02D6}"/>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69" name="PoljeZBesedilom 2">
          <a:extLst>
            <a:ext uri="{FF2B5EF4-FFF2-40B4-BE49-F238E27FC236}">
              <a16:creationId xmlns:a16="http://schemas.microsoft.com/office/drawing/2014/main" id="{96CD9264-01E7-4DDC-8FD5-1038D4CDB1A0}"/>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70" name="PoljeZBesedilom 2">
          <a:extLst>
            <a:ext uri="{FF2B5EF4-FFF2-40B4-BE49-F238E27FC236}">
              <a16:creationId xmlns:a16="http://schemas.microsoft.com/office/drawing/2014/main" id="{61E70F6F-F3C4-4293-8B91-B8A36AF0BCDC}"/>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71" name="PoljeZBesedilom 2">
          <a:extLst>
            <a:ext uri="{FF2B5EF4-FFF2-40B4-BE49-F238E27FC236}">
              <a16:creationId xmlns:a16="http://schemas.microsoft.com/office/drawing/2014/main" id="{9923FAF9-E4EC-4991-B2D5-4D223A85691C}"/>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72" name="PoljeZBesedilom 2">
          <a:extLst>
            <a:ext uri="{FF2B5EF4-FFF2-40B4-BE49-F238E27FC236}">
              <a16:creationId xmlns:a16="http://schemas.microsoft.com/office/drawing/2014/main" id="{BF795F3E-1174-44EA-B86E-FD6ACF599AC5}"/>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73" name="PoljeZBesedilom 2">
          <a:extLst>
            <a:ext uri="{FF2B5EF4-FFF2-40B4-BE49-F238E27FC236}">
              <a16:creationId xmlns:a16="http://schemas.microsoft.com/office/drawing/2014/main" id="{F76488AC-B275-4FF5-9C45-C8498C252A69}"/>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74" name="PoljeZBesedilom 6173">
          <a:extLst>
            <a:ext uri="{FF2B5EF4-FFF2-40B4-BE49-F238E27FC236}">
              <a16:creationId xmlns:a16="http://schemas.microsoft.com/office/drawing/2014/main" id="{F18DBB3D-510A-4870-9A6C-FFC8B240A09B}"/>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75" name="PoljeZBesedilom 2">
          <a:extLst>
            <a:ext uri="{FF2B5EF4-FFF2-40B4-BE49-F238E27FC236}">
              <a16:creationId xmlns:a16="http://schemas.microsoft.com/office/drawing/2014/main" id="{32221DE3-14AA-466A-B1C7-97244C491E8D}"/>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76" name="PoljeZBesedilom 2">
          <a:extLst>
            <a:ext uri="{FF2B5EF4-FFF2-40B4-BE49-F238E27FC236}">
              <a16:creationId xmlns:a16="http://schemas.microsoft.com/office/drawing/2014/main" id="{2EE37719-94CF-48DA-A5FA-880BE29AC4D8}"/>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77" name="PoljeZBesedilom 2">
          <a:extLst>
            <a:ext uri="{FF2B5EF4-FFF2-40B4-BE49-F238E27FC236}">
              <a16:creationId xmlns:a16="http://schemas.microsoft.com/office/drawing/2014/main" id="{DA989551-F229-4724-A865-7317FE31172C}"/>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812</xdr:row>
      <xdr:rowOff>0</xdr:rowOff>
    </xdr:from>
    <xdr:ext cx="184731" cy="264560"/>
    <xdr:sp macro="" textlink="">
      <xdr:nvSpPr>
        <xdr:cNvPr id="6178" name="PoljeZBesedilom 2">
          <a:extLst>
            <a:ext uri="{FF2B5EF4-FFF2-40B4-BE49-F238E27FC236}">
              <a16:creationId xmlns:a16="http://schemas.microsoft.com/office/drawing/2014/main" id="{F9FDAE28-AAC8-43E8-A4AE-A11F06974E40}"/>
            </a:ext>
          </a:extLst>
        </xdr:cNvPr>
        <xdr:cNvSpPr txBox="1"/>
      </xdr:nvSpPr>
      <xdr:spPr>
        <a:xfrm>
          <a:off x="7646695" y="1379541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6179" name="PoljeZBesedilom 2">
          <a:extLst>
            <a:ext uri="{FF2B5EF4-FFF2-40B4-BE49-F238E27FC236}">
              <a16:creationId xmlns:a16="http://schemas.microsoft.com/office/drawing/2014/main" id="{E67AF8CC-67FD-4EC6-BD33-6019D743B0E2}"/>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6180" name="PoljeZBesedilom 6179">
          <a:extLst>
            <a:ext uri="{FF2B5EF4-FFF2-40B4-BE49-F238E27FC236}">
              <a16:creationId xmlns:a16="http://schemas.microsoft.com/office/drawing/2014/main" id="{AF7FA5FA-817D-4F36-88B6-3998B140E2A9}"/>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6181" name="PoljeZBesedilom 2">
          <a:extLst>
            <a:ext uri="{FF2B5EF4-FFF2-40B4-BE49-F238E27FC236}">
              <a16:creationId xmlns:a16="http://schemas.microsoft.com/office/drawing/2014/main" id="{07CE3028-28A9-4170-A5CF-6A0C4AA9B04D}"/>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6182" name="PoljeZBesedilom 2">
          <a:extLst>
            <a:ext uri="{FF2B5EF4-FFF2-40B4-BE49-F238E27FC236}">
              <a16:creationId xmlns:a16="http://schemas.microsoft.com/office/drawing/2014/main" id="{53626DA1-6120-44DE-979F-6AC93B11679A}"/>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6183" name="PoljeZBesedilom 2">
          <a:extLst>
            <a:ext uri="{FF2B5EF4-FFF2-40B4-BE49-F238E27FC236}">
              <a16:creationId xmlns:a16="http://schemas.microsoft.com/office/drawing/2014/main" id="{82693143-23FC-4E56-9355-F15A1F12CE2B}"/>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822</xdr:row>
      <xdr:rowOff>0</xdr:rowOff>
    </xdr:from>
    <xdr:ext cx="184731" cy="264560"/>
    <xdr:sp macro="" textlink="">
      <xdr:nvSpPr>
        <xdr:cNvPr id="6184" name="PoljeZBesedilom 2">
          <a:extLst>
            <a:ext uri="{FF2B5EF4-FFF2-40B4-BE49-F238E27FC236}">
              <a16:creationId xmlns:a16="http://schemas.microsoft.com/office/drawing/2014/main" id="{D7535526-F0E4-4F9A-9E2B-5E3D591310D9}"/>
            </a:ext>
          </a:extLst>
        </xdr:cNvPr>
        <xdr:cNvSpPr txBox="1"/>
      </xdr:nvSpPr>
      <xdr:spPr>
        <a:xfrm>
          <a:off x="7646695" y="139488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6185" name="PoljeZBesedilom 2">
          <a:extLst>
            <a:ext uri="{FF2B5EF4-FFF2-40B4-BE49-F238E27FC236}">
              <a16:creationId xmlns:a16="http://schemas.microsoft.com/office/drawing/2014/main" id="{CFDF6998-D057-4FD5-921A-2EF2430761F3}"/>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6186" name="PoljeZBesedilom 6185">
          <a:extLst>
            <a:ext uri="{FF2B5EF4-FFF2-40B4-BE49-F238E27FC236}">
              <a16:creationId xmlns:a16="http://schemas.microsoft.com/office/drawing/2014/main" id="{BD0BAB7A-63D6-4FCF-8341-B0684D09B852}"/>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6187" name="PoljeZBesedilom 2">
          <a:extLst>
            <a:ext uri="{FF2B5EF4-FFF2-40B4-BE49-F238E27FC236}">
              <a16:creationId xmlns:a16="http://schemas.microsoft.com/office/drawing/2014/main" id="{276A5A64-1A4B-4E05-8C11-AC1E53DFC768}"/>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6188" name="PoljeZBesedilom 2">
          <a:extLst>
            <a:ext uri="{FF2B5EF4-FFF2-40B4-BE49-F238E27FC236}">
              <a16:creationId xmlns:a16="http://schemas.microsoft.com/office/drawing/2014/main" id="{5708930D-D4B6-4941-91D2-7B9D7FB249D7}"/>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6189" name="PoljeZBesedilom 2">
          <a:extLst>
            <a:ext uri="{FF2B5EF4-FFF2-40B4-BE49-F238E27FC236}">
              <a16:creationId xmlns:a16="http://schemas.microsoft.com/office/drawing/2014/main" id="{C6FD87BD-A31C-4AD2-A32C-2D71DBFD9C5D}"/>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821</xdr:row>
      <xdr:rowOff>0</xdr:rowOff>
    </xdr:from>
    <xdr:ext cx="184731" cy="264560"/>
    <xdr:sp macro="" textlink="">
      <xdr:nvSpPr>
        <xdr:cNvPr id="6190" name="PoljeZBesedilom 2">
          <a:extLst>
            <a:ext uri="{FF2B5EF4-FFF2-40B4-BE49-F238E27FC236}">
              <a16:creationId xmlns:a16="http://schemas.microsoft.com/office/drawing/2014/main" id="{B9D3630C-2C6A-43C2-AE5B-A3A2DD045567}"/>
            </a:ext>
          </a:extLst>
        </xdr:cNvPr>
        <xdr:cNvSpPr txBox="1"/>
      </xdr:nvSpPr>
      <xdr:spPr>
        <a:xfrm>
          <a:off x="7646695" y="139343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91" name="PoljeZBesedilom 2">
          <a:extLst>
            <a:ext uri="{FF2B5EF4-FFF2-40B4-BE49-F238E27FC236}">
              <a16:creationId xmlns:a16="http://schemas.microsoft.com/office/drawing/2014/main" id="{BCD6C3DC-76F8-4FFD-A2AA-8B7620AFF512}"/>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92" name="PoljeZBesedilom 6191">
          <a:extLst>
            <a:ext uri="{FF2B5EF4-FFF2-40B4-BE49-F238E27FC236}">
              <a16:creationId xmlns:a16="http://schemas.microsoft.com/office/drawing/2014/main" id="{B3933520-5DEC-4756-95CA-5F99B6D3AB3F}"/>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93" name="PoljeZBesedilom 2">
          <a:extLst>
            <a:ext uri="{FF2B5EF4-FFF2-40B4-BE49-F238E27FC236}">
              <a16:creationId xmlns:a16="http://schemas.microsoft.com/office/drawing/2014/main" id="{59F3A46F-473D-4EE0-B71E-0362FE337088}"/>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94" name="PoljeZBesedilom 2">
          <a:extLst>
            <a:ext uri="{FF2B5EF4-FFF2-40B4-BE49-F238E27FC236}">
              <a16:creationId xmlns:a16="http://schemas.microsoft.com/office/drawing/2014/main" id="{6B8BA8C2-9FE5-4F05-B3F5-A254ECCEF15F}"/>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95" name="PoljeZBesedilom 2">
          <a:extLst>
            <a:ext uri="{FF2B5EF4-FFF2-40B4-BE49-F238E27FC236}">
              <a16:creationId xmlns:a16="http://schemas.microsoft.com/office/drawing/2014/main" id="{9C5CEC4F-80CF-4A3E-AEF8-519FD4390752}"/>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96" name="PoljeZBesedilom 2">
          <a:extLst>
            <a:ext uri="{FF2B5EF4-FFF2-40B4-BE49-F238E27FC236}">
              <a16:creationId xmlns:a16="http://schemas.microsoft.com/office/drawing/2014/main" id="{91DACC95-DDD2-45B8-AAA1-C59231A3AD07}"/>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97" name="PoljeZBesedilom 2">
          <a:extLst>
            <a:ext uri="{FF2B5EF4-FFF2-40B4-BE49-F238E27FC236}">
              <a16:creationId xmlns:a16="http://schemas.microsoft.com/office/drawing/2014/main" id="{2D7C352F-E343-4C52-993E-C96D999C3368}"/>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98" name="PoljeZBesedilom 6197">
          <a:extLst>
            <a:ext uri="{FF2B5EF4-FFF2-40B4-BE49-F238E27FC236}">
              <a16:creationId xmlns:a16="http://schemas.microsoft.com/office/drawing/2014/main" id="{14668074-8ED5-47A6-8169-72A85F8DF211}"/>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199" name="PoljeZBesedilom 2">
          <a:extLst>
            <a:ext uri="{FF2B5EF4-FFF2-40B4-BE49-F238E27FC236}">
              <a16:creationId xmlns:a16="http://schemas.microsoft.com/office/drawing/2014/main" id="{AC777FF0-8D6B-413D-ACCA-696354403ECB}"/>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200" name="PoljeZBesedilom 2">
          <a:extLst>
            <a:ext uri="{FF2B5EF4-FFF2-40B4-BE49-F238E27FC236}">
              <a16:creationId xmlns:a16="http://schemas.microsoft.com/office/drawing/2014/main" id="{58D203B4-5E1F-474A-998E-92C8E10A447E}"/>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201" name="PoljeZBesedilom 2">
          <a:extLst>
            <a:ext uri="{FF2B5EF4-FFF2-40B4-BE49-F238E27FC236}">
              <a16:creationId xmlns:a16="http://schemas.microsoft.com/office/drawing/2014/main" id="{6C1B525A-64F1-4BEC-80E3-4C562E23ABE9}"/>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836</xdr:row>
      <xdr:rowOff>0</xdr:rowOff>
    </xdr:from>
    <xdr:ext cx="184731" cy="264560"/>
    <xdr:sp macro="" textlink="">
      <xdr:nvSpPr>
        <xdr:cNvPr id="6202" name="PoljeZBesedilom 2">
          <a:extLst>
            <a:ext uri="{FF2B5EF4-FFF2-40B4-BE49-F238E27FC236}">
              <a16:creationId xmlns:a16="http://schemas.microsoft.com/office/drawing/2014/main" id="{11F9A7E3-CC75-4F6D-8625-E15851E870B5}"/>
            </a:ext>
          </a:extLst>
        </xdr:cNvPr>
        <xdr:cNvSpPr txBox="1"/>
      </xdr:nvSpPr>
      <xdr:spPr>
        <a:xfrm>
          <a:off x="7650505" y="1424700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4560"/>
    <xdr:sp macro="" textlink="">
      <xdr:nvSpPr>
        <xdr:cNvPr id="6203" name="PoljeZBesedilom 2">
          <a:extLst>
            <a:ext uri="{FF2B5EF4-FFF2-40B4-BE49-F238E27FC236}">
              <a16:creationId xmlns:a16="http://schemas.microsoft.com/office/drawing/2014/main" id="{4EB5C3E1-389B-4E5F-9C77-41C977E4052E}"/>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4560"/>
    <xdr:sp macro="" textlink="">
      <xdr:nvSpPr>
        <xdr:cNvPr id="6204" name="PoljeZBesedilom 6203">
          <a:extLst>
            <a:ext uri="{FF2B5EF4-FFF2-40B4-BE49-F238E27FC236}">
              <a16:creationId xmlns:a16="http://schemas.microsoft.com/office/drawing/2014/main" id="{70FA96B1-66A8-4332-862B-7E3D56AF7E9B}"/>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4560"/>
    <xdr:sp macro="" textlink="">
      <xdr:nvSpPr>
        <xdr:cNvPr id="6205" name="PoljeZBesedilom 2">
          <a:extLst>
            <a:ext uri="{FF2B5EF4-FFF2-40B4-BE49-F238E27FC236}">
              <a16:creationId xmlns:a16="http://schemas.microsoft.com/office/drawing/2014/main" id="{EAD63426-BC16-4A4A-A37E-0DF73F826252}"/>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4560"/>
    <xdr:sp macro="" textlink="">
      <xdr:nvSpPr>
        <xdr:cNvPr id="6206" name="PoljeZBesedilom 2">
          <a:extLst>
            <a:ext uri="{FF2B5EF4-FFF2-40B4-BE49-F238E27FC236}">
              <a16:creationId xmlns:a16="http://schemas.microsoft.com/office/drawing/2014/main" id="{202995FF-6027-475C-8E5C-062CB228BD60}"/>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4560"/>
    <xdr:sp macro="" textlink="">
      <xdr:nvSpPr>
        <xdr:cNvPr id="6207" name="PoljeZBesedilom 2">
          <a:extLst>
            <a:ext uri="{FF2B5EF4-FFF2-40B4-BE49-F238E27FC236}">
              <a16:creationId xmlns:a16="http://schemas.microsoft.com/office/drawing/2014/main" id="{CD46C77D-B484-4169-8318-AD3CC4673DE2}"/>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4560"/>
    <xdr:sp macro="" textlink="">
      <xdr:nvSpPr>
        <xdr:cNvPr id="6208" name="PoljeZBesedilom 2">
          <a:extLst>
            <a:ext uri="{FF2B5EF4-FFF2-40B4-BE49-F238E27FC236}">
              <a16:creationId xmlns:a16="http://schemas.microsoft.com/office/drawing/2014/main" id="{F9F35A4E-3851-4F3C-95A2-407B70EB15B4}"/>
            </a:ext>
          </a:extLst>
        </xdr:cNvPr>
        <xdr:cNvSpPr txBox="1"/>
      </xdr:nvSpPr>
      <xdr:spPr>
        <a:xfrm>
          <a:off x="7648600" y="14275416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8428"/>
    <xdr:sp macro="" textlink="">
      <xdr:nvSpPr>
        <xdr:cNvPr id="6209" name="PoljeZBesedilom 2">
          <a:extLst>
            <a:ext uri="{FF2B5EF4-FFF2-40B4-BE49-F238E27FC236}">
              <a16:creationId xmlns:a16="http://schemas.microsoft.com/office/drawing/2014/main" id="{AB945854-8D9E-44F9-B7CE-73FB7CBB4A70}"/>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8428"/>
    <xdr:sp macro="" textlink="">
      <xdr:nvSpPr>
        <xdr:cNvPr id="6210" name="PoljeZBesedilom 6209">
          <a:extLst>
            <a:ext uri="{FF2B5EF4-FFF2-40B4-BE49-F238E27FC236}">
              <a16:creationId xmlns:a16="http://schemas.microsoft.com/office/drawing/2014/main" id="{81AF3AC2-2678-4D94-9FFA-D53DA64855AB}"/>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8428"/>
    <xdr:sp macro="" textlink="">
      <xdr:nvSpPr>
        <xdr:cNvPr id="6211" name="PoljeZBesedilom 2">
          <a:extLst>
            <a:ext uri="{FF2B5EF4-FFF2-40B4-BE49-F238E27FC236}">
              <a16:creationId xmlns:a16="http://schemas.microsoft.com/office/drawing/2014/main" id="{EF362CA4-7049-499A-8EEF-263F31F139CC}"/>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8428"/>
    <xdr:sp macro="" textlink="">
      <xdr:nvSpPr>
        <xdr:cNvPr id="6212" name="PoljeZBesedilom 2">
          <a:extLst>
            <a:ext uri="{FF2B5EF4-FFF2-40B4-BE49-F238E27FC236}">
              <a16:creationId xmlns:a16="http://schemas.microsoft.com/office/drawing/2014/main" id="{0F7BF164-F755-46DD-992E-FC2EAD31D585}"/>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8428"/>
    <xdr:sp macro="" textlink="">
      <xdr:nvSpPr>
        <xdr:cNvPr id="6213" name="PoljeZBesedilom 2">
          <a:extLst>
            <a:ext uri="{FF2B5EF4-FFF2-40B4-BE49-F238E27FC236}">
              <a16:creationId xmlns:a16="http://schemas.microsoft.com/office/drawing/2014/main" id="{1E409109-5B32-404B-9D2E-8CEC8DB0BDF1}"/>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837</xdr:row>
      <xdr:rowOff>0</xdr:rowOff>
    </xdr:from>
    <xdr:ext cx="184731" cy="268428"/>
    <xdr:sp macro="" textlink="">
      <xdr:nvSpPr>
        <xdr:cNvPr id="6214" name="PoljeZBesedilom 2">
          <a:extLst>
            <a:ext uri="{FF2B5EF4-FFF2-40B4-BE49-F238E27FC236}">
              <a16:creationId xmlns:a16="http://schemas.microsoft.com/office/drawing/2014/main" id="{5BB448CE-39E4-4C37-9B20-0AB566BFE5D5}"/>
            </a:ext>
          </a:extLst>
        </xdr:cNvPr>
        <xdr:cNvSpPr txBox="1"/>
      </xdr:nvSpPr>
      <xdr:spPr>
        <a:xfrm>
          <a:off x="7648600" y="1427541686"/>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79489"/>
    <xdr:sp macro="" textlink="">
      <xdr:nvSpPr>
        <xdr:cNvPr id="6215" name="PoljeZBesedilom 6214">
          <a:extLst>
            <a:ext uri="{FF2B5EF4-FFF2-40B4-BE49-F238E27FC236}">
              <a16:creationId xmlns:a16="http://schemas.microsoft.com/office/drawing/2014/main" id="{C6D8DC20-F93B-49CA-B1B4-6898BAA9E48D}"/>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79489"/>
    <xdr:sp macro="" textlink="">
      <xdr:nvSpPr>
        <xdr:cNvPr id="6216" name="PoljeZBesedilom 2">
          <a:extLst>
            <a:ext uri="{FF2B5EF4-FFF2-40B4-BE49-F238E27FC236}">
              <a16:creationId xmlns:a16="http://schemas.microsoft.com/office/drawing/2014/main" id="{A2E1C861-4273-4CDB-BE16-B33C18D15E2A}"/>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79489"/>
    <xdr:sp macro="" textlink="">
      <xdr:nvSpPr>
        <xdr:cNvPr id="6217" name="PoljeZBesedilom 2">
          <a:extLst>
            <a:ext uri="{FF2B5EF4-FFF2-40B4-BE49-F238E27FC236}">
              <a16:creationId xmlns:a16="http://schemas.microsoft.com/office/drawing/2014/main" id="{1469308D-E6CC-429D-B68C-D0053A5BE441}"/>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79489"/>
    <xdr:sp macro="" textlink="">
      <xdr:nvSpPr>
        <xdr:cNvPr id="6218" name="PoljeZBesedilom 2">
          <a:extLst>
            <a:ext uri="{FF2B5EF4-FFF2-40B4-BE49-F238E27FC236}">
              <a16:creationId xmlns:a16="http://schemas.microsoft.com/office/drawing/2014/main" id="{75700440-AA0B-4D55-ABD1-727044E64B52}"/>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838</xdr:row>
      <xdr:rowOff>0</xdr:rowOff>
    </xdr:from>
    <xdr:ext cx="184731" cy="279489"/>
    <xdr:sp macro="" textlink="">
      <xdr:nvSpPr>
        <xdr:cNvPr id="6219" name="PoljeZBesedilom 2">
          <a:extLst>
            <a:ext uri="{FF2B5EF4-FFF2-40B4-BE49-F238E27FC236}">
              <a16:creationId xmlns:a16="http://schemas.microsoft.com/office/drawing/2014/main" id="{BD310B8F-774C-4042-8BF4-20F05B939AC1}"/>
            </a:ext>
          </a:extLst>
        </xdr:cNvPr>
        <xdr:cNvSpPr txBox="1"/>
      </xdr:nvSpPr>
      <xdr:spPr>
        <a:xfrm>
          <a:off x="7648600" y="1430382857"/>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20" name="PoljeZBesedilom 2">
          <a:extLst>
            <a:ext uri="{FF2B5EF4-FFF2-40B4-BE49-F238E27FC236}">
              <a16:creationId xmlns:a16="http://schemas.microsoft.com/office/drawing/2014/main" id="{D20E89CA-457C-49C7-827A-2DF8E31F3C00}"/>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21" name="PoljeZBesedilom 6220">
          <a:extLst>
            <a:ext uri="{FF2B5EF4-FFF2-40B4-BE49-F238E27FC236}">
              <a16:creationId xmlns:a16="http://schemas.microsoft.com/office/drawing/2014/main" id="{E4CBD93D-AD40-4AC7-A4B7-5333C5A1F22B}"/>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22" name="PoljeZBesedilom 2">
          <a:extLst>
            <a:ext uri="{FF2B5EF4-FFF2-40B4-BE49-F238E27FC236}">
              <a16:creationId xmlns:a16="http://schemas.microsoft.com/office/drawing/2014/main" id="{E1FF1375-139F-45C7-8051-821C1FDF5C31}"/>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23" name="PoljeZBesedilom 2">
          <a:extLst>
            <a:ext uri="{FF2B5EF4-FFF2-40B4-BE49-F238E27FC236}">
              <a16:creationId xmlns:a16="http://schemas.microsoft.com/office/drawing/2014/main" id="{2CBC35CB-06D6-449B-8D98-E41D6487229B}"/>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24" name="PoljeZBesedilom 2">
          <a:extLst>
            <a:ext uri="{FF2B5EF4-FFF2-40B4-BE49-F238E27FC236}">
              <a16:creationId xmlns:a16="http://schemas.microsoft.com/office/drawing/2014/main" id="{98341FC6-1F91-4654-A70A-EF4991E9C030}"/>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25" name="PoljeZBesedilom 2">
          <a:extLst>
            <a:ext uri="{FF2B5EF4-FFF2-40B4-BE49-F238E27FC236}">
              <a16:creationId xmlns:a16="http://schemas.microsoft.com/office/drawing/2014/main" id="{C31F2472-B360-4A50-8106-72D3CC6D3A82}"/>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26" name="PoljeZBesedilom 2">
          <a:extLst>
            <a:ext uri="{FF2B5EF4-FFF2-40B4-BE49-F238E27FC236}">
              <a16:creationId xmlns:a16="http://schemas.microsoft.com/office/drawing/2014/main" id="{8BC3BAAB-C535-43DB-BB1F-EE8F8462B885}"/>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27" name="PoljeZBesedilom 6226">
          <a:extLst>
            <a:ext uri="{FF2B5EF4-FFF2-40B4-BE49-F238E27FC236}">
              <a16:creationId xmlns:a16="http://schemas.microsoft.com/office/drawing/2014/main" id="{B80D56DB-5586-4E0D-9C71-788191B0E9E4}"/>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28" name="PoljeZBesedilom 2">
          <a:extLst>
            <a:ext uri="{FF2B5EF4-FFF2-40B4-BE49-F238E27FC236}">
              <a16:creationId xmlns:a16="http://schemas.microsoft.com/office/drawing/2014/main" id="{C90F2E12-E73E-4D16-83E8-6A759F51279C}"/>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29" name="PoljeZBesedilom 2">
          <a:extLst>
            <a:ext uri="{FF2B5EF4-FFF2-40B4-BE49-F238E27FC236}">
              <a16:creationId xmlns:a16="http://schemas.microsoft.com/office/drawing/2014/main" id="{862B8E4D-92F9-434A-B1EA-3903015981C6}"/>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30" name="PoljeZBesedilom 2">
          <a:extLst>
            <a:ext uri="{FF2B5EF4-FFF2-40B4-BE49-F238E27FC236}">
              <a16:creationId xmlns:a16="http://schemas.microsoft.com/office/drawing/2014/main" id="{E49ACCC6-248A-441C-9410-1668E15EF416}"/>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31" name="PoljeZBesedilom 2">
          <a:extLst>
            <a:ext uri="{FF2B5EF4-FFF2-40B4-BE49-F238E27FC236}">
              <a16:creationId xmlns:a16="http://schemas.microsoft.com/office/drawing/2014/main" id="{9FEEF3DC-CC90-461F-8728-477C7E23DF1A}"/>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32" name="PoljeZBesedilom 2">
          <a:extLst>
            <a:ext uri="{FF2B5EF4-FFF2-40B4-BE49-F238E27FC236}">
              <a16:creationId xmlns:a16="http://schemas.microsoft.com/office/drawing/2014/main" id="{C60ED24E-C746-43CB-86EE-B6554833AEFB}"/>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33" name="PoljeZBesedilom 6232">
          <a:extLst>
            <a:ext uri="{FF2B5EF4-FFF2-40B4-BE49-F238E27FC236}">
              <a16:creationId xmlns:a16="http://schemas.microsoft.com/office/drawing/2014/main" id="{63635281-F80F-42E5-83D2-150AB08D8A16}"/>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34" name="PoljeZBesedilom 2">
          <a:extLst>
            <a:ext uri="{FF2B5EF4-FFF2-40B4-BE49-F238E27FC236}">
              <a16:creationId xmlns:a16="http://schemas.microsoft.com/office/drawing/2014/main" id="{3E846E1C-ABFA-4713-9417-7579FD5C679A}"/>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35" name="PoljeZBesedilom 2">
          <a:extLst>
            <a:ext uri="{FF2B5EF4-FFF2-40B4-BE49-F238E27FC236}">
              <a16:creationId xmlns:a16="http://schemas.microsoft.com/office/drawing/2014/main" id="{66C97B44-DB24-4C22-9E37-A3BA7215CA85}"/>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36" name="PoljeZBesedilom 2">
          <a:extLst>
            <a:ext uri="{FF2B5EF4-FFF2-40B4-BE49-F238E27FC236}">
              <a16:creationId xmlns:a16="http://schemas.microsoft.com/office/drawing/2014/main" id="{47B1E308-9CF8-4EB4-8809-5E51F75E0073}"/>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37" name="PoljeZBesedilom 2">
          <a:extLst>
            <a:ext uri="{FF2B5EF4-FFF2-40B4-BE49-F238E27FC236}">
              <a16:creationId xmlns:a16="http://schemas.microsoft.com/office/drawing/2014/main" id="{81E5A56C-80BF-4D68-A465-FE295B12C22E}"/>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38" name="PoljeZBesedilom 2">
          <a:extLst>
            <a:ext uri="{FF2B5EF4-FFF2-40B4-BE49-F238E27FC236}">
              <a16:creationId xmlns:a16="http://schemas.microsoft.com/office/drawing/2014/main" id="{EA6DB3A8-7B4D-422F-981F-B2CE836C5F3E}"/>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39" name="PoljeZBesedilom 6238">
          <a:extLst>
            <a:ext uri="{FF2B5EF4-FFF2-40B4-BE49-F238E27FC236}">
              <a16:creationId xmlns:a16="http://schemas.microsoft.com/office/drawing/2014/main" id="{93E6DC02-3C9F-4A0D-B017-A518587F6747}"/>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40" name="PoljeZBesedilom 2">
          <a:extLst>
            <a:ext uri="{FF2B5EF4-FFF2-40B4-BE49-F238E27FC236}">
              <a16:creationId xmlns:a16="http://schemas.microsoft.com/office/drawing/2014/main" id="{55819108-780A-4168-8650-D64AF51084EF}"/>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41" name="PoljeZBesedilom 2">
          <a:extLst>
            <a:ext uri="{FF2B5EF4-FFF2-40B4-BE49-F238E27FC236}">
              <a16:creationId xmlns:a16="http://schemas.microsoft.com/office/drawing/2014/main" id="{EDA5FDE3-BF21-4C18-BE67-5B20DE275381}"/>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42" name="PoljeZBesedilom 2">
          <a:extLst>
            <a:ext uri="{FF2B5EF4-FFF2-40B4-BE49-F238E27FC236}">
              <a16:creationId xmlns:a16="http://schemas.microsoft.com/office/drawing/2014/main" id="{4242A11B-922E-4FFE-A60C-EF38B8B9E7FE}"/>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43" name="PoljeZBesedilom 2">
          <a:extLst>
            <a:ext uri="{FF2B5EF4-FFF2-40B4-BE49-F238E27FC236}">
              <a16:creationId xmlns:a16="http://schemas.microsoft.com/office/drawing/2014/main" id="{18CB603A-B790-4520-BBF1-FE241D9E7E1F}"/>
            </a:ext>
          </a:extLst>
        </xdr:cNvPr>
        <xdr:cNvSpPr txBox="1"/>
      </xdr:nvSpPr>
      <xdr:spPr>
        <a:xfrm>
          <a:off x="7642885" y="14191488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44" name="PoljeZBesedilom 2">
          <a:extLst>
            <a:ext uri="{FF2B5EF4-FFF2-40B4-BE49-F238E27FC236}">
              <a16:creationId xmlns:a16="http://schemas.microsoft.com/office/drawing/2014/main" id="{28EA9B59-2CC1-4116-B9B0-397D43BCCF6A}"/>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45" name="PoljeZBesedilom 6244">
          <a:extLst>
            <a:ext uri="{FF2B5EF4-FFF2-40B4-BE49-F238E27FC236}">
              <a16:creationId xmlns:a16="http://schemas.microsoft.com/office/drawing/2014/main" id="{FA02A633-B9FB-4D4F-8076-E1120329B8DF}"/>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46" name="PoljeZBesedilom 2">
          <a:extLst>
            <a:ext uri="{FF2B5EF4-FFF2-40B4-BE49-F238E27FC236}">
              <a16:creationId xmlns:a16="http://schemas.microsoft.com/office/drawing/2014/main" id="{2420C4F3-D86B-455E-9E53-FAB6330FBA7C}"/>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47" name="PoljeZBesedilom 2">
          <a:extLst>
            <a:ext uri="{FF2B5EF4-FFF2-40B4-BE49-F238E27FC236}">
              <a16:creationId xmlns:a16="http://schemas.microsoft.com/office/drawing/2014/main" id="{3BFACEC0-76B5-4364-B0EB-CEC0D91187F0}"/>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48" name="PoljeZBesedilom 2">
          <a:extLst>
            <a:ext uri="{FF2B5EF4-FFF2-40B4-BE49-F238E27FC236}">
              <a16:creationId xmlns:a16="http://schemas.microsoft.com/office/drawing/2014/main" id="{739EDA1F-7FF4-40FA-A7CC-E86EC44CFEB5}"/>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49" name="PoljeZBesedilom 2">
          <a:extLst>
            <a:ext uri="{FF2B5EF4-FFF2-40B4-BE49-F238E27FC236}">
              <a16:creationId xmlns:a16="http://schemas.microsoft.com/office/drawing/2014/main" id="{1CCC6734-0414-46ED-8FDB-AEBB9E5B0641}"/>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50" name="PoljeZBesedilom 2">
          <a:extLst>
            <a:ext uri="{FF2B5EF4-FFF2-40B4-BE49-F238E27FC236}">
              <a16:creationId xmlns:a16="http://schemas.microsoft.com/office/drawing/2014/main" id="{863C57B3-E549-4DBE-B16B-7E72C4C30ACA}"/>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51" name="PoljeZBesedilom 6250">
          <a:extLst>
            <a:ext uri="{FF2B5EF4-FFF2-40B4-BE49-F238E27FC236}">
              <a16:creationId xmlns:a16="http://schemas.microsoft.com/office/drawing/2014/main" id="{DE211903-387D-4A50-9B7D-5071F1D93308}"/>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52" name="PoljeZBesedilom 2">
          <a:extLst>
            <a:ext uri="{FF2B5EF4-FFF2-40B4-BE49-F238E27FC236}">
              <a16:creationId xmlns:a16="http://schemas.microsoft.com/office/drawing/2014/main" id="{89B8A4DA-B81C-48C4-ADF0-11AE21A1988A}"/>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53" name="PoljeZBesedilom 2">
          <a:extLst>
            <a:ext uri="{FF2B5EF4-FFF2-40B4-BE49-F238E27FC236}">
              <a16:creationId xmlns:a16="http://schemas.microsoft.com/office/drawing/2014/main" id="{457FDB58-2AB6-4002-B04F-E46B151438E9}"/>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54" name="PoljeZBesedilom 2">
          <a:extLst>
            <a:ext uri="{FF2B5EF4-FFF2-40B4-BE49-F238E27FC236}">
              <a16:creationId xmlns:a16="http://schemas.microsoft.com/office/drawing/2014/main" id="{71517D13-3377-474E-8D4F-E385E3520CC8}"/>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55" name="PoljeZBesedilom 2">
          <a:extLst>
            <a:ext uri="{FF2B5EF4-FFF2-40B4-BE49-F238E27FC236}">
              <a16:creationId xmlns:a16="http://schemas.microsoft.com/office/drawing/2014/main" id="{F7C013A2-3C81-42B1-92CF-192AB5862D00}"/>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56" name="PoljeZBesedilom 2">
          <a:extLst>
            <a:ext uri="{FF2B5EF4-FFF2-40B4-BE49-F238E27FC236}">
              <a16:creationId xmlns:a16="http://schemas.microsoft.com/office/drawing/2014/main" id="{DCFDA157-7814-4F9F-9C66-9F68CA242E50}"/>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57" name="PoljeZBesedilom 6256">
          <a:extLst>
            <a:ext uri="{FF2B5EF4-FFF2-40B4-BE49-F238E27FC236}">
              <a16:creationId xmlns:a16="http://schemas.microsoft.com/office/drawing/2014/main" id="{46D8458A-3F2C-43CC-A921-798796A59335}"/>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58" name="PoljeZBesedilom 2">
          <a:extLst>
            <a:ext uri="{FF2B5EF4-FFF2-40B4-BE49-F238E27FC236}">
              <a16:creationId xmlns:a16="http://schemas.microsoft.com/office/drawing/2014/main" id="{BEB7BF60-BA83-4DA7-A532-521958E71BE5}"/>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59" name="PoljeZBesedilom 2">
          <a:extLst>
            <a:ext uri="{FF2B5EF4-FFF2-40B4-BE49-F238E27FC236}">
              <a16:creationId xmlns:a16="http://schemas.microsoft.com/office/drawing/2014/main" id="{63173CC3-B969-4994-9F3A-C60DD355B0DF}"/>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60" name="PoljeZBesedilom 2">
          <a:extLst>
            <a:ext uri="{FF2B5EF4-FFF2-40B4-BE49-F238E27FC236}">
              <a16:creationId xmlns:a16="http://schemas.microsoft.com/office/drawing/2014/main" id="{BE71A4FB-8D3F-4EF2-BDC4-6862FFA14F02}"/>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61" name="PoljeZBesedilom 2">
          <a:extLst>
            <a:ext uri="{FF2B5EF4-FFF2-40B4-BE49-F238E27FC236}">
              <a16:creationId xmlns:a16="http://schemas.microsoft.com/office/drawing/2014/main" id="{E3AA250C-AC48-4BFA-B58C-1E8B7A1DD80E}"/>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64560"/>
    <xdr:sp macro="" textlink="">
      <xdr:nvSpPr>
        <xdr:cNvPr id="6262" name="PoljeZBesedilom 2">
          <a:extLst>
            <a:ext uri="{FF2B5EF4-FFF2-40B4-BE49-F238E27FC236}">
              <a16:creationId xmlns:a16="http://schemas.microsoft.com/office/drawing/2014/main" id="{3F850583-043F-440F-B2A3-952636ACCAD5}"/>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64560"/>
    <xdr:sp macro="" textlink="">
      <xdr:nvSpPr>
        <xdr:cNvPr id="6263" name="PoljeZBesedilom 6262">
          <a:extLst>
            <a:ext uri="{FF2B5EF4-FFF2-40B4-BE49-F238E27FC236}">
              <a16:creationId xmlns:a16="http://schemas.microsoft.com/office/drawing/2014/main" id="{05BDEC6E-FB00-459D-8514-7FC430E5F42D}"/>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64560"/>
    <xdr:sp macro="" textlink="">
      <xdr:nvSpPr>
        <xdr:cNvPr id="6264" name="PoljeZBesedilom 2">
          <a:extLst>
            <a:ext uri="{FF2B5EF4-FFF2-40B4-BE49-F238E27FC236}">
              <a16:creationId xmlns:a16="http://schemas.microsoft.com/office/drawing/2014/main" id="{4543559F-9C96-4BF0-91C0-B1CB9EB17F8F}"/>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64560"/>
    <xdr:sp macro="" textlink="">
      <xdr:nvSpPr>
        <xdr:cNvPr id="6265" name="PoljeZBesedilom 2">
          <a:extLst>
            <a:ext uri="{FF2B5EF4-FFF2-40B4-BE49-F238E27FC236}">
              <a16:creationId xmlns:a16="http://schemas.microsoft.com/office/drawing/2014/main" id="{B438DF70-CC5A-4686-965E-931CBEBF196E}"/>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64560"/>
    <xdr:sp macro="" textlink="">
      <xdr:nvSpPr>
        <xdr:cNvPr id="6266" name="PoljeZBesedilom 2">
          <a:extLst>
            <a:ext uri="{FF2B5EF4-FFF2-40B4-BE49-F238E27FC236}">
              <a16:creationId xmlns:a16="http://schemas.microsoft.com/office/drawing/2014/main" id="{29D1E875-D1CE-4CE0-B93A-79A9B9494218}"/>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64560"/>
    <xdr:sp macro="" textlink="">
      <xdr:nvSpPr>
        <xdr:cNvPr id="6267" name="PoljeZBesedilom 2">
          <a:extLst>
            <a:ext uri="{FF2B5EF4-FFF2-40B4-BE49-F238E27FC236}">
              <a16:creationId xmlns:a16="http://schemas.microsoft.com/office/drawing/2014/main" id="{754E790C-D6C6-4155-B9A7-7B1B803EDDAC}"/>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6268" name="PoljeZBesedilom 2">
          <a:extLst>
            <a:ext uri="{FF2B5EF4-FFF2-40B4-BE49-F238E27FC236}">
              <a16:creationId xmlns:a16="http://schemas.microsoft.com/office/drawing/2014/main" id="{95D412C1-786C-4D97-B541-95E4D7FC223E}"/>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6269" name="PoljeZBesedilom 6268">
          <a:extLst>
            <a:ext uri="{FF2B5EF4-FFF2-40B4-BE49-F238E27FC236}">
              <a16:creationId xmlns:a16="http://schemas.microsoft.com/office/drawing/2014/main" id="{51F03724-FC35-458D-B067-4824B2A9C3F2}"/>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6270" name="PoljeZBesedilom 2">
          <a:extLst>
            <a:ext uri="{FF2B5EF4-FFF2-40B4-BE49-F238E27FC236}">
              <a16:creationId xmlns:a16="http://schemas.microsoft.com/office/drawing/2014/main" id="{99699157-8CB9-40CF-AAA1-25259E622C3C}"/>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6271" name="PoljeZBesedilom 2">
          <a:extLst>
            <a:ext uri="{FF2B5EF4-FFF2-40B4-BE49-F238E27FC236}">
              <a16:creationId xmlns:a16="http://schemas.microsoft.com/office/drawing/2014/main" id="{E239322A-3193-41E7-8B60-AA5574C07BC8}"/>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6272" name="PoljeZBesedilom 2">
          <a:extLst>
            <a:ext uri="{FF2B5EF4-FFF2-40B4-BE49-F238E27FC236}">
              <a16:creationId xmlns:a16="http://schemas.microsoft.com/office/drawing/2014/main" id="{1B655E38-2F2F-432D-85D1-20C47CF21675}"/>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6273" name="PoljeZBesedilom 2">
          <a:extLst>
            <a:ext uri="{FF2B5EF4-FFF2-40B4-BE49-F238E27FC236}">
              <a16:creationId xmlns:a16="http://schemas.microsoft.com/office/drawing/2014/main" id="{9EB06252-9A2A-4CDC-BF37-C14977AD31E3}"/>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74009"/>
    <xdr:sp macro="" textlink="">
      <xdr:nvSpPr>
        <xdr:cNvPr id="6274" name="PoljeZBesedilom 6273">
          <a:extLst>
            <a:ext uri="{FF2B5EF4-FFF2-40B4-BE49-F238E27FC236}">
              <a16:creationId xmlns:a16="http://schemas.microsoft.com/office/drawing/2014/main" id="{2153AF79-7F83-43AC-B1AA-4349926FE60F}"/>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74009"/>
    <xdr:sp macro="" textlink="">
      <xdr:nvSpPr>
        <xdr:cNvPr id="6275" name="PoljeZBesedilom 2">
          <a:extLst>
            <a:ext uri="{FF2B5EF4-FFF2-40B4-BE49-F238E27FC236}">
              <a16:creationId xmlns:a16="http://schemas.microsoft.com/office/drawing/2014/main" id="{D3B62E21-2E5F-4023-A6C2-42255EDF40C6}"/>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74009"/>
    <xdr:sp macro="" textlink="">
      <xdr:nvSpPr>
        <xdr:cNvPr id="6276" name="PoljeZBesedilom 2">
          <a:extLst>
            <a:ext uri="{FF2B5EF4-FFF2-40B4-BE49-F238E27FC236}">
              <a16:creationId xmlns:a16="http://schemas.microsoft.com/office/drawing/2014/main" id="{026A1C14-8CEA-46ED-B79B-F6BC60401B9D}"/>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74009"/>
    <xdr:sp macro="" textlink="">
      <xdr:nvSpPr>
        <xdr:cNvPr id="6277" name="PoljeZBesedilom 2">
          <a:extLst>
            <a:ext uri="{FF2B5EF4-FFF2-40B4-BE49-F238E27FC236}">
              <a16:creationId xmlns:a16="http://schemas.microsoft.com/office/drawing/2014/main" id="{B16DB2E8-5BCE-429F-9619-3573480905DF}"/>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74009"/>
    <xdr:sp macro="" textlink="">
      <xdr:nvSpPr>
        <xdr:cNvPr id="6278" name="PoljeZBesedilom 2">
          <a:extLst>
            <a:ext uri="{FF2B5EF4-FFF2-40B4-BE49-F238E27FC236}">
              <a16:creationId xmlns:a16="http://schemas.microsoft.com/office/drawing/2014/main" id="{5F744507-B54E-4D2E-81B2-3A08965BC9D5}"/>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79" name="PoljeZBesedilom 2">
          <a:extLst>
            <a:ext uri="{FF2B5EF4-FFF2-40B4-BE49-F238E27FC236}">
              <a16:creationId xmlns:a16="http://schemas.microsoft.com/office/drawing/2014/main" id="{F19E76E8-EDDE-4FD9-9237-DF629FDA3B0A}"/>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80" name="PoljeZBesedilom 6279">
          <a:extLst>
            <a:ext uri="{FF2B5EF4-FFF2-40B4-BE49-F238E27FC236}">
              <a16:creationId xmlns:a16="http://schemas.microsoft.com/office/drawing/2014/main" id="{B1F398AB-E7D1-41E8-8A8B-24F5DFA4E619}"/>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81" name="PoljeZBesedilom 2">
          <a:extLst>
            <a:ext uri="{FF2B5EF4-FFF2-40B4-BE49-F238E27FC236}">
              <a16:creationId xmlns:a16="http://schemas.microsoft.com/office/drawing/2014/main" id="{F7C7235F-4741-40FB-8D93-5D92D063B9D5}"/>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82" name="PoljeZBesedilom 2">
          <a:extLst>
            <a:ext uri="{FF2B5EF4-FFF2-40B4-BE49-F238E27FC236}">
              <a16:creationId xmlns:a16="http://schemas.microsoft.com/office/drawing/2014/main" id="{587EA3D7-68F8-4FB9-9440-D96F6CFB3F3E}"/>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83" name="PoljeZBesedilom 2">
          <a:extLst>
            <a:ext uri="{FF2B5EF4-FFF2-40B4-BE49-F238E27FC236}">
              <a16:creationId xmlns:a16="http://schemas.microsoft.com/office/drawing/2014/main" id="{42547B76-9D05-41BE-801C-570248763602}"/>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835</xdr:row>
      <xdr:rowOff>0</xdr:rowOff>
    </xdr:from>
    <xdr:ext cx="184731" cy="269959"/>
    <xdr:sp macro="" textlink="">
      <xdr:nvSpPr>
        <xdr:cNvPr id="6284" name="PoljeZBesedilom 2">
          <a:extLst>
            <a:ext uri="{FF2B5EF4-FFF2-40B4-BE49-F238E27FC236}">
              <a16:creationId xmlns:a16="http://schemas.microsoft.com/office/drawing/2014/main" id="{A6CE8F6D-759E-42DE-83DA-F95357AF6471}"/>
            </a:ext>
          </a:extLst>
        </xdr:cNvPr>
        <xdr:cNvSpPr txBox="1"/>
      </xdr:nvSpPr>
      <xdr:spPr>
        <a:xfrm>
          <a:off x="7642885" y="1421451129"/>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85" name="PoljeZBesedilom 2">
          <a:extLst>
            <a:ext uri="{FF2B5EF4-FFF2-40B4-BE49-F238E27FC236}">
              <a16:creationId xmlns:a16="http://schemas.microsoft.com/office/drawing/2014/main" id="{A66C1A93-FBD8-4AFD-9AA8-8F1044B9C608}"/>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86" name="PoljeZBesedilom 6285">
          <a:extLst>
            <a:ext uri="{FF2B5EF4-FFF2-40B4-BE49-F238E27FC236}">
              <a16:creationId xmlns:a16="http://schemas.microsoft.com/office/drawing/2014/main" id="{10220EB6-3ACE-4D74-8118-53583C9AD05D}"/>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87" name="PoljeZBesedilom 2">
          <a:extLst>
            <a:ext uri="{FF2B5EF4-FFF2-40B4-BE49-F238E27FC236}">
              <a16:creationId xmlns:a16="http://schemas.microsoft.com/office/drawing/2014/main" id="{82E91297-84CF-4C18-B374-35E07ED3CDC6}"/>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88" name="PoljeZBesedilom 2">
          <a:extLst>
            <a:ext uri="{FF2B5EF4-FFF2-40B4-BE49-F238E27FC236}">
              <a16:creationId xmlns:a16="http://schemas.microsoft.com/office/drawing/2014/main" id="{1BE9ED51-C563-437C-A20C-AF189437DFC7}"/>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89" name="PoljeZBesedilom 2">
          <a:extLst>
            <a:ext uri="{FF2B5EF4-FFF2-40B4-BE49-F238E27FC236}">
              <a16:creationId xmlns:a16="http://schemas.microsoft.com/office/drawing/2014/main" id="{31EF9A69-5BD4-45C1-88B8-1774B6460E85}"/>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90" name="PoljeZBesedilom 2">
          <a:extLst>
            <a:ext uri="{FF2B5EF4-FFF2-40B4-BE49-F238E27FC236}">
              <a16:creationId xmlns:a16="http://schemas.microsoft.com/office/drawing/2014/main" id="{77799A2B-4CD2-4E1F-9042-DC07E16310B3}"/>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91" name="PoljeZBesedilom 2">
          <a:extLst>
            <a:ext uri="{FF2B5EF4-FFF2-40B4-BE49-F238E27FC236}">
              <a16:creationId xmlns:a16="http://schemas.microsoft.com/office/drawing/2014/main" id="{9575C550-2510-4D30-8737-A1B2F02EF648}"/>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92" name="PoljeZBesedilom 6291">
          <a:extLst>
            <a:ext uri="{FF2B5EF4-FFF2-40B4-BE49-F238E27FC236}">
              <a16:creationId xmlns:a16="http://schemas.microsoft.com/office/drawing/2014/main" id="{7419DF2E-294C-42F8-99D4-6A00F173623D}"/>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93" name="PoljeZBesedilom 2">
          <a:extLst>
            <a:ext uri="{FF2B5EF4-FFF2-40B4-BE49-F238E27FC236}">
              <a16:creationId xmlns:a16="http://schemas.microsoft.com/office/drawing/2014/main" id="{E6BEC9FA-0210-4CF6-B67B-43B864DF9BC7}"/>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94" name="PoljeZBesedilom 2">
          <a:extLst>
            <a:ext uri="{FF2B5EF4-FFF2-40B4-BE49-F238E27FC236}">
              <a16:creationId xmlns:a16="http://schemas.microsoft.com/office/drawing/2014/main" id="{411F6357-CD22-4018-8C2C-ECE1417DB800}"/>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95" name="PoljeZBesedilom 2">
          <a:extLst>
            <a:ext uri="{FF2B5EF4-FFF2-40B4-BE49-F238E27FC236}">
              <a16:creationId xmlns:a16="http://schemas.microsoft.com/office/drawing/2014/main" id="{1757B402-FB5D-4D9F-8992-E3104C0F6ED3}"/>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841</xdr:row>
      <xdr:rowOff>0</xdr:rowOff>
    </xdr:from>
    <xdr:ext cx="184731" cy="264560"/>
    <xdr:sp macro="" textlink="">
      <xdr:nvSpPr>
        <xdr:cNvPr id="6296" name="PoljeZBesedilom 2">
          <a:extLst>
            <a:ext uri="{FF2B5EF4-FFF2-40B4-BE49-F238E27FC236}">
              <a16:creationId xmlns:a16="http://schemas.microsoft.com/office/drawing/2014/main" id="{B1C50A03-FBCE-418C-ACD4-E10FBC4C6A1D}"/>
            </a:ext>
          </a:extLst>
        </xdr:cNvPr>
        <xdr:cNvSpPr txBox="1"/>
      </xdr:nvSpPr>
      <xdr:spPr>
        <a:xfrm>
          <a:off x="7646695"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64560"/>
    <xdr:sp macro="" textlink="">
      <xdr:nvSpPr>
        <xdr:cNvPr id="6297" name="PoljeZBesedilom 2">
          <a:extLst>
            <a:ext uri="{FF2B5EF4-FFF2-40B4-BE49-F238E27FC236}">
              <a16:creationId xmlns:a16="http://schemas.microsoft.com/office/drawing/2014/main" id="{9DBB9B78-55D5-47AD-8086-1E2AF216C168}"/>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64560"/>
    <xdr:sp macro="" textlink="">
      <xdr:nvSpPr>
        <xdr:cNvPr id="6298" name="PoljeZBesedilom 6297">
          <a:extLst>
            <a:ext uri="{FF2B5EF4-FFF2-40B4-BE49-F238E27FC236}">
              <a16:creationId xmlns:a16="http://schemas.microsoft.com/office/drawing/2014/main" id="{75DB67E7-66DE-4DCD-BD4C-254D585C317E}"/>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64560"/>
    <xdr:sp macro="" textlink="">
      <xdr:nvSpPr>
        <xdr:cNvPr id="6299" name="PoljeZBesedilom 2">
          <a:extLst>
            <a:ext uri="{FF2B5EF4-FFF2-40B4-BE49-F238E27FC236}">
              <a16:creationId xmlns:a16="http://schemas.microsoft.com/office/drawing/2014/main" id="{F4DFD6E7-3E37-4032-A67C-72A3ACA207C0}"/>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64560"/>
    <xdr:sp macro="" textlink="">
      <xdr:nvSpPr>
        <xdr:cNvPr id="6300" name="PoljeZBesedilom 2">
          <a:extLst>
            <a:ext uri="{FF2B5EF4-FFF2-40B4-BE49-F238E27FC236}">
              <a16:creationId xmlns:a16="http://schemas.microsoft.com/office/drawing/2014/main" id="{1ED258E7-0076-4E90-8728-F642BF755D4E}"/>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64560"/>
    <xdr:sp macro="" textlink="">
      <xdr:nvSpPr>
        <xdr:cNvPr id="6301" name="PoljeZBesedilom 2">
          <a:extLst>
            <a:ext uri="{FF2B5EF4-FFF2-40B4-BE49-F238E27FC236}">
              <a16:creationId xmlns:a16="http://schemas.microsoft.com/office/drawing/2014/main" id="{462FA5FE-0A18-45B6-A2CF-E8DEC729D4FB}"/>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841</xdr:row>
      <xdr:rowOff>0</xdr:rowOff>
    </xdr:from>
    <xdr:ext cx="184731" cy="264560"/>
    <xdr:sp macro="" textlink="">
      <xdr:nvSpPr>
        <xdr:cNvPr id="6302" name="PoljeZBesedilom 2">
          <a:extLst>
            <a:ext uri="{FF2B5EF4-FFF2-40B4-BE49-F238E27FC236}">
              <a16:creationId xmlns:a16="http://schemas.microsoft.com/office/drawing/2014/main" id="{B532AFF7-D448-4848-B621-8340FD149F97}"/>
            </a:ext>
          </a:extLst>
        </xdr:cNvPr>
        <xdr:cNvSpPr txBox="1"/>
      </xdr:nvSpPr>
      <xdr:spPr>
        <a:xfrm>
          <a:off x="7644790" y="1442373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6303" name="PoljeZBesedilom 2">
          <a:extLst>
            <a:ext uri="{FF2B5EF4-FFF2-40B4-BE49-F238E27FC236}">
              <a16:creationId xmlns:a16="http://schemas.microsoft.com/office/drawing/2014/main" id="{39D53716-75D5-4634-B73D-B25EB5382A44}"/>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6304" name="PoljeZBesedilom 6303">
          <a:extLst>
            <a:ext uri="{FF2B5EF4-FFF2-40B4-BE49-F238E27FC236}">
              <a16:creationId xmlns:a16="http://schemas.microsoft.com/office/drawing/2014/main" id="{85082A0B-DFAD-4DAC-B63B-EBF21ECE0BBA}"/>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6305" name="PoljeZBesedilom 2">
          <a:extLst>
            <a:ext uri="{FF2B5EF4-FFF2-40B4-BE49-F238E27FC236}">
              <a16:creationId xmlns:a16="http://schemas.microsoft.com/office/drawing/2014/main" id="{CBE80DAF-9157-4EE4-8F00-E9A11B75476B}"/>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6306" name="PoljeZBesedilom 2">
          <a:extLst>
            <a:ext uri="{FF2B5EF4-FFF2-40B4-BE49-F238E27FC236}">
              <a16:creationId xmlns:a16="http://schemas.microsoft.com/office/drawing/2014/main" id="{127563D0-57EC-4DB1-9C04-59FF0D17D7CF}"/>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6307" name="PoljeZBesedilom 2">
          <a:extLst>
            <a:ext uri="{FF2B5EF4-FFF2-40B4-BE49-F238E27FC236}">
              <a16:creationId xmlns:a16="http://schemas.microsoft.com/office/drawing/2014/main" id="{C56A7D2A-D276-45EC-9EA2-F56E83C79BE3}"/>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842</xdr:row>
      <xdr:rowOff>0</xdr:rowOff>
    </xdr:from>
    <xdr:ext cx="184731" cy="264560"/>
    <xdr:sp macro="" textlink="">
      <xdr:nvSpPr>
        <xdr:cNvPr id="6308" name="PoljeZBesedilom 2">
          <a:extLst>
            <a:ext uri="{FF2B5EF4-FFF2-40B4-BE49-F238E27FC236}">
              <a16:creationId xmlns:a16="http://schemas.microsoft.com/office/drawing/2014/main" id="{96D28BD2-394E-431C-B8F8-81249CAD5B40}"/>
            </a:ext>
          </a:extLst>
        </xdr:cNvPr>
        <xdr:cNvSpPr txBox="1"/>
      </xdr:nvSpPr>
      <xdr:spPr>
        <a:xfrm>
          <a:off x="7644790" y="14434783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74009"/>
    <xdr:sp macro="" textlink="">
      <xdr:nvSpPr>
        <xdr:cNvPr id="6309" name="PoljeZBesedilom 6308">
          <a:extLst>
            <a:ext uri="{FF2B5EF4-FFF2-40B4-BE49-F238E27FC236}">
              <a16:creationId xmlns:a16="http://schemas.microsoft.com/office/drawing/2014/main" id="{D3034A71-3A09-4720-B709-025AFF74421B}"/>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74009"/>
    <xdr:sp macro="" textlink="">
      <xdr:nvSpPr>
        <xdr:cNvPr id="6310" name="PoljeZBesedilom 2">
          <a:extLst>
            <a:ext uri="{FF2B5EF4-FFF2-40B4-BE49-F238E27FC236}">
              <a16:creationId xmlns:a16="http://schemas.microsoft.com/office/drawing/2014/main" id="{5CE95912-074F-4CFA-9639-69C4AF0B84DC}"/>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74009"/>
    <xdr:sp macro="" textlink="">
      <xdr:nvSpPr>
        <xdr:cNvPr id="6311" name="PoljeZBesedilom 2">
          <a:extLst>
            <a:ext uri="{FF2B5EF4-FFF2-40B4-BE49-F238E27FC236}">
              <a16:creationId xmlns:a16="http://schemas.microsoft.com/office/drawing/2014/main" id="{648E3B1D-C975-4820-BC0B-FC2FD459723A}"/>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74009"/>
    <xdr:sp macro="" textlink="">
      <xdr:nvSpPr>
        <xdr:cNvPr id="6312" name="PoljeZBesedilom 2">
          <a:extLst>
            <a:ext uri="{FF2B5EF4-FFF2-40B4-BE49-F238E27FC236}">
              <a16:creationId xmlns:a16="http://schemas.microsoft.com/office/drawing/2014/main" id="{6082FEFA-E1A4-41D1-8F8E-094284D5A481}"/>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843</xdr:row>
      <xdr:rowOff>0</xdr:rowOff>
    </xdr:from>
    <xdr:ext cx="184731" cy="274009"/>
    <xdr:sp macro="" textlink="">
      <xdr:nvSpPr>
        <xdr:cNvPr id="6313" name="PoljeZBesedilom 2">
          <a:extLst>
            <a:ext uri="{FF2B5EF4-FFF2-40B4-BE49-F238E27FC236}">
              <a16:creationId xmlns:a16="http://schemas.microsoft.com/office/drawing/2014/main" id="{D8709709-388D-4065-BB5B-A2841497FC7D}"/>
            </a:ext>
          </a:extLst>
        </xdr:cNvPr>
        <xdr:cNvSpPr txBox="1"/>
      </xdr:nvSpPr>
      <xdr:spPr>
        <a:xfrm>
          <a:off x="7644790" y="14445832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14" name="PoljeZBesedilom 2">
          <a:extLst>
            <a:ext uri="{FF2B5EF4-FFF2-40B4-BE49-F238E27FC236}">
              <a16:creationId xmlns:a16="http://schemas.microsoft.com/office/drawing/2014/main" id="{54FE48FA-41CE-419D-A0DE-7ECB944A6595}"/>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15" name="PoljeZBesedilom 6314">
          <a:extLst>
            <a:ext uri="{FF2B5EF4-FFF2-40B4-BE49-F238E27FC236}">
              <a16:creationId xmlns:a16="http://schemas.microsoft.com/office/drawing/2014/main" id="{79A37F0B-6B9A-4A8D-87C2-433BF4E844F6}"/>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16" name="PoljeZBesedilom 2">
          <a:extLst>
            <a:ext uri="{FF2B5EF4-FFF2-40B4-BE49-F238E27FC236}">
              <a16:creationId xmlns:a16="http://schemas.microsoft.com/office/drawing/2014/main" id="{39A34B9B-FEA3-4B98-B617-5A414F15066C}"/>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17" name="PoljeZBesedilom 2">
          <a:extLst>
            <a:ext uri="{FF2B5EF4-FFF2-40B4-BE49-F238E27FC236}">
              <a16:creationId xmlns:a16="http://schemas.microsoft.com/office/drawing/2014/main" id="{DB0357F9-2549-4B65-8D76-5481C47B7305}"/>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18" name="PoljeZBesedilom 2">
          <a:extLst>
            <a:ext uri="{FF2B5EF4-FFF2-40B4-BE49-F238E27FC236}">
              <a16:creationId xmlns:a16="http://schemas.microsoft.com/office/drawing/2014/main" id="{758BD730-64CE-4B02-A7A3-B4ED9B2DA3ED}"/>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19" name="PoljeZBesedilom 2">
          <a:extLst>
            <a:ext uri="{FF2B5EF4-FFF2-40B4-BE49-F238E27FC236}">
              <a16:creationId xmlns:a16="http://schemas.microsoft.com/office/drawing/2014/main" id="{7C559D2F-4951-4DC8-A129-301EE19A689C}"/>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20" name="PoljeZBesedilom 2">
          <a:extLst>
            <a:ext uri="{FF2B5EF4-FFF2-40B4-BE49-F238E27FC236}">
              <a16:creationId xmlns:a16="http://schemas.microsoft.com/office/drawing/2014/main" id="{B62050A3-2C22-48C2-84C0-1E164C02BD7A}"/>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21" name="PoljeZBesedilom 6320">
          <a:extLst>
            <a:ext uri="{FF2B5EF4-FFF2-40B4-BE49-F238E27FC236}">
              <a16:creationId xmlns:a16="http://schemas.microsoft.com/office/drawing/2014/main" id="{42CB013C-5281-46D3-8199-C0890EE87BF2}"/>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22" name="PoljeZBesedilom 2">
          <a:extLst>
            <a:ext uri="{FF2B5EF4-FFF2-40B4-BE49-F238E27FC236}">
              <a16:creationId xmlns:a16="http://schemas.microsoft.com/office/drawing/2014/main" id="{94F7C19D-4F7A-4ABB-9526-FE798B621BEE}"/>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23" name="PoljeZBesedilom 2">
          <a:extLst>
            <a:ext uri="{FF2B5EF4-FFF2-40B4-BE49-F238E27FC236}">
              <a16:creationId xmlns:a16="http://schemas.microsoft.com/office/drawing/2014/main" id="{AD5B5A6F-8D06-41C0-9E3E-2B883C577E7B}"/>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24" name="PoljeZBesedilom 2">
          <a:extLst>
            <a:ext uri="{FF2B5EF4-FFF2-40B4-BE49-F238E27FC236}">
              <a16:creationId xmlns:a16="http://schemas.microsoft.com/office/drawing/2014/main" id="{B6A3FB2A-7766-43BF-9D97-BA0A982D3BD5}"/>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25" name="PoljeZBesedilom 2">
          <a:extLst>
            <a:ext uri="{FF2B5EF4-FFF2-40B4-BE49-F238E27FC236}">
              <a16:creationId xmlns:a16="http://schemas.microsoft.com/office/drawing/2014/main" id="{0BFBE7B1-87FC-4CDC-9033-CF0A65EA14A4}"/>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26" name="PoljeZBesedilom 2">
          <a:extLst>
            <a:ext uri="{FF2B5EF4-FFF2-40B4-BE49-F238E27FC236}">
              <a16:creationId xmlns:a16="http://schemas.microsoft.com/office/drawing/2014/main" id="{EFA44FE2-E0BA-4AC0-A828-E680D7E8C1F8}"/>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27" name="PoljeZBesedilom 6326">
          <a:extLst>
            <a:ext uri="{FF2B5EF4-FFF2-40B4-BE49-F238E27FC236}">
              <a16:creationId xmlns:a16="http://schemas.microsoft.com/office/drawing/2014/main" id="{942A02DA-A5B7-4708-9D36-245D20181B2A}"/>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28" name="PoljeZBesedilom 2">
          <a:extLst>
            <a:ext uri="{FF2B5EF4-FFF2-40B4-BE49-F238E27FC236}">
              <a16:creationId xmlns:a16="http://schemas.microsoft.com/office/drawing/2014/main" id="{02C2F089-4DDF-4FB8-8220-B8F71510E84A}"/>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29" name="PoljeZBesedilom 2">
          <a:extLst>
            <a:ext uri="{FF2B5EF4-FFF2-40B4-BE49-F238E27FC236}">
              <a16:creationId xmlns:a16="http://schemas.microsoft.com/office/drawing/2014/main" id="{07DAFB8D-A0D9-4066-BAB2-3404E6B7A89D}"/>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30" name="PoljeZBesedilom 2">
          <a:extLst>
            <a:ext uri="{FF2B5EF4-FFF2-40B4-BE49-F238E27FC236}">
              <a16:creationId xmlns:a16="http://schemas.microsoft.com/office/drawing/2014/main" id="{F7754B94-93B4-4084-B5DF-348599B7F9E6}"/>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31" name="PoljeZBesedilom 2">
          <a:extLst>
            <a:ext uri="{FF2B5EF4-FFF2-40B4-BE49-F238E27FC236}">
              <a16:creationId xmlns:a16="http://schemas.microsoft.com/office/drawing/2014/main" id="{BA9D43F4-067F-41A0-B0FE-6DCD085630F6}"/>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32" name="PoljeZBesedilom 2">
          <a:extLst>
            <a:ext uri="{FF2B5EF4-FFF2-40B4-BE49-F238E27FC236}">
              <a16:creationId xmlns:a16="http://schemas.microsoft.com/office/drawing/2014/main" id="{CB10D8DF-A9DD-41D1-A08D-D6CAF8060E4B}"/>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33" name="PoljeZBesedilom 6332">
          <a:extLst>
            <a:ext uri="{FF2B5EF4-FFF2-40B4-BE49-F238E27FC236}">
              <a16:creationId xmlns:a16="http://schemas.microsoft.com/office/drawing/2014/main" id="{E493DF5A-CB2E-4704-900A-8361BC4DFA69}"/>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34" name="PoljeZBesedilom 2">
          <a:extLst>
            <a:ext uri="{FF2B5EF4-FFF2-40B4-BE49-F238E27FC236}">
              <a16:creationId xmlns:a16="http://schemas.microsoft.com/office/drawing/2014/main" id="{B029DE59-C223-4F56-B28E-51447A577F67}"/>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35" name="PoljeZBesedilom 2">
          <a:extLst>
            <a:ext uri="{FF2B5EF4-FFF2-40B4-BE49-F238E27FC236}">
              <a16:creationId xmlns:a16="http://schemas.microsoft.com/office/drawing/2014/main" id="{A213B9B1-5089-4B9C-B199-DF58BD98EDA6}"/>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36" name="PoljeZBesedilom 2">
          <a:extLst>
            <a:ext uri="{FF2B5EF4-FFF2-40B4-BE49-F238E27FC236}">
              <a16:creationId xmlns:a16="http://schemas.microsoft.com/office/drawing/2014/main" id="{4B6C7443-25AF-49BC-B64E-46EF2E6390E2}"/>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844</xdr:row>
      <xdr:rowOff>0</xdr:rowOff>
    </xdr:from>
    <xdr:ext cx="184731" cy="264560"/>
    <xdr:sp macro="" textlink="">
      <xdr:nvSpPr>
        <xdr:cNvPr id="6337" name="PoljeZBesedilom 2">
          <a:extLst>
            <a:ext uri="{FF2B5EF4-FFF2-40B4-BE49-F238E27FC236}">
              <a16:creationId xmlns:a16="http://schemas.microsoft.com/office/drawing/2014/main" id="{508177BD-7C1A-45DD-BE07-2B2EC952EDCD}"/>
            </a:ext>
          </a:extLst>
        </xdr:cNvPr>
        <xdr:cNvSpPr txBox="1"/>
      </xdr:nvSpPr>
      <xdr:spPr>
        <a:xfrm>
          <a:off x="7650505" y="1445688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38" name="PoljeZBesedilom 2">
          <a:extLst>
            <a:ext uri="{FF2B5EF4-FFF2-40B4-BE49-F238E27FC236}">
              <a16:creationId xmlns:a16="http://schemas.microsoft.com/office/drawing/2014/main" id="{0B8E79F3-7849-4F08-BF8E-7EA2B3D952A7}"/>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39" name="PoljeZBesedilom 6338">
          <a:extLst>
            <a:ext uri="{FF2B5EF4-FFF2-40B4-BE49-F238E27FC236}">
              <a16:creationId xmlns:a16="http://schemas.microsoft.com/office/drawing/2014/main" id="{E195B70C-0362-4A33-B2B0-C179FC5AB760}"/>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40" name="PoljeZBesedilom 2">
          <a:extLst>
            <a:ext uri="{FF2B5EF4-FFF2-40B4-BE49-F238E27FC236}">
              <a16:creationId xmlns:a16="http://schemas.microsoft.com/office/drawing/2014/main" id="{BAA6EBB6-C5B2-40E9-8C27-A6B1153614DD}"/>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41" name="PoljeZBesedilom 2">
          <a:extLst>
            <a:ext uri="{FF2B5EF4-FFF2-40B4-BE49-F238E27FC236}">
              <a16:creationId xmlns:a16="http://schemas.microsoft.com/office/drawing/2014/main" id="{B0717C7A-28E0-4FA7-A127-D3EEF9EAE2CD}"/>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42" name="PoljeZBesedilom 2">
          <a:extLst>
            <a:ext uri="{FF2B5EF4-FFF2-40B4-BE49-F238E27FC236}">
              <a16:creationId xmlns:a16="http://schemas.microsoft.com/office/drawing/2014/main" id="{8C1A6520-D217-44F8-834C-9C5763B750DD}"/>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43" name="PoljeZBesedilom 2">
          <a:extLst>
            <a:ext uri="{FF2B5EF4-FFF2-40B4-BE49-F238E27FC236}">
              <a16:creationId xmlns:a16="http://schemas.microsoft.com/office/drawing/2014/main" id="{708541BE-C8B0-4C91-BD09-D69B74FDA8AD}"/>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44" name="PoljeZBesedilom 2">
          <a:extLst>
            <a:ext uri="{FF2B5EF4-FFF2-40B4-BE49-F238E27FC236}">
              <a16:creationId xmlns:a16="http://schemas.microsoft.com/office/drawing/2014/main" id="{0838AE43-5AB9-4A2B-A8F2-C98FB146FA4D}"/>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45" name="PoljeZBesedilom 6344">
          <a:extLst>
            <a:ext uri="{FF2B5EF4-FFF2-40B4-BE49-F238E27FC236}">
              <a16:creationId xmlns:a16="http://schemas.microsoft.com/office/drawing/2014/main" id="{09C2E604-84C3-4139-B0C8-426D5BE05994}"/>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46" name="PoljeZBesedilom 2">
          <a:extLst>
            <a:ext uri="{FF2B5EF4-FFF2-40B4-BE49-F238E27FC236}">
              <a16:creationId xmlns:a16="http://schemas.microsoft.com/office/drawing/2014/main" id="{A4C62460-20E8-4107-8528-7E546F684EA7}"/>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47" name="PoljeZBesedilom 2">
          <a:extLst>
            <a:ext uri="{FF2B5EF4-FFF2-40B4-BE49-F238E27FC236}">
              <a16:creationId xmlns:a16="http://schemas.microsoft.com/office/drawing/2014/main" id="{18504523-39BC-44A1-9001-102E7C24AD6F}"/>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48" name="PoljeZBesedilom 2">
          <a:extLst>
            <a:ext uri="{FF2B5EF4-FFF2-40B4-BE49-F238E27FC236}">
              <a16:creationId xmlns:a16="http://schemas.microsoft.com/office/drawing/2014/main" id="{33C0778B-B844-4848-8B64-DA393C8CE95C}"/>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49" name="PoljeZBesedilom 2">
          <a:extLst>
            <a:ext uri="{FF2B5EF4-FFF2-40B4-BE49-F238E27FC236}">
              <a16:creationId xmlns:a16="http://schemas.microsoft.com/office/drawing/2014/main" id="{36BB469D-EA46-4B26-BBED-248C96A1542B}"/>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848</xdr:row>
      <xdr:rowOff>0</xdr:rowOff>
    </xdr:from>
    <xdr:ext cx="184731" cy="269959"/>
    <xdr:sp macro="" textlink="">
      <xdr:nvSpPr>
        <xdr:cNvPr id="6350" name="PoljeZBesedilom 2">
          <a:extLst>
            <a:ext uri="{FF2B5EF4-FFF2-40B4-BE49-F238E27FC236}">
              <a16:creationId xmlns:a16="http://schemas.microsoft.com/office/drawing/2014/main" id="{671DB2C1-77B9-435F-8CCA-89147AEFFD53}"/>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848</xdr:row>
      <xdr:rowOff>0</xdr:rowOff>
    </xdr:from>
    <xdr:ext cx="184731" cy="269959"/>
    <xdr:sp macro="" textlink="">
      <xdr:nvSpPr>
        <xdr:cNvPr id="6351" name="PoljeZBesedilom 6350">
          <a:extLst>
            <a:ext uri="{FF2B5EF4-FFF2-40B4-BE49-F238E27FC236}">
              <a16:creationId xmlns:a16="http://schemas.microsoft.com/office/drawing/2014/main" id="{D9C68E26-EDB9-4D31-80E6-91E318AD288B}"/>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848</xdr:row>
      <xdr:rowOff>0</xdr:rowOff>
    </xdr:from>
    <xdr:ext cx="184731" cy="269959"/>
    <xdr:sp macro="" textlink="">
      <xdr:nvSpPr>
        <xdr:cNvPr id="6352" name="PoljeZBesedilom 2">
          <a:extLst>
            <a:ext uri="{FF2B5EF4-FFF2-40B4-BE49-F238E27FC236}">
              <a16:creationId xmlns:a16="http://schemas.microsoft.com/office/drawing/2014/main" id="{1A8CACC8-4892-4813-8A6D-7C9480C03797}"/>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848</xdr:row>
      <xdr:rowOff>0</xdr:rowOff>
    </xdr:from>
    <xdr:ext cx="184731" cy="269959"/>
    <xdr:sp macro="" textlink="">
      <xdr:nvSpPr>
        <xdr:cNvPr id="6353" name="PoljeZBesedilom 2">
          <a:extLst>
            <a:ext uri="{FF2B5EF4-FFF2-40B4-BE49-F238E27FC236}">
              <a16:creationId xmlns:a16="http://schemas.microsoft.com/office/drawing/2014/main" id="{4EBF2E96-4B1D-4833-BDAF-F2FE5BF2EB58}"/>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848</xdr:row>
      <xdr:rowOff>0</xdr:rowOff>
    </xdr:from>
    <xdr:ext cx="184731" cy="269959"/>
    <xdr:sp macro="" textlink="">
      <xdr:nvSpPr>
        <xdr:cNvPr id="6354" name="PoljeZBesedilom 2">
          <a:extLst>
            <a:ext uri="{FF2B5EF4-FFF2-40B4-BE49-F238E27FC236}">
              <a16:creationId xmlns:a16="http://schemas.microsoft.com/office/drawing/2014/main" id="{E199C35C-9B36-441A-BCC8-569558241417}"/>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848</xdr:row>
      <xdr:rowOff>0</xdr:rowOff>
    </xdr:from>
    <xdr:ext cx="184731" cy="269959"/>
    <xdr:sp macro="" textlink="">
      <xdr:nvSpPr>
        <xdr:cNvPr id="6355" name="PoljeZBesedilom 2">
          <a:extLst>
            <a:ext uri="{FF2B5EF4-FFF2-40B4-BE49-F238E27FC236}">
              <a16:creationId xmlns:a16="http://schemas.microsoft.com/office/drawing/2014/main" id="{DBBE78A6-4310-4E3B-9843-6E8CDB9F53C7}"/>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56" name="PoljeZBesedilom 2">
          <a:extLst>
            <a:ext uri="{FF2B5EF4-FFF2-40B4-BE49-F238E27FC236}">
              <a16:creationId xmlns:a16="http://schemas.microsoft.com/office/drawing/2014/main" id="{C6B8F66A-AA73-4BDF-86CF-2D32A564E863}"/>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57" name="PoljeZBesedilom 6356">
          <a:extLst>
            <a:ext uri="{FF2B5EF4-FFF2-40B4-BE49-F238E27FC236}">
              <a16:creationId xmlns:a16="http://schemas.microsoft.com/office/drawing/2014/main" id="{CC2206E5-ABCF-4AAA-B467-0B09E4C0E3DA}"/>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58" name="PoljeZBesedilom 2">
          <a:extLst>
            <a:ext uri="{FF2B5EF4-FFF2-40B4-BE49-F238E27FC236}">
              <a16:creationId xmlns:a16="http://schemas.microsoft.com/office/drawing/2014/main" id="{45042CF7-6AAF-49DC-B817-8594E9FF515E}"/>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59" name="PoljeZBesedilom 2">
          <a:extLst>
            <a:ext uri="{FF2B5EF4-FFF2-40B4-BE49-F238E27FC236}">
              <a16:creationId xmlns:a16="http://schemas.microsoft.com/office/drawing/2014/main" id="{458DF279-1081-4622-9D6B-D55D494A2B44}"/>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60" name="PoljeZBesedilom 2">
          <a:extLst>
            <a:ext uri="{FF2B5EF4-FFF2-40B4-BE49-F238E27FC236}">
              <a16:creationId xmlns:a16="http://schemas.microsoft.com/office/drawing/2014/main" id="{68D00121-22AD-40D0-915B-EE20A1A2A1C8}"/>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61" name="PoljeZBesedilom 2">
          <a:extLst>
            <a:ext uri="{FF2B5EF4-FFF2-40B4-BE49-F238E27FC236}">
              <a16:creationId xmlns:a16="http://schemas.microsoft.com/office/drawing/2014/main" id="{716608CB-D07E-499F-9930-14493A779296}"/>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62" name="PoljeZBesedilom 2">
          <a:extLst>
            <a:ext uri="{FF2B5EF4-FFF2-40B4-BE49-F238E27FC236}">
              <a16:creationId xmlns:a16="http://schemas.microsoft.com/office/drawing/2014/main" id="{50F6C44A-4C1A-4F83-A3AF-ACD6CBAF2141}"/>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63" name="PoljeZBesedilom 6362">
          <a:extLst>
            <a:ext uri="{FF2B5EF4-FFF2-40B4-BE49-F238E27FC236}">
              <a16:creationId xmlns:a16="http://schemas.microsoft.com/office/drawing/2014/main" id="{EE5C173E-91F4-4DA5-98FA-8AA2FE679511}"/>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64" name="PoljeZBesedilom 2">
          <a:extLst>
            <a:ext uri="{FF2B5EF4-FFF2-40B4-BE49-F238E27FC236}">
              <a16:creationId xmlns:a16="http://schemas.microsoft.com/office/drawing/2014/main" id="{20451B68-91BA-4F64-A71E-63C28CA82E39}"/>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65" name="PoljeZBesedilom 2">
          <a:extLst>
            <a:ext uri="{FF2B5EF4-FFF2-40B4-BE49-F238E27FC236}">
              <a16:creationId xmlns:a16="http://schemas.microsoft.com/office/drawing/2014/main" id="{8CF353D4-68D6-40BF-89C6-54F72D68B65F}"/>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66" name="PoljeZBesedilom 2">
          <a:extLst>
            <a:ext uri="{FF2B5EF4-FFF2-40B4-BE49-F238E27FC236}">
              <a16:creationId xmlns:a16="http://schemas.microsoft.com/office/drawing/2014/main" id="{48B9425D-7D17-4C54-BC3D-8EA6E0DE740E}"/>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847</xdr:row>
      <xdr:rowOff>0</xdr:rowOff>
    </xdr:from>
    <xdr:ext cx="184731" cy="264560"/>
    <xdr:sp macro="" textlink="">
      <xdr:nvSpPr>
        <xdr:cNvPr id="6367" name="PoljeZBesedilom 2">
          <a:extLst>
            <a:ext uri="{FF2B5EF4-FFF2-40B4-BE49-F238E27FC236}">
              <a16:creationId xmlns:a16="http://schemas.microsoft.com/office/drawing/2014/main" id="{61327DEC-A305-4715-B8F0-21160C877B6C}"/>
            </a:ext>
          </a:extLst>
        </xdr:cNvPr>
        <xdr:cNvSpPr txBox="1"/>
      </xdr:nvSpPr>
      <xdr:spPr>
        <a:xfrm>
          <a:off x="765050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848</xdr:row>
      <xdr:rowOff>0</xdr:rowOff>
    </xdr:from>
    <xdr:ext cx="184731" cy="269959"/>
    <xdr:sp macro="" textlink="">
      <xdr:nvSpPr>
        <xdr:cNvPr id="6368" name="PoljeZBesedilom 2">
          <a:extLst>
            <a:ext uri="{FF2B5EF4-FFF2-40B4-BE49-F238E27FC236}">
              <a16:creationId xmlns:a16="http://schemas.microsoft.com/office/drawing/2014/main" id="{B5460D3D-931C-455C-9A3D-BEA0B8460778}"/>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848</xdr:row>
      <xdr:rowOff>0</xdr:rowOff>
    </xdr:from>
    <xdr:ext cx="184731" cy="269959"/>
    <xdr:sp macro="" textlink="">
      <xdr:nvSpPr>
        <xdr:cNvPr id="6369" name="PoljeZBesedilom 6368">
          <a:extLst>
            <a:ext uri="{FF2B5EF4-FFF2-40B4-BE49-F238E27FC236}">
              <a16:creationId xmlns:a16="http://schemas.microsoft.com/office/drawing/2014/main" id="{1211801E-980E-4CAC-A33B-A94DB715E698}"/>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848</xdr:row>
      <xdr:rowOff>0</xdr:rowOff>
    </xdr:from>
    <xdr:ext cx="184731" cy="269959"/>
    <xdr:sp macro="" textlink="">
      <xdr:nvSpPr>
        <xdr:cNvPr id="6370" name="PoljeZBesedilom 2">
          <a:extLst>
            <a:ext uri="{FF2B5EF4-FFF2-40B4-BE49-F238E27FC236}">
              <a16:creationId xmlns:a16="http://schemas.microsoft.com/office/drawing/2014/main" id="{349C96D2-1D27-4EAF-A208-E298B681746F}"/>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848</xdr:row>
      <xdr:rowOff>0</xdr:rowOff>
    </xdr:from>
    <xdr:ext cx="184731" cy="269959"/>
    <xdr:sp macro="" textlink="">
      <xdr:nvSpPr>
        <xdr:cNvPr id="6371" name="PoljeZBesedilom 2">
          <a:extLst>
            <a:ext uri="{FF2B5EF4-FFF2-40B4-BE49-F238E27FC236}">
              <a16:creationId xmlns:a16="http://schemas.microsoft.com/office/drawing/2014/main" id="{9987BDDE-15FC-4187-BF3D-E7194D6F10D9}"/>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848</xdr:row>
      <xdr:rowOff>0</xdr:rowOff>
    </xdr:from>
    <xdr:ext cx="184731" cy="269959"/>
    <xdr:sp macro="" textlink="">
      <xdr:nvSpPr>
        <xdr:cNvPr id="6372" name="PoljeZBesedilom 2">
          <a:extLst>
            <a:ext uri="{FF2B5EF4-FFF2-40B4-BE49-F238E27FC236}">
              <a16:creationId xmlns:a16="http://schemas.microsoft.com/office/drawing/2014/main" id="{2D8B76F4-B129-4BE9-90D2-4C7E8B3D64CA}"/>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848</xdr:row>
      <xdr:rowOff>0</xdr:rowOff>
    </xdr:from>
    <xdr:ext cx="184731" cy="269959"/>
    <xdr:sp macro="" textlink="">
      <xdr:nvSpPr>
        <xdr:cNvPr id="6373" name="PoljeZBesedilom 2">
          <a:extLst>
            <a:ext uri="{FF2B5EF4-FFF2-40B4-BE49-F238E27FC236}">
              <a16:creationId xmlns:a16="http://schemas.microsoft.com/office/drawing/2014/main" id="{B59038C2-2374-441F-9F14-86DBFFEDB415}"/>
            </a:ext>
          </a:extLst>
        </xdr:cNvPr>
        <xdr:cNvSpPr txBox="1"/>
      </xdr:nvSpPr>
      <xdr:spPr>
        <a:xfrm>
          <a:off x="7648600" y="1449476400"/>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374" name="PoljeZBesedilom 2">
          <a:extLst>
            <a:ext uri="{FF2B5EF4-FFF2-40B4-BE49-F238E27FC236}">
              <a16:creationId xmlns:a16="http://schemas.microsoft.com/office/drawing/2014/main" id="{E7134F5C-24BF-4562-87AB-F475B2E86E02}"/>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375" name="PoljeZBesedilom 6374">
          <a:extLst>
            <a:ext uri="{FF2B5EF4-FFF2-40B4-BE49-F238E27FC236}">
              <a16:creationId xmlns:a16="http://schemas.microsoft.com/office/drawing/2014/main" id="{B94CC262-6340-4ACA-B6BB-51DBA7EBCFF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376" name="PoljeZBesedilom 2">
          <a:extLst>
            <a:ext uri="{FF2B5EF4-FFF2-40B4-BE49-F238E27FC236}">
              <a16:creationId xmlns:a16="http://schemas.microsoft.com/office/drawing/2014/main" id="{98DDCA00-AE11-4216-A0A9-58AF84D5AB4A}"/>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377" name="PoljeZBesedilom 2">
          <a:extLst>
            <a:ext uri="{FF2B5EF4-FFF2-40B4-BE49-F238E27FC236}">
              <a16:creationId xmlns:a16="http://schemas.microsoft.com/office/drawing/2014/main" id="{371EEEAF-1968-433E-880C-56C8CD88A1FD}"/>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378" name="PoljeZBesedilom 2">
          <a:extLst>
            <a:ext uri="{FF2B5EF4-FFF2-40B4-BE49-F238E27FC236}">
              <a16:creationId xmlns:a16="http://schemas.microsoft.com/office/drawing/2014/main" id="{948EF7D3-17E9-4946-B75D-644F379694FA}"/>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379" name="PoljeZBesedilom 2">
          <a:extLst>
            <a:ext uri="{FF2B5EF4-FFF2-40B4-BE49-F238E27FC236}">
              <a16:creationId xmlns:a16="http://schemas.microsoft.com/office/drawing/2014/main" id="{91165F9C-2E8F-471C-A4C0-424F4CD2329D}"/>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861</xdr:row>
      <xdr:rowOff>0</xdr:rowOff>
    </xdr:from>
    <xdr:ext cx="184731" cy="274009"/>
    <xdr:sp macro="" textlink="">
      <xdr:nvSpPr>
        <xdr:cNvPr id="6380" name="PoljeZBesedilom 6379">
          <a:extLst>
            <a:ext uri="{FF2B5EF4-FFF2-40B4-BE49-F238E27FC236}">
              <a16:creationId xmlns:a16="http://schemas.microsoft.com/office/drawing/2014/main" id="{1998EA8F-8FFA-4E55-817E-F9A7B9C7CE65}"/>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861</xdr:row>
      <xdr:rowOff>0</xdr:rowOff>
    </xdr:from>
    <xdr:ext cx="184731" cy="274009"/>
    <xdr:sp macro="" textlink="">
      <xdr:nvSpPr>
        <xdr:cNvPr id="6381" name="PoljeZBesedilom 2">
          <a:extLst>
            <a:ext uri="{FF2B5EF4-FFF2-40B4-BE49-F238E27FC236}">
              <a16:creationId xmlns:a16="http://schemas.microsoft.com/office/drawing/2014/main" id="{871C4DBD-EB36-4973-AE0F-5CB4161DAA7E}"/>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861</xdr:row>
      <xdr:rowOff>0</xdr:rowOff>
    </xdr:from>
    <xdr:ext cx="184731" cy="274009"/>
    <xdr:sp macro="" textlink="">
      <xdr:nvSpPr>
        <xdr:cNvPr id="6382" name="PoljeZBesedilom 2">
          <a:extLst>
            <a:ext uri="{FF2B5EF4-FFF2-40B4-BE49-F238E27FC236}">
              <a16:creationId xmlns:a16="http://schemas.microsoft.com/office/drawing/2014/main" id="{8E51EBCE-A917-438F-8CE4-F28951050BF9}"/>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861</xdr:row>
      <xdr:rowOff>0</xdr:rowOff>
    </xdr:from>
    <xdr:ext cx="184731" cy="274009"/>
    <xdr:sp macro="" textlink="">
      <xdr:nvSpPr>
        <xdr:cNvPr id="6383" name="PoljeZBesedilom 2">
          <a:extLst>
            <a:ext uri="{FF2B5EF4-FFF2-40B4-BE49-F238E27FC236}">
              <a16:creationId xmlns:a16="http://schemas.microsoft.com/office/drawing/2014/main" id="{4BCA721E-209E-465A-8A87-0A69D76C53D2}"/>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861</xdr:row>
      <xdr:rowOff>0</xdr:rowOff>
    </xdr:from>
    <xdr:ext cx="184731" cy="274009"/>
    <xdr:sp macro="" textlink="">
      <xdr:nvSpPr>
        <xdr:cNvPr id="6384" name="PoljeZBesedilom 2">
          <a:extLst>
            <a:ext uri="{FF2B5EF4-FFF2-40B4-BE49-F238E27FC236}">
              <a16:creationId xmlns:a16="http://schemas.microsoft.com/office/drawing/2014/main" id="{0DCBBAE2-A8B2-4B1E-9A68-B266607D1B21}"/>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385" name="PoljeZBesedilom 2">
          <a:extLst>
            <a:ext uri="{FF2B5EF4-FFF2-40B4-BE49-F238E27FC236}">
              <a16:creationId xmlns:a16="http://schemas.microsoft.com/office/drawing/2014/main" id="{F88F73F4-A247-4182-8BCB-2EEE2F86E42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386" name="PoljeZBesedilom 6385">
          <a:extLst>
            <a:ext uri="{FF2B5EF4-FFF2-40B4-BE49-F238E27FC236}">
              <a16:creationId xmlns:a16="http://schemas.microsoft.com/office/drawing/2014/main" id="{493DD5E3-67EF-457C-92DA-B07CC568F215}"/>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387" name="PoljeZBesedilom 2">
          <a:extLst>
            <a:ext uri="{FF2B5EF4-FFF2-40B4-BE49-F238E27FC236}">
              <a16:creationId xmlns:a16="http://schemas.microsoft.com/office/drawing/2014/main" id="{948D70F0-CE7D-4604-8F78-7B8EBDC49943}"/>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388" name="PoljeZBesedilom 2">
          <a:extLst>
            <a:ext uri="{FF2B5EF4-FFF2-40B4-BE49-F238E27FC236}">
              <a16:creationId xmlns:a16="http://schemas.microsoft.com/office/drawing/2014/main" id="{8910131F-11EB-4E08-800D-E265C7027DF9}"/>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389" name="PoljeZBesedilom 2">
          <a:extLst>
            <a:ext uri="{FF2B5EF4-FFF2-40B4-BE49-F238E27FC236}">
              <a16:creationId xmlns:a16="http://schemas.microsoft.com/office/drawing/2014/main" id="{6ED5FF81-E2C8-4834-97E1-9CB5301C5B3F}"/>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390" name="PoljeZBesedilom 2">
          <a:extLst>
            <a:ext uri="{FF2B5EF4-FFF2-40B4-BE49-F238E27FC236}">
              <a16:creationId xmlns:a16="http://schemas.microsoft.com/office/drawing/2014/main" id="{D072F4CC-4248-4F4A-BC7C-5B52D42A5612}"/>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861</xdr:row>
      <xdr:rowOff>0</xdr:rowOff>
    </xdr:from>
    <xdr:ext cx="184731" cy="274009"/>
    <xdr:sp macro="" textlink="">
      <xdr:nvSpPr>
        <xdr:cNvPr id="6391" name="PoljeZBesedilom 6390">
          <a:extLst>
            <a:ext uri="{FF2B5EF4-FFF2-40B4-BE49-F238E27FC236}">
              <a16:creationId xmlns:a16="http://schemas.microsoft.com/office/drawing/2014/main" id="{C03C38CD-1751-4E53-B1C5-17999C707E22}"/>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861</xdr:row>
      <xdr:rowOff>0</xdr:rowOff>
    </xdr:from>
    <xdr:ext cx="184731" cy="274009"/>
    <xdr:sp macro="" textlink="">
      <xdr:nvSpPr>
        <xdr:cNvPr id="6392" name="PoljeZBesedilom 2">
          <a:extLst>
            <a:ext uri="{FF2B5EF4-FFF2-40B4-BE49-F238E27FC236}">
              <a16:creationId xmlns:a16="http://schemas.microsoft.com/office/drawing/2014/main" id="{AAA8965C-532B-446C-8E8E-DCE0BF96D277}"/>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861</xdr:row>
      <xdr:rowOff>0</xdr:rowOff>
    </xdr:from>
    <xdr:ext cx="184731" cy="274009"/>
    <xdr:sp macro="" textlink="">
      <xdr:nvSpPr>
        <xdr:cNvPr id="6393" name="PoljeZBesedilom 2">
          <a:extLst>
            <a:ext uri="{FF2B5EF4-FFF2-40B4-BE49-F238E27FC236}">
              <a16:creationId xmlns:a16="http://schemas.microsoft.com/office/drawing/2014/main" id="{3F4167A2-B99F-4938-AAAB-767557EB98A5}"/>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861</xdr:row>
      <xdr:rowOff>0</xdr:rowOff>
    </xdr:from>
    <xdr:ext cx="184731" cy="274009"/>
    <xdr:sp macro="" textlink="">
      <xdr:nvSpPr>
        <xdr:cNvPr id="6394" name="PoljeZBesedilom 2">
          <a:extLst>
            <a:ext uri="{FF2B5EF4-FFF2-40B4-BE49-F238E27FC236}">
              <a16:creationId xmlns:a16="http://schemas.microsoft.com/office/drawing/2014/main" id="{28EAF2AF-BC39-42E8-90DA-91AA0185BE09}"/>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861</xdr:row>
      <xdr:rowOff>0</xdr:rowOff>
    </xdr:from>
    <xdr:ext cx="184731" cy="274009"/>
    <xdr:sp macro="" textlink="">
      <xdr:nvSpPr>
        <xdr:cNvPr id="6395" name="PoljeZBesedilom 2">
          <a:extLst>
            <a:ext uri="{FF2B5EF4-FFF2-40B4-BE49-F238E27FC236}">
              <a16:creationId xmlns:a16="http://schemas.microsoft.com/office/drawing/2014/main" id="{0EAF45F7-78D7-4E17-AA4A-D78F4D091A64}"/>
            </a:ext>
          </a:extLst>
        </xdr:cNvPr>
        <xdr:cNvSpPr txBox="1"/>
      </xdr:nvSpPr>
      <xdr:spPr>
        <a:xfrm>
          <a:off x="7644790" y="1478835171"/>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1012</xdr:row>
      <xdr:rowOff>0</xdr:rowOff>
    </xdr:from>
    <xdr:ext cx="184731" cy="264560"/>
    <xdr:sp macro="" textlink="">
      <xdr:nvSpPr>
        <xdr:cNvPr id="6396" name="PoljeZBesedilom 2">
          <a:extLst>
            <a:ext uri="{FF2B5EF4-FFF2-40B4-BE49-F238E27FC236}">
              <a16:creationId xmlns:a16="http://schemas.microsoft.com/office/drawing/2014/main" id="{951A9F79-54EA-46EC-A450-CD3956B170A3}"/>
            </a:ext>
          </a:extLst>
        </xdr:cNvPr>
        <xdr:cNvSpPr txBox="1"/>
      </xdr:nvSpPr>
      <xdr:spPr>
        <a:xfrm>
          <a:off x="6226629" y="1774224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1012</xdr:row>
      <xdr:rowOff>0</xdr:rowOff>
    </xdr:from>
    <xdr:ext cx="184731" cy="264560"/>
    <xdr:sp macro="" textlink="">
      <xdr:nvSpPr>
        <xdr:cNvPr id="6397" name="PoljeZBesedilom 6396">
          <a:extLst>
            <a:ext uri="{FF2B5EF4-FFF2-40B4-BE49-F238E27FC236}">
              <a16:creationId xmlns:a16="http://schemas.microsoft.com/office/drawing/2014/main" id="{159E71C3-5F8F-4E05-AEDE-7203E284D101}"/>
            </a:ext>
          </a:extLst>
        </xdr:cNvPr>
        <xdr:cNvSpPr txBox="1"/>
      </xdr:nvSpPr>
      <xdr:spPr>
        <a:xfrm>
          <a:off x="6226629" y="1774224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398" name="PoljeZBesedilom 2">
          <a:extLst>
            <a:ext uri="{FF2B5EF4-FFF2-40B4-BE49-F238E27FC236}">
              <a16:creationId xmlns:a16="http://schemas.microsoft.com/office/drawing/2014/main" id="{5DDB4F49-FA9E-4A08-BA95-90D59893789C}"/>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399" name="PoljeZBesedilom 6398">
          <a:extLst>
            <a:ext uri="{FF2B5EF4-FFF2-40B4-BE49-F238E27FC236}">
              <a16:creationId xmlns:a16="http://schemas.microsoft.com/office/drawing/2014/main" id="{132051DE-A173-4A78-9C45-C744FBA39AF5}"/>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00" name="PoljeZBesedilom 2">
          <a:extLst>
            <a:ext uri="{FF2B5EF4-FFF2-40B4-BE49-F238E27FC236}">
              <a16:creationId xmlns:a16="http://schemas.microsoft.com/office/drawing/2014/main" id="{472050F7-0211-481D-AC46-34DCE6CEDC84}"/>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01" name="PoljeZBesedilom 2">
          <a:extLst>
            <a:ext uri="{FF2B5EF4-FFF2-40B4-BE49-F238E27FC236}">
              <a16:creationId xmlns:a16="http://schemas.microsoft.com/office/drawing/2014/main" id="{B550F126-E000-413E-8233-AA242175A20F}"/>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02" name="PoljeZBesedilom 2">
          <a:extLst>
            <a:ext uri="{FF2B5EF4-FFF2-40B4-BE49-F238E27FC236}">
              <a16:creationId xmlns:a16="http://schemas.microsoft.com/office/drawing/2014/main" id="{3C104A12-DF38-41B0-ABBC-9D3273C56FFE}"/>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03" name="PoljeZBesedilom 2">
          <a:extLst>
            <a:ext uri="{FF2B5EF4-FFF2-40B4-BE49-F238E27FC236}">
              <a16:creationId xmlns:a16="http://schemas.microsoft.com/office/drawing/2014/main" id="{4E6DA781-648C-43DA-AE87-75B562F16932}"/>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04" name="PoljeZBesedilom 2">
          <a:extLst>
            <a:ext uri="{FF2B5EF4-FFF2-40B4-BE49-F238E27FC236}">
              <a16:creationId xmlns:a16="http://schemas.microsoft.com/office/drawing/2014/main" id="{0D20A537-F5D2-48B8-AAAE-DAE24E332D6E}"/>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05" name="PoljeZBesedilom 6404">
          <a:extLst>
            <a:ext uri="{FF2B5EF4-FFF2-40B4-BE49-F238E27FC236}">
              <a16:creationId xmlns:a16="http://schemas.microsoft.com/office/drawing/2014/main" id="{A89019AC-444B-474F-A890-F40425BB5471}"/>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06" name="PoljeZBesedilom 2">
          <a:extLst>
            <a:ext uri="{FF2B5EF4-FFF2-40B4-BE49-F238E27FC236}">
              <a16:creationId xmlns:a16="http://schemas.microsoft.com/office/drawing/2014/main" id="{8FCCC07C-1A01-403E-83D2-BAD5C080905D}"/>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07" name="PoljeZBesedilom 2">
          <a:extLst>
            <a:ext uri="{FF2B5EF4-FFF2-40B4-BE49-F238E27FC236}">
              <a16:creationId xmlns:a16="http://schemas.microsoft.com/office/drawing/2014/main" id="{CAED778B-CD0D-4DF9-A3A4-A9145BA10ECA}"/>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08" name="PoljeZBesedilom 2">
          <a:extLst>
            <a:ext uri="{FF2B5EF4-FFF2-40B4-BE49-F238E27FC236}">
              <a16:creationId xmlns:a16="http://schemas.microsoft.com/office/drawing/2014/main" id="{545AFC73-6D6E-4296-B343-9E895FA43A06}"/>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09" name="PoljeZBesedilom 2">
          <a:extLst>
            <a:ext uri="{FF2B5EF4-FFF2-40B4-BE49-F238E27FC236}">
              <a16:creationId xmlns:a16="http://schemas.microsoft.com/office/drawing/2014/main" id="{8A4F067B-0EC7-4D2D-B31E-1A442E31DC5D}"/>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10" name="PoljeZBesedilom 2">
          <a:extLst>
            <a:ext uri="{FF2B5EF4-FFF2-40B4-BE49-F238E27FC236}">
              <a16:creationId xmlns:a16="http://schemas.microsoft.com/office/drawing/2014/main" id="{D9510199-1F5F-499D-81CA-345B3D452DF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11" name="PoljeZBesedilom 6410">
          <a:extLst>
            <a:ext uri="{FF2B5EF4-FFF2-40B4-BE49-F238E27FC236}">
              <a16:creationId xmlns:a16="http://schemas.microsoft.com/office/drawing/2014/main" id="{A65181CC-9E1D-461C-BE4C-A225757AB75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12" name="PoljeZBesedilom 2">
          <a:extLst>
            <a:ext uri="{FF2B5EF4-FFF2-40B4-BE49-F238E27FC236}">
              <a16:creationId xmlns:a16="http://schemas.microsoft.com/office/drawing/2014/main" id="{E1C7FBED-14AF-4106-A73D-E0464908B37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13" name="PoljeZBesedilom 2">
          <a:extLst>
            <a:ext uri="{FF2B5EF4-FFF2-40B4-BE49-F238E27FC236}">
              <a16:creationId xmlns:a16="http://schemas.microsoft.com/office/drawing/2014/main" id="{B72D5010-330E-4C35-ADCE-38D200A75A2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14" name="PoljeZBesedilom 2">
          <a:extLst>
            <a:ext uri="{FF2B5EF4-FFF2-40B4-BE49-F238E27FC236}">
              <a16:creationId xmlns:a16="http://schemas.microsoft.com/office/drawing/2014/main" id="{D9D99A98-F7B6-4538-9006-F3EE2B52DDE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15" name="PoljeZBesedilom 2">
          <a:extLst>
            <a:ext uri="{FF2B5EF4-FFF2-40B4-BE49-F238E27FC236}">
              <a16:creationId xmlns:a16="http://schemas.microsoft.com/office/drawing/2014/main" id="{624BC82B-1ABF-482C-9E2A-CDADC777E1A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16" name="PoljeZBesedilom 2">
          <a:extLst>
            <a:ext uri="{FF2B5EF4-FFF2-40B4-BE49-F238E27FC236}">
              <a16:creationId xmlns:a16="http://schemas.microsoft.com/office/drawing/2014/main" id="{46890721-60CA-4EF8-9D1C-5AF45202036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17" name="PoljeZBesedilom 6416">
          <a:extLst>
            <a:ext uri="{FF2B5EF4-FFF2-40B4-BE49-F238E27FC236}">
              <a16:creationId xmlns:a16="http://schemas.microsoft.com/office/drawing/2014/main" id="{9867DCFB-97CD-4281-B6EA-DDEBD5B927E7}"/>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18" name="PoljeZBesedilom 2">
          <a:extLst>
            <a:ext uri="{FF2B5EF4-FFF2-40B4-BE49-F238E27FC236}">
              <a16:creationId xmlns:a16="http://schemas.microsoft.com/office/drawing/2014/main" id="{ED09949F-434E-43AE-984A-B66A1C43B2F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19" name="PoljeZBesedilom 2">
          <a:extLst>
            <a:ext uri="{FF2B5EF4-FFF2-40B4-BE49-F238E27FC236}">
              <a16:creationId xmlns:a16="http://schemas.microsoft.com/office/drawing/2014/main" id="{54686C08-FCA9-4B3B-A838-1374C8F3908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20" name="PoljeZBesedilom 2">
          <a:extLst>
            <a:ext uri="{FF2B5EF4-FFF2-40B4-BE49-F238E27FC236}">
              <a16:creationId xmlns:a16="http://schemas.microsoft.com/office/drawing/2014/main" id="{E5AB18B9-D845-45C3-AD11-7C93492B165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21" name="PoljeZBesedilom 2">
          <a:extLst>
            <a:ext uri="{FF2B5EF4-FFF2-40B4-BE49-F238E27FC236}">
              <a16:creationId xmlns:a16="http://schemas.microsoft.com/office/drawing/2014/main" id="{0882CFBE-8915-47B7-AE89-E0D5CBBBCB8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22" name="PoljeZBesedilom 2">
          <a:extLst>
            <a:ext uri="{FF2B5EF4-FFF2-40B4-BE49-F238E27FC236}">
              <a16:creationId xmlns:a16="http://schemas.microsoft.com/office/drawing/2014/main" id="{F2C7072E-17C4-4251-8A17-6205092D5DD5}"/>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23" name="PoljeZBesedilom 6422">
          <a:extLst>
            <a:ext uri="{FF2B5EF4-FFF2-40B4-BE49-F238E27FC236}">
              <a16:creationId xmlns:a16="http://schemas.microsoft.com/office/drawing/2014/main" id="{49A33B23-930D-4363-973F-5A86D90E2510}"/>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24" name="PoljeZBesedilom 2">
          <a:extLst>
            <a:ext uri="{FF2B5EF4-FFF2-40B4-BE49-F238E27FC236}">
              <a16:creationId xmlns:a16="http://schemas.microsoft.com/office/drawing/2014/main" id="{3FE99E40-D094-4E05-BDF5-CBE82322F630}"/>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25" name="PoljeZBesedilom 2">
          <a:extLst>
            <a:ext uri="{FF2B5EF4-FFF2-40B4-BE49-F238E27FC236}">
              <a16:creationId xmlns:a16="http://schemas.microsoft.com/office/drawing/2014/main" id="{C9480891-D1C9-4B75-9709-ACA325767393}"/>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26" name="PoljeZBesedilom 2">
          <a:extLst>
            <a:ext uri="{FF2B5EF4-FFF2-40B4-BE49-F238E27FC236}">
              <a16:creationId xmlns:a16="http://schemas.microsoft.com/office/drawing/2014/main" id="{FADB0C0E-2AC8-4C2C-8B60-16C2421C26B3}"/>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27" name="PoljeZBesedilom 2">
          <a:extLst>
            <a:ext uri="{FF2B5EF4-FFF2-40B4-BE49-F238E27FC236}">
              <a16:creationId xmlns:a16="http://schemas.microsoft.com/office/drawing/2014/main" id="{4CF40E8C-2291-4A9D-BAC9-ABCFDE882102}"/>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28" name="PoljeZBesedilom 2">
          <a:extLst>
            <a:ext uri="{FF2B5EF4-FFF2-40B4-BE49-F238E27FC236}">
              <a16:creationId xmlns:a16="http://schemas.microsoft.com/office/drawing/2014/main" id="{02E68A49-E07F-42F5-9BD8-FF6E395F3EB7}"/>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29" name="PoljeZBesedilom 6428">
          <a:extLst>
            <a:ext uri="{FF2B5EF4-FFF2-40B4-BE49-F238E27FC236}">
              <a16:creationId xmlns:a16="http://schemas.microsoft.com/office/drawing/2014/main" id="{C8B763AA-A263-4857-81E0-BD41E067AC76}"/>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30" name="PoljeZBesedilom 2">
          <a:extLst>
            <a:ext uri="{FF2B5EF4-FFF2-40B4-BE49-F238E27FC236}">
              <a16:creationId xmlns:a16="http://schemas.microsoft.com/office/drawing/2014/main" id="{91CB6B6D-125A-4516-9A9B-0A2CD62FE71B}"/>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31" name="PoljeZBesedilom 2">
          <a:extLst>
            <a:ext uri="{FF2B5EF4-FFF2-40B4-BE49-F238E27FC236}">
              <a16:creationId xmlns:a16="http://schemas.microsoft.com/office/drawing/2014/main" id="{9A29DCE5-D40E-4C09-8E3F-9A52BBFAFB1D}"/>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32" name="PoljeZBesedilom 2">
          <a:extLst>
            <a:ext uri="{FF2B5EF4-FFF2-40B4-BE49-F238E27FC236}">
              <a16:creationId xmlns:a16="http://schemas.microsoft.com/office/drawing/2014/main" id="{27834DC4-FEAB-4A03-A8DF-8EE8ECF5F7C7}"/>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33" name="PoljeZBesedilom 2">
          <a:extLst>
            <a:ext uri="{FF2B5EF4-FFF2-40B4-BE49-F238E27FC236}">
              <a16:creationId xmlns:a16="http://schemas.microsoft.com/office/drawing/2014/main" id="{402D986B-0A8B-403F-AB68-549DED476644}"/>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9959"/>
    <xdr:sp macro="" textlink="">
      <xdr:nvSpPr>
        <xdr:cNvPr id="6434" name="PoljeZBesedilom 2">
          <a:extLst>
            <a:ext uri="{FF2B5EF4-FFF2-40B4-BE49-F238E27FC236}">
              <a16:creationId xmlns:a16="http://schemas.microsoft.com/office/drawing/2014/main" id="{24FD6C7A-B8E0-485B-9139-BC1770333AD4}"/>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9959"/>
    <xdr:sp macro="" textlink="">
      <xdr:nvSpPr>
        <xdr:cNvPr id="6435" name="PoljeZBesedilom 6434">
          <a:extLst>
            <a:ext uri="{FF2B5EF4-FFF2-40B4-BE49-F238E27FC236}">
              <a16:creationId xmlns:a16="http://schemas.microsoft.com/office/drawing/2014/main" id="{500274B4-0C92-454E-AFFE-02D3C5D1AB4F}"/>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9959"/>
    <xdr:sp macro="" textlink="">
      <xdr:nvSpPr>
        <xdr:cNvPr id="6436" name="PoljeZBesedilom 2">
          <a:extLst>
            <a:ext uri="{FF2B5EF4-FFF2-40B4-BE49-F238E27FC236}">
              <a16:creationId xmlns:a16="http://schemas.microsoft.com/office/drawing/2014/main" id="{8A6050B8-CF1D-4BF3-AF8C-0324CAAC20FA}"/>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9959"/>
    <xdr:sp macro="" textlink="">
      <xdr:nvSpPr>
        <xdr:cNvPr id="6437" name="PoljeZBesedilom 2">
          <a:extLst>
            <a:ext uri="{FF2B5EF4-FFF2-40B4-BE49-F238E27FC236}">
              <a16:creationId xmlns:a16="http://schemas.microsoft.com/office/drawing/2014/main" id="{D1DA1789-03A8-4788-9924-A79D936DA10B}"/>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9959"/>
    <xdr:sp macro="" textlink="">
      <xdr:nvSpPr>
        <xdr:cNvPr id="6438" name="PoljeZBesedilom 2">
          <a:extLst>
            <a:ext uri="{FF2B5EF4-FFF2-40B4-BE49-F238E27FC236}">
              <a16:creationId xmlns:a16="http://schemas.microsoft.com/office/drawing/2014/main" id="{761CD695-3D41-4CBF-981D-F282D37333A0}"/>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9959"/>
    <xdr:sp macro="" textlink="">
      <xdr:nvSpPr>
        <xdr:cNvPr id="6439" name="PoljeZBesedilom 2">
          <a:extLst>
            <a:ext uri="{FF2B5EF4-FFF2-40B4-BE49-F238E27FC236}">
              <a16:creationId xmlns:a16="http://schemas.microsoft.com/office/drawing/2014/main" id="{662F17EE-C5F3-4EC5-AF65-7AAC3CC6F3FD}"/>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2950"/>
    <xdr:sp macro="" textlink="">
      <xdr:nvSpPr>
        <xdr:cNvPr id="6440" name="PoljeZBesedilom 2">
          <a:extLst>
            <a:ext uri="{FF2B5EF4-FFF2-40B4-BE49-F238E27FC236}">
              <a16:creationId xmlns:a16="http://schemas.microsoft.com/office/drawing/2014/main" id="{148C6754-B95B-40C3-B309-CC79B18239E6}"/>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2950"/>
    <xdr:sp macro="" textlink="">
      <xdr:nvSpPr>
        <xdr:cNvPr id="6441" name="PoljeZBesedilom 6440">
          <a:extLst>
            <a:ext uri="{FF2B5EF4-FFF2-40B4-BE49-F238E27FC236}">
              <a16:creationId xmlns:a16="http://schemas.microsoft.com/office/drawing/2014/main" id="{118EDA28-22AA-4AEA-B428-16E2A6247932}"/>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2950"/>
    <xdr:sp macro="" textlink="">
      <xdr:nvSpPr>
        <xdr:cNvPr id="6442" name="PoljeZBesedilom 2">
          <a:extLst>
            <a:ext uri="{FF2B5EF4-FFF2-40B4-BE49-F238E27FC236}">
              <a16:creationId xmlns:a16="http://schemas.microsoft.com/office/drawing/2014/main" id="{23E719B0-B8FB-45DB-9D64-38F16A6E4056}"/>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2950"/>
    <xdr:sp macro="" textlink="">
      <xdr:nvSpPr>
        <xdr:cNvPr id="6443" name="PoljeZBesedilom 2">
          <a:extLst>
            <a:ext uri="{FF2B5EF4-FFF2-40B4-BE49-F238E27FC236}">
              <a16:creationId xmlns:a16="http://schemas.microsoft.com/office/drawing/2014/main" id="{52B2CD18-6EB1-494D-AC0F-857D21A9AD9C}"/>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2950"/>
    <xdr:sp macro="" textlink="">
      <xdr:nvSpPr>
        <xdr:cNvPr id="6444" name="PoljeZBesedilom 2">
          <a:extLst>
            <a:ext uri="{FF2B5EF4-FFF2-40B4-BE49-F238E27FC236}">
              <a16:creationId xmlns:a16="http://schemas.microsoft.com/office/drawing/2014/main" id="{E7912C55-3F0A-4683-B6A3-3B5C8FD9B076}"/>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2950"/>
    <xdr:sp macro="" textlink="">
      <xdr:nvSpPr>
        <xdr:cNvPr id="6445" name="PoljeZBesedilom 2">
          <a:extLst>
            <a:ext uri="{FF2B5EF4-FFF2-40B4-BE49-F238E27FC236}">
              <a16:creationId xmlns:a16="http://schemas.microsoft.com/office/drawing/2014/main" id="{3523F57C-A88F-49C3-8DF5-2BA86B3E2E2C}"/>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872</xdr:row>
      <xdr:rowOff>0</xdr:rowOff>
    </xdr:from>
    <xdr:ext cx="184731" cy="274009"/>
    <xdr:sp macro="" textlink="">
      <xdr:nvSpPr>
        <xdr:cNvPr id="6446" name="PoljeZBesedilom 6445">
          <a:extLst>
            <a:ext uri="{FF2B5EF4-FFF2-40B4-BE49-F238E27FC236}">
              <a16:creationId xmlns:a16="http://schemas.microsoft.com/office/drawing/2014/main" id="{AC7547A2-C43F-489C-B1E0-A8A5BE4996D5}"/>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872</xdr:row>
      <xdr:rowOff>0</xdr:rowOff>
    </xdr:from>
    <xdr:ext cx="184731" cy="274009"/>
    <xdr:sp macro="" textlink="">
      <xdr:nvSpPr>
        <xdr:cNvPr id="6447" name="PoljeZBesedilom 2">
          <a:extLst>
            <a:ext uri="{FF2B5EF4-FFF2-40B4-BE49-F238E27FC236}">
              <a16:creationId xmlns:a16="http://schemas.microsoft.com/office/drawing/2014/main" id="{B01CE5B5-2609-4F36-9035-241A5A5664B3}"/>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872</xdr:row>
      <xdr:rowOff>0</xdr:rowOff>
    </xdr:from>
    <xdr:ext cx="184731" cy="274009"/>
    <xdr:sp macro="" textlink="">
      <xdr:nvSpPr>
        <xdr:cNvPr id="6448" name="PoljeZBesedilom 2">
          <a:extLst>
            <a:ext uri="{FF2B5EF4-FFF2-40B4-BE49-F238E27FC236}">
              <a16:creationId xmlns:a16="http://schemas.microsoft.com/office/drawing/2014/main" id="{144A6CFC-B238-4859-BC06-A4F17DE16F0A}"/>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872</xdr:row>
      <xdr:rowOff>0</xdr:rowOff>
    </xdr:from>
    <xdr:ext cx="184731" cy="274009"/>
    <xdr:sp macro="" textlink="">
      <xdr:nvSpPr>
        <xdr:cNvPr id="6449" name="PoljeZBesedilom 2">
          <a:extLst>
            <a:ext uri="{FF2B5EF4-FFF2-40B4-BE49-F238E27FC236}">
              <a16:creationId xmlns:a16="http://schemas.microsoft.com/office/drawing/2014/main" id="{5C7F3512-D412-4B51-B789-DB0A2788BBDF}"/>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872</xdr:row>
      <xdr:rowOff>0</xdr:rowOff>
    </xdr:from>
    <xdr:ext cx="184731" cy="274009"/>
    <xdr:sp macro="" textlink="">
      <xdr:nvSpPr>
        <xdr:cNvPr id="6450" name="PoljeZBesedilom 2">
          <a:extLst>
            <a:ext uri="{FF2B5EF4-FFF2-40B4-BE49-F238E27FC236}">
              <a16:creationId xmlns:a16="http://schemas.microsoft.com/office/drawing/2014/main" id="{71488F0C-ED45-4E6C-8925-61A571EE4E9A}"/>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51" name="PoljeZBesedilom 2">
          <a:extLst>
            <a:ext uri="{FF2B5EF4-FFF2-40B4-BE49-F238E27FC236}">
              <a16:creationId xmlns:a16="http://schemas.microsoft.com/office/drawing/2014/main" id="{CC9DA95E-9759-4456-8DEA-DC7F8C67EC5E}"/>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52" name="PoljeZBesedilom 6451">
          <a:extLst>
            <a:ext uri="{FF2B5EF4-FFF2-40B4-BE49-F238E27FC236}">
              <a16:creationId xmlns:a16="http://schemas.microsoft.com/office/drawing/2014/main" id="{D8752FB7-7B22-4B1E-BAE8-95D0031B3368}"/>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53" name="PoljeZBesedilom 2">
          <a:extLst>
            <a:ext uri="{FF2B5EF4-FFF2-40B4-BE49-F238E27FC236}">
              <a16:creationId xmlns:a16="http://schemas.microsoft.com/office/drawing/2014/main" id="{87D87F82-8934-4719-B7AF-D1A1CF352E43}"/>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54" name="PoljeZBesedilom 2">
          <a:extLst>
            <a:ext uri="{FF2B5EF4-FFF2-40B4-BE49-F238E27FC236}">
              <a16:creationId xmlns:a16="http://schemas.microsoft.com/office/drawing/2014/main" id="{187D16C8-DE69-452B-A496-192BD409CB32}"/>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55" name="PoljeZBesedilom 2">
          <a:extLst>
            <a:ext uri="{FF2B5EF4-FFF2-40B4-BE49-F238E27FC236}">
              <a16:creationId xmlns:a16="http://schemas.microsoft.com/office/drawing/2014/main" id="{8188D9E8-3A25-42A3-809F-590C0FBD73A9}"/>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56" name="PoljeZBesedilom 2">
          <a:extLst>
            <a:ext uri="{FF2B5EF4-FFF2-40B4-BE49-F238E27FC236}">
              <a16:creationId xmlns:a16="http://schemas.microsoft.com/office/drawing/2014/main" id="{98484C1D-4740-4B03-8329-CE0273D4C2C8}"/>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57" name="PoljeZBesedilom 2">
          <a:extLst>
            <a:ext uri="{FF2B5EF4-FFF2-40B4-BE49-F238E27FC236}">
              <a16:creationId xmlns:a16="http://schemas.microsoft.com/office/drawing/2014/main" id="{9DF8EBB8-1E19-4F32-819D-E6DEFDF62179}"/>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58" name="PoljeZBesedilom 6457">
          <a:extLst>
            <a:ext uri="{FF2B5EF4-FFF2-40B4-BE49-F238E27FC236}">
              <a16:creationId xmlns:a16="http://schemas.microsoft.com/office/drawing/2014/main" id="{5E29A027-1804-4A4B-B414-E4DEC1CEEBAA}"/>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59" name="PoljeZBesedilom 2">
          <a:extLst>
            <a:ext uri="{FF2B5EF4-FFF2-40B4-BE49-F238E27FC236}">
              <a16:creationId xmlns:a16="http://schemas.microsoft.com/office/drawing/2014/main" id="{278D6C63-19BF-4FF2-B552-E1B78DB0290A}"/>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60" name="PoljeZBesedilom 2">
          <a:extLst>
            <a:ext uri="{FF2B5EF4-FFF2-40B4-BE49-F238E27FC236}">
              <a16:creationId xmlns:a16="http://schemas.microsoft.com/office/drawing/2014/main" id="{DF427EAF-0234-492B-9F7F-D9F34CFAB81F}"/>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61" name="PoljeZBesedilom 2">
          <a:extLst>
            <a:ext uri="{FF2B5EF4-FFF2-40B4-BE49-F238E27FC236}">
              <a16:creationId xmlns:a16="http://schemas.microsoft.com/office/drawing/2014/main" id="{E12E5DD9-7D0C-4607-9488-2ACDA54A19B9}"/>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847</xdr:row>
      <xdr:rowOff>0</xdr:rowOff>
    </xdr:from>
    <xdr:ext cx="184731" cy="264560"/>
    <xdr:sp macro="" textlink="">
      <xdr:nvSpPr>
        <xdr:cNvPr id="6462" name="PoljeZBesedilom 2">
          <a:extLst>
            <a:ext uri="{FF2B5EF4-FFF2-40B4-BE49-F238E27FC236}">
              <a16:creationId xmlns:a16="http://schemas.microsoft.com/office/drawing/2014/main" id="{03B9FE80-5064-4B3D-BF2E-E7825E514330}"/>
            </a:ext>
          </a:extLst>
        </xdr:cNvPr>
        <xdr:cNvSpPr txBox="1"/>
      </xdr:nvSpPr>
      <xdr:spPr>
        <a:xfrm>
          <a:off x="7646695" y="14485293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63" name="PoljeZBesedilom 2">
          <a:extLst>
            <a:ext uri="{FF2B5EF4-FFF2-40B4-BE49-F238E27FC236}">
              <a16:creationId xmlns:a16="http://schemas.microsoft.com/office/drawing/2014/main" id="{9EC41DA9-707C-4130-B359-3FFC99EF0D3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64" name="PoljeZBesedilom 6463">
          <a:extLst>
            <a:ext uri="{FF2B5EF4-FFF2-40B4-BE49-F238E27FC236}">
              <a16:creationId xmlns:a16="http://schemas.microsoft.com/office/drawing/2014/main" id="{E01FF7FC-8DDF-4402-9D1E-3BE12000933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65" name="PoljeZBesedilom 2">
          <a:extLst>
            <a:ext uri="{FF2B5EF4-FFF2-40B4-BE49-F238E27FC236}">
              <a16:creationId xmlns:a16="http://schemas.microsoft.com/office/drawing/2014/main" id="{CCE15A1F-261D-4DB6-9692-7369B70BE7F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66" name="PoljeZBesedilom 2">
          <a:extLst>
            <a:ext uri="{FF2B5EF4-FFF2-40B4-BE49-F238E27FC236}">
              <a16:creationId xmlns:a16="http://schemas.microsoft.com/office/drawing/2014/main" id="{95B3632E-2B61-49E9-B550-ECF31E41EA2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67" name="PoljeZBesedilom 2">
          <a:extLst>
            <a:ext uri="{FF2B5EF4-FFF2-40B4-BE49-F238E27FC236}">
              <a16:creationId xmlns:a16="http://schemas.microsoft.com/office/drawing/2014/main" id="{54A23284-EC8E-4DB0-8BED-8888581C2F4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68" name="PoljeZBesedilom 2">
          <a:extLst>
            <a:ext uri="{FF2B5EF4-FFF2-40B4-BE49-F238E27FC236}">
              <a16:creationId xmlns:a16="http://schemas.microsoft.com/office/drawing/2014/main" id="{DBF7A326-74B9-420D-B17A-43F56FC7A38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69" name="PoljeZBesedilom 2">
          <a:extLst>
            <a:ext uri="{FF2B5EF4-FFF2-40B4-BE49-F238E27FC236}">
              <a16:creationId xmlns:a16="http://schemas.microsoft.com/office/drawing/2014/main" id="{39915627-4885-48C1-B6FA-621E23D5A78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70" name="PoljeZBesedilom 6469">
          <a:extLst>
            <a:ext uri="{FF2B5EF4-FFF2-40B4-BE49-F238E27FC236}">
              <a16:creationId xmlns:a16="http://schemas.microsoft.com/office/drawing/2014/main" id="{903AD816-A1AD-4F28-81B0-50CD36D3DD9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71" name="PoljeZBesedilom 2">
          <a:extLst>
            <a:ext uri="{FF2B5EF4-FFF2-40B4-BE49-F238E27FC236}">
              <a16:creationId xmlns:a16="http://schemas.microsoft.com/office/drawing/2014/main" id="{E41994E2-BE55-4CFE-BD59-9828EADFEDC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72" name="PoljeZBesedilom 2">
          <a:extLst>
            <a:ext uri="{FF2B5EF4-FFF2-40B4-BE49-F238E27FC236}">
              <a16:creationId xmlns:a16="http://schemas.microsoft.com/office/drawing/2014/main" id="{0978CA84-BD44-42C7-AE14-5ADFBFCD543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73" name="PoljeZBesedilom 2">
          <a:extLst>
            <a:ext uri="{FF2B5EF4-FFF2-40B4-BE49-F238E27FC236}">
              <a16:creationId xmlns:a16="http://schemas.microsoft.com/office/drawing/2014/main" id="{B1D7F3C5-5B8C-44EE-9ED0-5CB02CA271A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474" name="PoljeZBesedilom 2">
          <a:extLst>
            <a:ext uri="{FF2B5EF4-FFF2-40B4-BE49-F238E27FC236}">
              <a16:creationId xmlns:a16="http://schemas.microsoft.com/office/drawing/2014/main" id="{F8D919CB-06AA-4DC6-8D57-EB5B7BE4086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75" name="PoljeZBesedilom 2">
          <a:extLst>
            <a:ext uri="{FF2B5EF4-FFF2-40B4-BE49-F238E27FC236}">
              <a16:creationId xmlns:a16="http://schemas.microsoft.com/office/drawing/2014/main" id="{102FFB46-E7F6-4E06-BE90-8D2F3014A3C4}"/>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76" name="PoljeZBesedilom 6475">
          <a:extLst>
            <a:ext uri="{FF2B5EF4-FFF2-40B4-BE49-F238E27FC236}">
              <a16:creationId xmlns:a16="http://schemas.microsoft.com/office/drawing/2014/main" id="{9153DCE3-F7FE-413B-9E6E-3137497978A5}"/>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77" name="PoljeZBesedilom 2">
          <a:extLst>
            <a:ext uri="{FF2B5EF4-FFF2-40B4-BE49-F238E27FC236}">
              <a16:creationId xmlns:a16="http://schemas.microsoft.com/office/drawing/2014/main" id="{A8771F7D-7ADD-46F6-9D97-B3705B722E29}"/>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78" name="PoljeZBesedilom 2">
          <a:extLst>
            <a:ext uri="{FF2B5EF4-FFF2-40B4-BE49-F238E27FC236}">
              <a16:creationId xmlns:a16="http://schemas.microsoft.com/office/drawing/2014/main" id="{4589D96F-0EA7-452B-B8FF-70CE3C346F6A}"/>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79" name="PoljeZBesedilom 2">
          <a:extLst>
            <a:ext uri="{FF2B5EF4-FFF2-40B4-BE49-F238E27FC236}">
              <a16:creationId xmlns:a16="http://schemas.microsoft.com/office/drawing/2014/main" id="{C3E16D6C-61A6-4A32-8E04-85D85761F1C7}"/>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80" name="PoljeZBesedilom 2">
          <a:extLst>
            <a:ext uri="{FF2B5EF4-FFF2-40B4-BE49-F238E27FC236}">
              <a16:creationId xmlns:a16="http://schemas.microsoft.com/office/drawing/2014/main" id="{4E64DF76-F8E7-4400-9D85-59828D239907}"/>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81" name="PoljeZBesedilom 2">
          <a:extLst>
            <a:ext uri="{FF2B5EF4-FFF2-40B4-BE49-F238E27FC236}">
              <a16:creationId xmlns:a16="http://schemas.microsoft.com/office/drawing/2014/main" id="{193F6AFD-3BF2-4D1D-B46B-9DD623B51D03}"/>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82" name="PoljeZBesedilom 6481">
          <a:extLst>
            <a:ext uri="{FF2B5EF4-FFF2-40B4-BE49-F238E27FC236}">
              <a16:creationId xmlns:a16="http://schemas.microsoft.com/office/drawing/2014/main" id="{6CBE6135-76D9-40DB-8628-9AA2AC3EADF7}"/>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83" name="PoljeZBesedilom 2">
          <a:extLst>
            <a:ext uri="{FF2B5EF4-FFF2-40B4-BE49-F238E27FC236}">
              <a16:creationId xmlns:a16="http://schemas.microsoft.com/office/drawing/2014/main" id="{BB2397D1-7F19-4C52-AA90-E3CF8A179E9D}"/>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84" name="PoljeZBesedilom 2">
          <a:extLst>
            <a:ext uri="{FF2B5EF4-FFF2-40B4-BE49-F238E27FC236}">
              <a16:creationId xmlns:a16="http://schemas.microsoft.com/office/drawing/2014/main" id="{BBF542F5-57D6-4395-AD02-241F5F3C9FA9}"/>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85" name="PoljeZBesedilom 2">
          <a:extLst>
            <a:ext uri="{FF2B5EF4-FFF2-40B4-BE49-F238E27FC236}">
              <a16:creationId xmlns:a16="http://schemas.microsoft.com/office/drawing/2014/main" id="{CC3052C3-4782-46CB-9441-7603A9DC9160}"/>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870</xdr:row>
      <xdr:rowOff>0</xdr:rowOff>
    </xdr:from>
    <xdr:ext cx="184731" cy="264560"/>
    <xdr:sp macro="" textlink="">
      <xdr:nvSpPr>
        <xdr:cNvPr id="6486" name="PoljeZBesedilom 2">
          <a:extLst>
            <a:ext uri="{FF2B5EF4-FFF2-40B4-BE49-F238E27FC236}">
              <a16:creationId xmlns:a16="http://schemas.microsoft.com/office/drawing/2014/main" id="{65CDEA37-1878-4E03-B9A3-F20F8637EC34}"/>
            </a:ext>
          </a:extLst>
        </xdr:cNvPr>
        <xdr:cNvSpPr txBox="1"/>
      </xdr:nvSpPr>
      <xdr:spPr>
        <a:xfrm>
          <a:off x="765050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9959"/>
    <xdr:sp macro="" textlink="">
      <xdr:nvSpPr>
        <xdr:cNvPr id="6487" name="PoljeZBesedilom 2">
          <a:extLst>
            <a:ext uri="{FF2B5EF4-FFF2-40B4-BE49-F238E27FC236}">
              <a16:creationId xmlns:a16="http://schemas.microsoft.com/office/drawing/2014/main" id="{DAEC60C8-A4B2-435A-8428-AEF06DE66C84}"/>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9959"/>
    <xdr:sp macro="" textlink="">
      <xdr:nvSpPr>
        <xdr:cNvPr id="6488" name="PoljeZBesedilom 6487">
          <a:extLst>
            <a:ext uri="{FF2B5EF4-FFF2-40B4-BE49-F238E27FC236}">
              <a16:creationId xmlns:a16="http://schemas.microsoft.com/office/drawing/2014/main" id="{5D47783E-6CDD-4F5F-B2CB-66627294510F}"/>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9959"/>
    <xdr:sp macro="" textlink="">
      <xdr:nvSpPr>
        <xdr:cNvPr id="6489" name="PoljeZBesedilom 2">
          <a:extLst>
            <a:ext uri="{FF2B5EF4-FFF2-40B4-BE49-F238E27FC236}">
              <a16:creationId xmlns:a16="http://schemas.microsoft.com/office/drawing/2014/main" id="{8A63590E-D06B-40D4-8620-1CF42DCFA162}"/>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9959"/>
    <xdr:sp macro="" textlink="">
      <xdr:nvSpPr>
        <xdr:cNvPr id="6490" name="PoljeZBesedilom 2">
          <a:extLst>
            <a:ext uri="{FF2B5EF4-FFF2-40B4-BE49-F238E27FC236}">
              <a16:creationId xmlns:a16="http://schemas.microsoft.com/office/drawing/2014/main" id="{C4FA552B-1FCE-4823-873C-19E6C5B7F0F7}"/>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9959"/>
    <xdr:sp macro="" textlink="">
      <xdr:nvSpPr>
        <xdr:cNvPr id="6491" name="PoljeZBesedilom 2">
          <a:extLst>
            <a:ext uri="{FF2B5EF4-FFF2-40B4-BE49-F238E27FC236}">
              <a16:creationId xmlns:a16="http://schemas.microsoft.com/office/drawing/2014/main" id="{05BC7858-2542-4C04-A070-3768FC437885}"/>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9959"/>
    <xdr:sp macro="" textlink="">
      <xdr:nvSpPr>
        <xdr:cNvPr id="6492" name="PoljeZBesedilom 2">
          <a:extLst>
            <a:ext uri="{FF2B5EF4-FFF2-40B4-BE49-F238E27FC236}">
              <a16:creationId xmlns:a16="http://schemas.microsoft.com/office/drawing/2014/main" id="{4AE216FB-CF26-4200-A009-58BF3DEDB2B2}"/>
            </a:ext>
          </a:extLst>
        </xdr:cNvPr>
        <xdr:cNvSpPr txBox="1"/>
      </xdr:nvSpPr>
      <xdr:spPr>
        <a:xfrm>
          <a:off x="7648600" y="1489094957"/>
          <a:ext cx="184731" cy="26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2950"/>
    <xdr:sp macro="" textlink="">
      <xdr:nvSpPr>
        <xdr:cNvPr id="6493" name="PoljeZBesedilom 2">
          <a:extLst>
            <a:ext uri="{FF2B5EF4-FFF2-40B4-BE49-F238E27FC236}">
              <a16:creationId xmlns:a16="http://schemas.microsoft.com/office/drawing/2014/main" id="{EEE28055-0993-443C-972A-4A115021070D}"/>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2950"/>
    <xdr:sp macro="" textlink="">
      <xdr:nvSpPr>
        <xdr:cNvPr id="6494" name="PoljeZBesedilom 6493">
          <a:extLst>
            <a:ext uri="{FF2B5EF4-FFF2-40B4-BE49-F238E27FC236}">
              <a16:creationId xmlns:a16="http://schemas.microsoft.com/office/drawing/2014/main" id="{AF0EE4D9-30AE-4B1C-840F-5AFCCD61BA36}"/>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2950"/>
    <xdr:sp macro="" textlink="">
      <xdr:nvSpPr>
        <xdr:cNvPr id="6495" name="PoljeZBesedilom 2">
          <a:extLst>
            <a:ext uri="{FF2B5EF4-FFF2-40B4-BE49-F238E27FC236}">
              <a16:creationId xmlns:a16="http://schemas.microsoft.com/office/drawing/2014/main" id="{11469B1A-97A3-4389-BCCC-ACEA71E0DD56}"/>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2950"/>
    <xdr:sp macro="" textlink="">
      <xdr:nvSpPr>
        <xdr:cNvPr id="6496" name="PoljeZBesedilom 2">
          <a:extLst>
            <a:ext uri="{FF2B5EF4-FFF2-40B4-BE49-F238E27FC236}">
              <a16:creationId xmlns:a16="http://schemas.microsoft.com/office/drawing/2014/main" id="{F7EA1DE2-5E41-4BA4-A8BD-CB9AD1A4A91C}"/>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2950"/>
    <xdr:sp macro="" textlink="">
      <xdr:nvSpPr>
        <xdr:cNvPr id="6497" name="PoljeZBesedilom 2">
          <a:extLst>
            <a:ext uri="{FF2B5EF4-FFF2-40B4-BE49-F238E27FC236}">
              <a16:creationId xmlns:a16="http://schemas.microsoft.com/office/drawing/2014/main" id="{52DC4E41-44E7-42B3-BE85-D301422AF65C}"/>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871</xdr:row>
      <xdr:rowOff>0</xdr:rowOff>
    </xdr:from>
    <xdr:ext cx="184731" cy="262950"/>
    <xdr:sp macro="" textlink="">
      <xdr:nvSpPr>
        <xdr:cNvPr id="6498" name="PoljeZBesedilom 2">
          <a:extLst>
            <a:ext uri="{FF2B5EF4-FFF2-40B4-BE49-F238E27FC236}">
              <a16:creationId xmlns:a16="http://schemas.microsoft.com/office/drawing/2014/main" id="{AEAABD0F-9B1F-4962-A55C-50F92A0C40D0}"/>
            </a:ext>
          </a:extLst>
        </xdr:cNvPr>
        <xdr:cNvSpPr txBox="1"/>
      </xdr:nvSpPr>
      <xdr:spPr>
        <a:xfrm>
          <a:off x="7648600" y="1489094957"/>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872</xdr:row>
      <xdr:rowOff>0</xdr:rowOff>
    </xdr:from>
    <xdr:ext cx="184731" cy="274009"/>
    <xdr:sp macro="" textlink="">
      <xdr:nvSpPr>
        <xdr:cNvPr id="6499" name="PoljeZBesedilom 6498">
          <a:extLst>
            <a:ext uri="{FF2B5EF4-FFF2-40B4-BE49-F238E27FC236}">
              <a16:creationId xmlns:a16="http://schemas.microsoft.com/office/drawing/2014/main" id="{8D618708-29F7-42F5-BA87-629FB68210CF}"/>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872</xdr:row>
      <xdr:rowOff>0</xdr:rowOff>
    </xdr:from>
    <xdr:ext cx="184731" cy="274009"/>
    <xdr:sp macro="" textlink="">
      <xdr:nvSpPr>
        <xdr:cNvPr id="6500" name="PoljeZBesedilom 2">
          <a:extLst>
            <a:ext uri="{FF2B5EF4-FFF2-40B4-BE49-F238E27FC236}">
              <a16:creationId xmlns:a16="http://schemas.microsoft.com/office/drawing/2014/main" id="{A80CB835-2AD2-4B91-B9E4-1E2AA2B28E15}"/>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872</xdr:row>
      <xdr:rowOff>0</xdr:rowOff>
    </xdr:from>
    <xdr:ext cx="184731" cy="274009"/>
    <xdr:sp macro="" textlink="">
      <xdr:nvSpPr>
        <xdr:cNvPr id="6501" name="PoljeZBesedilom 2">
          <a:extLst>
            <a:ext uri="{FF2B5EF4-FFF2-40B4-BE49-F238E27FC236}">
              <a16:creationId xmlns:a16="http://schemas.microsoft.com/office/drawing/2014/main" id="{86D96017-FF8B-4932-BBC4-758DB65DE67A}"/>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872</xdr:row>
      <xdr:rowOff>0</xdr:rowOff>
    </xdr:from>
    <xdr:ext cx="184731" cy="274009"/>
    <xdr:sp macro="" textlink="">
      <xdr:nvSpPr>
        <xdr:cNvPr id="6502" name="PoljeZBesedilom 2">
          <a:extLst>
            <a:ext uri="{FF2B5EF4-FFF2-40B4-BE49-F238E27FC236}">
              <a16:creationId xmlns:a16="http://schemas.microsoft.com/office/drawing/2014/main" id="{7DAFD0B9-1F1A-4AAB-B649-D9A066E4B6E1}"/>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872</xdr:row>
      <xdr:rowOff>0</xdr:rowOff>
    </xdr:from>
    <xdr:ext cx="184731" cy="274009"/>
    <xdr:sp macro="" textlink="">
      <xdr:nvSpPr>
        <xdr:cNvPr id="6503" name="PoljeZBesedilom 2">
          <a:extLst>
            <a:ext uri="{FF2B5EF4-FFF2-40B4-BE49-F238E27FC236}">
              <a16:creationId xmlns:a16="http://schemas.microsoft.com/office/drawing/2014/main" id="{EB31C5D5-8472-445D-B141-345CE65050EB}"/>
            </a:ext>
          </a:extLst>
        </xdr:cNvPr>
        <xdr:cNvSpPr txBox="1"/>
      </xdr:nvSpPr>
      <xdr:spPr>
        <a:xfrm>
          <a:off x="7648600" y="1492409657"/>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04" name="PoljeZBesedilom 2">
          <a:extLst>
            <a:ext uri="{FF2B5EF4-FFF2-40B4-BE49-F238E27FC236}">
              <a16:creationId xmlns:a16="http://schemas.microsoft.com/office/drawing/2014/main" id="{99A9523D-93DC-46F4-9F25-E2AAC61E94A9}"/>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05" name="PoljeZBesedilom 6504">
          <a:extLst>
            <a:ext uri="{FF2B5EF4-FFF2-40B4-BE49-F238E27FC236}">
              <a16:creationId xmlns:a16="http://schemas.microsoft.com/office/drawing/2014/main" id="{AF9C497A-EED0-444F-8A6C-5D7ED16F2FEA}"/>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06" name="PoljeZBesedilom 2">
          <a:extLst>
            <a:ext uri="{FF2B5EF4-FFF2-40B4-BE49-F238E27FC236}">
              <a16:creationId xmlns:a16="http://schemas.microsoft.com/office/drawing/2014/main" id="{B4123CB8-8062-4B85-881D-D4CD4F251A17}"/>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07" name="PoljeZBesedilom 2">
          <a:extLst>
            <a:ext uri="{FF2B5EF4-FFF2-40B4-BE49-F238E27FC236}">
              <a16:creationId xmlns:a16="http://schemas.microsoft.com/office/drawing/2014/main" id="{B0F42FF2-7A23-4C3D-8801-CEEBEC8CFDF6}"/>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08" name="PoljeZBesedilom 2">
          <a:extLst>
            <a:ext uri="{FF2B5EF4-FFF2-40B4-BE49-F238E27FC236}">
              <a16:creationId xmlns:a16="http://schemas.microsoft.com/office/drawing/2014/main" id="{812006B7-941F-4DA6-8A88-170F9DE35506}"/>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09" name="PoljeZBesedilom 2">
          <a:extLst>
            <a:ext uri="{FF2B5EF4-FFF2-40B4-BE49-F238E27FC236}">
              <a16:creationId xmlns:a16="http://schemas.microsoft.com/office/drawing/2014/main" id="{B7ABDA74-0E0E-4C23-B7E4-B67D1E306820}"/>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868</xdr:row>
      <xdr:rowOff>0</xdr:rowOff>
    </xdr:from>
    <xdr:ext cx="184731" cy="264560"/>
    <xdr:sp macro="" textlink="">
      <xdr:nvSpPr>
        <xdr:cNvPr id="6510" name="PoljeZBesedilom 2">
          <a:extLst>
            <a:ext uri="{FF2B5EF4-FFF2-40B4-BE49-F238E27FC236}">
              <a16:creationId xmlns:a16="http://schemas.microsoft.com/office/drawing/2014/main" id="{F5F470F7-6E1E-4542-AA6F-1EAFE08348CA}"/>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868</xdr:row>
      <xdr:rowOff>0</xdr:rowOff>
    </xdr:from>
    <xdr:ext cx="184731" cy="264560"/>
    <xdr:sp macro="" textlink="">
      <xdr:nvSpPr>
        <xdr:cNvPr id="6511" name="PoljeZBesedilom 6510">
          <a:extLst>
            <a:ext uri="{FF2B5EF4-FFF2-40B4-BE49-F238E27FC236}">
              <a16:creationId xmlns:a16="http://schemas.microsoft.com/office/drawing/2014/main" id="{7F159EB3-3344-42C6-B6A4-5F5E3C800F58}"/>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868</xdr:row>
      <xdr:rowOff>0</xdr:rowOff>
    </xdr:from>
    <xdr:ext cx="184731" cy="264560"/>
    <xdr:sp macro="" textlink="">
      <xdr:nvSpPr>
        <xdr:cNvPr id="6512" name="PoljeZBesedilom 2">
          <a:extLst>
            <a:ext uri="{FF2B5EF4-FFF2-40B4-BE49-F238E27FC236}">
              <a16:creationId xmlns:a16="http://schemas.microsoft.com/office/drawing/2014/main" id="{03E0C784-D70F-4FAD-9EA0-FA606225EE05}"/>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868</xdr:row>
      <xdr:rowOff>0</xdr:rowOff>
    </xdr:from>
    <xdr:ext cx="184731" cy="264560"/>
    <xdr:sp macro="" textlink="">
      <xdr:nvSpPr>
        <xdr:cNvPr id="6513" name="PoljeZBesedilom 2">
          <a:extLst>
            <a:ext uri="{FF2B5EF4-FFF2-40B4-BE49-F238E27FC236}">
              <a16:creationId xmlns:a16="http://schemas.microsoft.com/office/drawing/2014/main" id="{F244B57B-2E72-4DC9-AE27-BADE765BCF58}"/>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868</xdr:row>
      <xdr:rowOff>0</xdr:rowOff>
    </xdr:from>
    <xdr:ext cx="184731" cy="264560"/>
    <xdr:sp macro="" textlink="">
      <xdr:nvSpPr>
        <xdr:cNvPr id="6514" name="PoljeZBesedilom 2">
          <a:extLst>
            <a:ext uri="{FF2B5EF4-FFF2-40B4-BE49-F238E27FC236}">
              <a16:creationId xmlns:a16="http://schemas.microsoft.com/office/drawing/2014/main" id="{369C773A-8FC3-4057-A95D-8FEDC773C078}"/>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868</xdr:row>
      <xdr:rowOff>0</xdr:rowOff>
    </xdr:from>
    <xdr:ext cx="184731" cy="264560"/>
    <xdr:sp macro="" textlink="">
      <xdr:nvSpPr>
        <xdr:cNvPr id="6515" name="PoljeZBesedilom 2">
          <a:extLst>
            <a:ext uri="{FF2B5EF4-FFF2-40B4-BE49-F238E27FC236}">
              <a16:creationId xmlns:a16="http://schemas.microsoft.com/office/drawing/2014/main" id="{06AF80EE-1E11-4050-AA45-BEEC8AF8497E}"/>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16" name="PoljeZBesedilom 2">
          <a:extLst>
            <a:ext uri="{FF2B5EF4-FFF2-40B4-BE49-F238E27FC236}">
              <a16:creationId xmlns:a16="http://schemas.microsoft.com/office/drawing/2014/main" id="{F645FE20-455D-478E-A768-48652E104E97}"/>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17" name="PoljeZBesedilom 6516">
          <a:extLst>
            <a:ext uri="{FF2B5EF4-FFF2-40B4-BE49-F238E27FC236}">
              <a16:creationId xmlns:a16="http://schemas.microsoft.com/office/drawing/2014/main" id="{343CC103-4408-414F-957F-ED9D0D8E476C}"/>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18" name="PoljeZBesedilom 2">
          <a:extLst>
            <a:ext uri="{FF2B5EF4-FFF2-40B4-BE49-F238E27FC236}">
              <a16:creationId xmlns:a16="http://schemas.microsoft.com/office/drawing/2014/main" id="{DA843B90-0AF1-48BE-BD1F-91B189D73640}"/>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19" name="PoljeZBesedilom 2">
          <a:extLst>
            <a:ext uri="{FF2B5EF4-FFF2-40B4-BE49-F238E27FC236}">
              <a16:creationId xmlns:a16="http://schemas.microsoft.com/office/drawing/2014/main" id="{D39EC93E-35EA-41BB-B2E2-9BA4722863AC}"/>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20" name="PoljeZBesedilom 2">
          <a:extLst>
            <a:ext uri="{FF2B5EF4-FFF2-40B4-BE49-F238E27FC236}">
              <a16:creationId xmlns:a16="http://schemas.microsoft.com/office/drawing/2014/main" id="{FC39B53B-0139-44CD-88F8-490DB12BF16F}"/>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21" name="PoljeZBesedilom 2">
          <a:extLst>
            <a:ext uri="{FF2B5EF4-FFF2-40B4-BE49-F238E27FC236}">
              <a16:creationId xmlns:a16="http://schemas.microsoft.com/office/drawing/2014/main" id="{288DB6BF-1FEC-4118-9F03-80C54635AE80}"/>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868</xdr:row>
      <xdr:rowOff>0</xdr:rowOff>
    </xdr:from>
    <xdr:ext cx="184731" cy="264560"/>
    <xdr:sp macro="" textlink="">
      <xdr:nvSpPr>
        <xdr:cNvPr id="6522" name="PoljeZBesedilom 2">
          <a:extLst>
            <a:ext uri="{FF2B5EF4-FFF2-40B4-BE49-F238E27FC236}">
              <a16:creationId xmlns:a16="http://schemas.microsoft.com/office/drawing/2014/main" id="{7F6D89A4-C3FF-48F5-8BC7-63133656DCF6}"/>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868</xdr:row>
      <xdr:rowOff>0</xdr:rowOff>
    </xdr:from>
    <xdr:ext cx="184731" cy="264560"/>
    <xdr:sp macro="" textlink="">
      <xdr:nvSpPr>
        <xdr:cNvPr id="6523" name="PoljeZBesedilom 6522">
          <a:extLst>
            <a:ext uri="{FF2B5EF4-FFF2-40B4-BE49-F238E27FC236}">
              <a16:creationId xmlns:a16="http://schemas.microsoft.com/office/drawing/2014/main" id="{192B0337-F984-4D6A-83AC-F663333CE943}"/>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868</xdr:row>
      <xdr:rowOff>0</xdr:rowOff>
    </xdr:from>
    <xdr:ext cx="184731" cy="264560"/>
    <xdr:sp macro="" textlink="">
      <xdr:nvSpPr>
        <xdr:cNvPr id="6524" name="PoljeZBesedilom 2">
          <a:extLst>
            <a:ext uri="{FF2B5EF4-FFF2-40B4-BE49-F238E27FC236}">
              <a16:creationId xmlns:a16="http://schemas.microsoft.com/office/drawing/2014/main" id="{8D363072-2890-4B20-B7B0-D56BCA855728}"/>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868</xdr:row>
      <xdr:rowOff>0</xdr:rowOff>
    </xdr:from>
    <xdr:ext cx="184731" cy="264560"/>
    <xdr:sp macro="" textlink="">
      <xdr:nvSpPr>
        <xdr:cNvPr id="6525" name="PoljeZBesedilom 2">
          <a:extLst>
            <a:ext uri="{FF2B5EF4-FFF2-40B4-BE49-F238E27FC236}">
              <a16:creationId xmlns:a16="http://schemas.microsoft.com/office/drawing/2014/main" id="{7664D57F-5A00-4EED-92C2-ECF56A143D9E}"/>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868</xdr:row>
      <xdr:rowOff>0</xdr:rowOff>
    </xdr:from>
    <xdr:ext cx="184731" cy="264560"/>
    <xdr:sp macro="" textlink="">
      <xdr:nvSpPr>
        <xdr:cNvPr id="6526" name="PoljeZBesedilom 2">
          <a:extLst>
            <a:ext uri="{FF2B5EF4-FFF2-40B4-BE49-F238E27FC236}">
              <a16:creationId xmlns:a16="http://schemas.microsoft.com/office/drawing/2014/main" id="{999FB4BB-CCBB-4E0E-9E80-01FBEE4F6599}"/>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868</xdr:row>
      <xdr:rowOff>0</xdr:rowOff>
    </xdr:from>
    <xdr:ext cx="184731" cy="264560"/>
    <xdr:sp macro="" textlink="">
      <xdr:nvSpPr>
        <xdr:cNvPr id="6527" name="PoljeZBesedilom 2">
          <a:extLst>
            <a:ext uri="{FF2B5EF4-FFF2-40B4-BE49-F238E27FC236}">
              <a16:creationId xmlns:a16="http://schemas.microsoft.com/office/drawing/2014/main" id="{C07DF564-CE01-4858-8B6A-C98EDAB5FB4D}"/>
            </a:ext>
          </a:extLst>
        </xdr:cNvPr>
        <xdr:cNvSpPr txBox="1"/>
      </xdr:nvSpPr>
      <xdr:spPr>
        <a:xfrm>
          <a:off x="7642885" y="1485622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28" name="PoljeZBesedilom 2">
          <a:extLst>
            <a:ext uri="{FF2B5EF4-FFF2-40B4-BE49-F238E27FC236}">
              <a16:creationId xmlns:a16="http://schemas.microsoft.com/office/drawing/2014/main" id="{5EFC29AA-F1D2-4BBF-8D6B-685B1AD995A7}"/>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29" name="PoljeZBesedilom 6528">
          <a:extLst>
            <a:ext uri="{FF2B5EF4-FFF2-40B4-BE49-F238E27FC236}">
              <a16:creationId xmlns:a16="http://schemas.microsoft.com/office/drawing/2014/main" id="{9C5159F7-9D79-43A3-82F1-E5A56F1F8BDA}"/>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30" name="PoljeZBesedilom 2">
          <a:extLst>
            <a:ext uri="{FF2B5EF4-FFF2-40B4-BE49-F238E27FC236}">
              <a16:creationId xmlns:a16="http://schemas.microsoft.com/office/drawing/2014/main" id="{683A0945-13BE-45E9-9F75-EE32BFB2C897}"/>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31" name="PoljeZBesedilom 2">
          <a:extLst>
            <a:ext uri="{FF2B5EF4-FFF2-40B4-BE49-F238E27FC236}">
              <a16:creationId xmlns:a16="http://schemas.microsoft.com/office/drawing/2014/main" id="{3C6C4481-13A9-4C1B-AA43-23C2F80BD2A8}"/>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32" name="PoljeZBesedilom 2">
          <a:extLst>
            <a:ext uri="{FF2B5EF4-FFF2-40B4-BE49-F238E27FC236}">
              <a16:creationId xmlns:a16="http://schemas.microsoft.com/office/drawing/2014/main" id="{795CF279-F5C7-46C0-9DB8-D3E15B984F23}"/>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33" name="PoljeZBesedilom 2">
          <a:extLst>
            <a:ext uri="{FF2B5EF4-FFF2-40B4-BE49-F238E27FC236}">
              <a16:creationId xmlns:a16="http://schemas.microsoft.com/office/drawing/2014/main" id="{1D844031-F4F1-4516-AE36-05313159ED52}"/>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34" name="PoljeZBesedilom 2">
          <a:extLst>
            <a:ext uri="{FF2B5EF4-FFF2-40B4-BE49-F238E27FC236}">
              <a16:creationId xmlns:a16="http://schemas.microsoft.com/office/drawing/2014/main" id="{0A405F03-DEBC-41AC-BCEE-684F32A72585}"/>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35" name="PoljeZBesedilom 6534">
          <a:extLst>
            <a:ext uri="{FF2B5EF4-FFF2-40B4-BE49-F238E27FC236}">
              <a16:creationId xmlns:a16="http://schemas.microsoft.com/office/drawing/2014/main" id="{F0AB3023-152C-4CC8-BDF1-6F8F8AD4D92F}"/>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36" name="PoljeZBesedilom 2">
          <a:extLst>
            <a:ext uri="{FF2B5EF4-FFF2-40B4-BE49-F238E27FC236}">
              <a16:creationId xmlns:a16="http://schemas.microsoft.com/office/drawing/2014/main" id="{7FCB44C9-E109-4DB8-B7A8-4ADD184B5964}"/>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37" name="PoljeZBesedilom 2">
          <a:extLst>
            <a:ext uri="{FF2B5EF4-FFF2-40B4-BE49-F238E27FC236}">
              <a16:creationId xmlns:a16="http://schemas.microsoft.com/office/drawing/2014/main" id="{90F70067-A516-4D2C-9BA2-88BFD95AED98}"/>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38" name="PoljeZBesedilom 2">
          <a:extLst>
            <a:ext uri="{FF2B5EF4-FFF2-40B4-BE49-F238E27FC236}">
              <a16:creationId xmlns:a16="http://schemas.microsoft.com/office/drawing/2014/main" id="{F0C1D1A1-9D38-41F0-A960-B86F130EBFAF}"/>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39" name="PoljeZBesedilom 2">
          <a:extLst>
            <a:ext uri="{FF2B5EF4-FFF2-40B4-BE49-F238E27FC236}">
              <a16:creationId xmlns:a16="http://schemas.microsoft.com/office/drawing/2014/main" id="{04326446-749D-4E02-BE0C-48D2F1F5249A}"/>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40" name="PoljeZBesedilom 2">
          <a:extLst>
            <a:ext uri="{FF2B5EF4-FFF2-40B4-BE49-F238E27FC236}">
              <a16:creationId xmlns:a16="http://schemas.microsoft.com/office/drawing/2014/main" id="{C90C3DB2-7962-44B4-954D-26C50A3FA7EB}"/>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41" name="PoljeZBesedilom 6540">
          <a:extLst>
            <a:ext uri="{FF2B5EF4-FFF2-40B4-BE49-F238E27FC236}">
              <a16:creationId xmlns:a16="http://schemas.microsoft.com/office/drawing/2014/main" id="{20E32678-D1B2-41A8-8096-F59D4E544B6C}"/>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42" name="PoljeZBesedilom 2">
          <a:extLst>
            <a:ext uri="{FF2B5EF4-FFF2-40B4-BE49-F238E27FC236}">
              <a16:creationId xmlns:a16="http://schemas.microsoft.com/office/drawing/2014/main" id="{163BB9A9-B89A-4650-9297-1434383EE908}"/>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43" name="PoljeZBesedilom 2">
          <a:extLst>
            <a:ext uri="{FF2B5EF4-FFF2-40B4-BE49-F238E27FC236}">
              <a16:creationId xmlns:a16="http://schemas.microsoft.com/office/drawing/2014/main" id="{9ABD1777-D4F1-4F5D-9DDD-77C9D92C0108}"/>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44" name="PoljeZBesedilom 2">
          <a:extLst>
            <a:ext uri="{FF2B5EF4-FFF2-40B4-BE49-F238E27FC236}">
              <a16:creationId xmlns:a16="http://schemas.microsoft.com/office/drawing/2014/main" id="{A2CA0D77-6DD4-446E-A8E8-D8156A80B706}"/>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45" name="PoljeZBesedilom 2">
          <a:extLst>
            <a:ext uri="{FF2B5EF4-FFF2-40B4-BE49-F238E27FC236}">
              <a16:creationId xmlns:a16="http://schemas.microsoft.com/office/drawing/2014/main" id="{6C029498-8D2B-41E3-A893-8437318CDD99}"/>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875</xdr:row>
      <xdr:rowOff>0</xdr:rowOff>
    </xdr:from>
    <xdr:ext cx="184731" cy="264560"/>
    <xdr:sp macro="" textlink="">
      <xdr:nvSpPr>
        <xdr:cNvPr id="6546" name="PoljeZBesedilom 2">
          <a:extLst>
            <a:ext uri="{FF2B5EF4-FFF2-40B4-BE49-F238E27FC236}">
              <a16:creationId xmlns:a16="http://schemas.microsoft.com/office/drawing/2014/main" id="{30E551EA-F8C8-471A-BA64-C1228CDDA0B6}"/>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875</xdr:row>
      <xdr:rowOff>0</xdr:rowOff>
    </xdr:from>
    <xdr:ext cx="184731" cy="264560"/>
    <xdr:sp macro="" textlink="">
      <xdr:nvSpPr>
        <xdr:cNvPr id="6547" name="PoljeZBesedilom 6546">
          <a:extLst>
            <a:ext uri="{FF2B5EF4-FFF2-40B4-BE49-F238E27FC236}">
              <a16:creationId xmlns:a16="http://schemas.microsoft.com/office/drawing/2014/main" id="{F4B89ADD-1781-418E-89E3-4DA5C93AA033}"/>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875</xdr:row>
      <xdr:rowOff>0</xdr:rowOff>
    </xdr:from>
    <xdr:ext cx="184731" cy="264560"/>
    <xdr:sp macro="" textlink="">
      <xdr:nvSpPr>
        <xdr:cNvPr id="6548" name="PoljeZBesedilom 2">
          <a:extLst>
            <a:ext uri="{FF2B5EF4-FFF2-40B4-BE49-F238E27FC236}">
              <a16:creationId xmlns:a16="http://schemas.microsoft.com/office/drawing/2014/main" id="{95B2AA01-98FE-462B-B212-BCBCB07BBE35}"/>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875</xdr:row>
      <xdr:rowOff>0</xdr:rowOff>
    </xdr:from>
    <xdr:ext cx="184731" cy="264560"/>
    <xdr:sp macro="" textlink="">
      <xdr:nvSpPr>
        <xdr:cNvPr id="6549" name="PoljeZBesedilom 2">
          <a:extLst>
            <a:ext uri="{FF2B5EF4-FFF2-40B4-BE49-F238E27FC236}">
              <a16:creationId xmlns:a16="http://schemas.microsoft.com/office/drawing/2014/main" id="{D10F5C6D-8027-40C5-B312-B185EAE3F6CC}"/>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875</xdr:row>
      <xdr:rowOff>0</xdr:rowOff>
    </xdr:from>
    <xdr:ext cx="184731" cy="264560"/>
    <xdr:sp macro="" textlink="">
      <xdr:nvSpPr>
        <xdr:cNvPr id="6550" name="PoljeZBesedilom 2">
          <a:extLst>
            <a:ext uri="{FF2B5EF4-FFF2-40B4-BE49-F238E27FC236}">
              <a16:creationId xmlns:a16="http://schemas.microsoft.com/office/drawing/2014/main" id="{F5B47B48-3D52-4140-82DD-59B2AFEDA9A5}"/>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875</xdr:row>
      <xdr:rowOff>0</xdr:rowOff>
    </xdr:from>
    <xdr:ext cx="184731" cy="264560"/>
    <xdr:sp macro="" textlink="">
      <xdr:nvSpPr>
        <xdr:cNvPr id="6551" name="PoljeZBesedilom 2">
          <a:extLst>
            <a:ext uri="{FF2B5EF4-FFF2-40B4-BE49-F238E27FC236}">
              <a16:creationId xmlns:a16="http://schemas.microsoft.com/office/drawing/2014/main" id="{92DD6B32-E068-4214-AE88-187FFF897B2E}"/>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6552" name="PoljeZBesedilom 2">
          <a:extLst>
            <a:ext uri="{FF2B5EF4-FFF2-40B4-BE49-F238E27FC236}">
              <a16:creationId xmlns:a16="http://schemas.microsoft.com/office/drawing/2014/main" id="{21D193A7-F658-480F-9E6D-0E9C64A9A719}"/>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6553" name="PoljeZBesedilom 6552">
          <a:extLst>
            <a:ext uri="{FF2B5EF4-FFF2-40B4-BE49-F238E27FC236}">
              <a16:creationId xmlns:a16="http://schemas.microsoft.com/office/drawing/2014/main" id="{28EA8A88-6D87-4DA8-B1A6-28FFED58A20B}"/>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6554" name="PoljeZBesedilom 2">
          <a:extLst>
            <a:ext uri="{FF2B5EF4-FFF2-40B4-BE49-F238E27FC236}">
              <a16:creationId xmlns:a16="http://schemas.microsoft.com/office/drawing/2014/main" id="{0AFD0628-3712-45CF-A08B-97218BE0ADDF}"/>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6555" name="PoljeZBesedilom 2">
          <a:extLst>
            <a:ext uri="{FF2B5EF4-FFF2-40B4-BE49-F238E27FC236}">
              <a16:creationId xmlns:a16="http://schemas.microsoft.com/office/drawing/2014/main" id="{F5A3D52E-F1F6-4ACF-8184-0B571442B06D}"/>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6556" name="PoljeZBesedilom 2">
          <a:extLst>
            <a:ext uri="{FF2B5EF4-FFF2-40B4-BE49-F238E27FC236}">
              <a16:creationId xmlns:a16="http://schemas.microsoft.com/office/drawing/2014/main" id="{57FBA91F-3079-4AB8-B464-561F0253EB66}"/>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6557" name="PoljeZBesedilom 2">
          <a:extLst>
            <a:ext uri="{FF2B5EF4-FFF2-40B4-BE49-F238E27FC236}">
              <a16:creationId xmlns:a16="http://schemas.microsoft.com/office/drawing/2014/main" id="{E4BA75D5-D3F8-439B-A98B-38F2529B7ED6}"/>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74009"/>
    <xdr:sp macro="" textlink="">
      <xdr:nvSpPr>
        <xdr:cNvPr id="6558" name="PoljeZBesedilom 6557">
          <a:extLst>
            <a:ext uri="{FF2B5EF4-FFF2-40B4-BE49-F238E27FC236}">
              <a16:creationId xmlns:a16="http://schemas.microsoft.com/office/drawing/2014/main" id="{0E920D70-F48E-4187-BC51-DFA9EDB6A8EC}"/>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74009"/>
    <xdr:sp macro="" textlink="">
      <xdr:nvSpPr>
        <xdr:cNvPr id="6559" name="PoljeZBesedilom 2">
          <a:extLst>
            <a:ext uri="{FF2B5EF4-FFF2-40B4-BE49-F238E27FC236}">
              <a16:creationId xmlns:a16="http://schemas.microsoft.com/office/drawing/2014/main" id="{F2FD8074-E428-413B-9974-38D20D91EDC4}"/>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74009"/>
    <xdr:sp macro="" textlink="">
      <xdr:nvSpPr>
        <xdr:cNvPr id="6560" name="PoljeZBesedilom 2">
          <a:extLst>
            <a:ext uri="{FF2B5EF4-FFF2-40B4-BE49-F238E27FC236}">
              <a16:creationId xmlns:a16="http://schemas.microsoft.com/office/drawing/2014/main" id="{ECE7FFC5-3E1D-4BDF-96C9-C89BCFA41AD6}"/>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74009"/>
    <xdr:sp macro="" textlink="">
      <xdr:nvSpPr>
        <xdr:cNvPr id="6561" name="PoljeZBesedilom 2">
          <a:extLst>
            <a:ext uri="{FF2B5EF4-FFF2-40B4-BE49-F238E27FC236}">
              <a16:creationId xmlns:a16="http://schemas.microsoft.com/office/drawing/2014/main" id="{069B8FF4-D303-4BEB-BCA5-F37011A12998}"/>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74009"/>
    <xdr:sp macro="" textlink="">
      <xdr:nvSpPr>
        <xdr:cNvPr id="6562" name="PoljeZBesedilom 2">
          <a:extLst>
            <a:ext uri="{FF2B5EF4-FFF2-40B4-BE49-F238E27FC236}">
              <a16:creationId xmlns:a16="http://schemas.microsoft.com/office/drawing/2014/main" id="{BB309D78-3C66-4F0E-8D85-238D8E5F3453}"/>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63" name="PoljeZBesedilom 2">
          <a:extLst>
            <a:ext uri="{FF2B5EF4-FFF2-40B4-BE49-F238E27FC236}">
              <a16:creationId xmlns:a16="http://schemas.microsoft.com/office/drawing/2014/main" id="{BA85C4D2-F401-468B-B2E4-D4945FE0FF96}"/>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64" name="PoljeZBesedilom 6563">
          <a:extLst>
            <a:ext uri="{FF2B5EF4-FFF2-40B4-BE49-F238E27FC236}">
              <a16:creationId xmlns:a16="http://schemas.microsoft.com/office/drawing/2014/main" id="{34A80628-E308-4D55-B639-29C02CCAAC1D}"/>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65" name="PoljeZBesedilom 2">
          <a:extLst>
            <a:ext uri="{FF2B5EF4-FFF2-40B4-BE49-F238E27FC236}">
              <a16:creationId xmlns:a16="http://schemas.microsoft.com/office/drawing/2014/main" id="{88E3F9E6-EC87-41D1-84F4-A2C7996EE96E}"/>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66" name="PoljeZBesedilom 2">
          <a:extLst>
            <a:ext uri="{FF2B5EF4-FFF2-40B4-BE49-F238E27FC236}">
              <a16:creationId xmlns:a16="http://schemas.microsoft.com/office/drawing/2014/main" id="{57D27217-1862-49E6-9C30-77706CFA2070}"/>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67" name="PoljeZBesedilom 2">
          <a:extLst>
            <a:ext uri="{FF2B5EF4-FFF2-40B4-BE49-F238E27FC236}">
              <a16:creationId xmlns:a16="http://schemas.microsoft.com/office/drawing/2014/main" id="{909AEEDA-808C-4D5E-8E8A-81D145490E73}"/>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6568" name="PoljeZBesedilom 2">
          <a:extLst>
            <a:ext uri="{FF2B5EF4-FFF2-40B4-BE49-F238E27FC236}">
              <a16:creationId xmlns:a16="http://schemas.microsoft.com/office/drawing/2014/main" id="{95733163-1D6C-4914-A3E7-653A5B2B12BF}"/>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69" name="PoljeZBesedilom 2">
          <a:extLst>
            <a:ext uri="{FF2B5EF4-FFF2-40B4-BE49-F238E27FC236}">
              <a16:creationId xmlns:a16="http://schemas.microsoft.com/office/drawing/2014/main" id="{41513604-EB8F-4D1B-9E4B-3F65715DF53A}"/>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70" name="PoljeZBesedilom 6569">
          <a:extLst>
            <a:ext uri="{FF2B5EF4-FFF2-40B4-BE49-F238E27FC236}">
              <a16:creationId xmlns:a16="http://schemas.microsoft.com/office/drawing/2014/main" id="{DBCF8429-1B14-4714-A31E-5D6A310D50A2}"/>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71" name="PoljeZBesedilom 2">
          <a:extLst>
            <a:ext uri="{FF2B5EF4-FFF2-40B4-BE49-F238E27FC236}">
              <a16:creationId xmlns:a16="http://schemas.microsoft.com/office/drawing/2014/main" id="{8CFD3ACF-E684-4546-9C82-DC8CB4071B5C}"/>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72" name="PoljeZBesedilom 2">
          <a:extLst>
            <a:ext uri="{FF2B5EF4-FFF2-40B4-BE49-F238E27FC236}">
              <a16:creationId xmlns:a16="http://schemas.microsoft.com/office/drawing/2014/main" id="{66C02206-869A-47EF-B801-513D2048B4BB}"/>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73" name="PoljeZBesedilom 2">
          <a:extLst>
            <a:ext uri="{FF2B5EF4-FFF2-40B4-BE49-F238E27FC236}">
              <a16:creationId xmlns:a16="http://schemas.microsoft.com/office/drawing/2014/main" id="{B5489E06-B091-4885-A70C-B8264E4546EE}"/>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74" name="PoljeZBesedilom 2">
          <a:extLst>
            <a:ext uri="{FF2B5EF4-FFF2-40B4-BE49-F238E27FC236}">
              <a16:creationId xmlns:a16="http://schemas.microsoft.com/office/drawing/2014/main" id="{562ADD57-5C0A-4FA1-8D3C-13C5DB2B8ED8}"/>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75" name="PoljeZBesedilom 2">
          <a:extLst>
            <a:ext uri="{FF2B5EF4-FFF2-40B4-BE49-F238E27FC236}">
              <a16:creationId xmlns:a16="http://schemas.microsoft.com/office/drawing/2014/main" id="{33F4BA7D-AA58-41CE-8B38-0BE85F1A30A5}"/>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76" name="PoljeZBesedilom 6575">
          <a:extLst>
            <a:ext uri="{FF2B5EF4-FFF2-40B4-BE49-F238E27FC236}">
              <a16:creationId xmlns:a16="http://schemas.microsoft.com/office/drawing/2014/main" id="{8D3F7823-3610-473E-B01E-50821BAD7028}"/>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77" name="PoljeZBesedilom 2">
          <a:extLst>
            <a:ext uri="{FF2B5EF4-FFF2-40B4-BE49-F238E27FC236}">
              <a16:creationId xmlns:a16="http://schemas.microsoft.com/office/drawing/2014/main" id="{E598F37B-EE47-4AB0-9B80-1D6BC2F50F27}"/>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78" name="PoljeZBesedilom 2">
          <a:extLst>
            <a:ext uri="{FF2B5EF4-FFF2-40B4-BE49-F238E27FC236}">
              <a16:creationId xmlns:a16="http://schemas.microsoft.com/office/drawing/2014/main" id="{5EA79A04-F145-4C5B-8702-90BAB8FEAC82}"/>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79" name="PoljeZBesedilom 2">
          <a:extLst>
            <a:ext uri="{FF2B5EF4-FFF2-40B4-BE49-F238E27FC236}">
              <a16:creationId xmlns:a16="http://schemas.microsoft.com/office/drawing/2014/main" id="{B2A01403-9C41-4D45-AB84-777AB37C9DB4}"/>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875</xdr:row>
      <xdr:rowOff>0</xdr:rowOff>
    </xdr:from>
    <xdr:ext cx="184731" cy="264560"/>
    <xdr:sp macro="" textlink="">
      <xdr:nvSpPr>
        <xdr:cNvPr id="6580" name="PoljeZBesedilom 2">
          <a:extLst>
            <a:ext uri="{FF2B5EF4-FFF2-40B4-BE49-F238E27FC236}">
              <a16:creationId xmlns:a16="http://schemas.microsoft.com/office/drawing/2014/main" id="{D4D4C1C3-C1B7-415F-8B1E-6E6FE2A7BF37}"/>
            </a:ext>
          </a:extLst>
        </xdr:cNvPr>
        <xdr:cNvSpPr txBox="1"/>
      </xdr:nvSpPr>
      <xdr:spPr>
        <a:xfrm>
          <a:off x="7646695"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875</xdr:row>
      <xdr:rowOff>0</xdr:rowOff>
    </xdr:from>
    <xdr:ext cx="184731" cy="264560"/>
    <xdr:sp macro="" textlink="">
      <xdr:nvSpPr>
        <xdr:cNvPr id="6581" name="PoljeZBesedilom 2">
          <a:extLst>
            <a:ext uri="{FF2B5EF4-FFF2-40B4-BE49-F238E27FC236}">
              <a16:creationId xmlns:a16="http://schemas.microsoft.com/office/drawing/2014/main" id="{A6A130A4-03F5-4868-A54B-3BAB502A57DF}"/>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875</xdr:row>
      <xdr:rowOff>0</xdr:rowOff>
    </xdr:from>
    <xdr:ext cx="184731" cy="264560"/>
    <xdr:sp macro="" textlink="">
      <xdr:nvSpPr>
        <xdr:cNvPr id="6582" name="PoljeZBesedilom 6581">
          <a:extLst>
            <a:ext uri="{FF2B5EF4-FFF2-40B4-BE49-F238E27FC236}">
              <a16:creationId xmlns:a16="http://schemas.microsoft.com/office/drawing/2014/main" id="{0F05068C-AFE1-4F88-86FC-537F76D91B0F}"/>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875</xdr:row>
      <xdr:rowOff>0</xdr:rowOff>
    </xdr:from>
    <xdr:ext cx="184731" cy="264560"/>
    <xdr:sp macro="" textlink="">
      <xdr:nvSpPr>
        <xdr:cNvPr id="6583" name="PoljeZBesedilom 2">
          <a:extLst>
            <a:ext uri="{FF2B5EF4-FFF2-40B4-BE49-F238E27FC236}">
              <a16:creationId xmlns:a16="http://schemas.microsoft.com/office/drawing/2014/main" id="{36C89808-03D1-46F3-B047-C34B97995E20}"/>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875</xdr:row>
      <xdr:rowOff>0</xdr:rowOff>
    </xdr:from>
    <xdr:ext cx="184731" cy="264560"/>
    <xdr:sp macro="" textlink="">
      <xdr:nvSpPr>
        <xdr:cNvPr id="6584" name="PoljeZBesedilom 2">
          <a:extLst>
            <a:ext uri="{FF2B5EF4-FFF2-40B4-BE49-F238E27FC236}">
              <a16:creationId xmlns:a16="http://schemas.microsoft.com/office/drawing/2014/main" id="{960E631E-5E04-4FE4-B00E-B2A9FFF1ADBB}"/>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875</xdr:row>
      <xdr:rowOff>0</xdr:rowOff>
    </xdr:from>
    <xdr:ext cx="184731" cy="264560"/>
    <xdr:sp macro="" textlink="">
      <xdr:nvSpPr>
        <xdr:cNvPr id="6585" name="PoljeZBesedilom 2">
          <a:extLst>
            <a:ext uri="{FF2B5EF4-FFF2-40B4-BE49-F238E27FC236}">
              <a16:creationId xmlns:a16="http://schemas.microsoft.com/office/drawing/2014/main" id="{A2CF156B-206B-421C-8048-F986887AD513}"/>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875</xdr:row>
      <xdr:rowOff>0</xdr:rowOff>
    </xdr:from>
    <xdr:ext cx="184731" cy="264560"/>
    <xdr:sp macro="" textlink="">
      <xdr:nvSpPr>
        <xdr:cNvPr id="6586" name="PoljeZBesedilom 2">
          <a:extLst>
            <a:ext uri="{FF2B5EF4-FFF2-40B4-BE49-F238E27FC236}">
              <a16:creationId xmlns:a16="http://schemas.microsoft.com/office/drawing/2014/main" id="{5B1178C8-BBCA-4A0B-9315-F023BA7192C9}"/>
            </a:ext>
          </a:extLst>
        </xdr:cNvPr>
        <xdr:cNvSpPr txBox="1"/>
      </xdr:nvSpPr>
      <xdr:spPr>
        <a:xfrm>
          <a:off x="7644790" y="1499507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6587" name="PoljeZBesedilom 2">
          <a:extLst>
            <a:ext uri="{FF2B5EF4-FFF2-40B4-BE49-F238E27FC236}">
              <a16:creationId xmlns:a16="http://schemas.microsoft.com/office/drawing/2014/main" id="{91AC3CAD-B9D4-4830-BEAB-DEE0620DC709}"/>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6588" name="PoljeZBesedilom 6587">
          <a:extLst>
            <a:ext uri="{FF2B5EF4-FFF2-40B4-BE49-F238E27FC236}">
              <a16:creationId xmlns:a16="http://schemas.microsoft.com/office/drawing/2014/main" id="{08FEB230-C58C-4BA0-AB41-748B653B7D41}"/>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6589" name="PoljeZBesedilom 2">
          <a:extLst>
            <a:ext uri="{FF2B5EF4-FFF2-40B4-BE49-F238E27FC236}">
              <a16:creationId xmlns:a16="http://schemas.microsoft.com/office/drawing/2014/main" id="{0AED5000-FC2B-4299-8F3E-AF9F295EAB6E}"/>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6590" name="PoljeZBesedilom 2">
          <a:extLst>
            <a:ext uri="{FF2B5EF4-FFF2-40B4-BE49-F238E27FC236}">
              <a16:creationId xmlns:a16="http://schemas.microsoft.com/office/drawing/2014/main" id="{0B278F3F-3C47-42A2-AC51-A55DBF7CEFD0}"/>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6591" name="PoljeZBesedilom 2">
          <a:extLst>
            <a:ext uri="{FF2B5EF4-FFF2-40B4-BE49-F238E27FC236}">
              <a16:creationId xmlns:a16="http://schemas.microsoft.com/office/drawing/2014/main" id="{22AC8DAB-4716-4A5C-8D9A-97A956698BC6}"/>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6592" name="PoljeZBesedilom 2">
          <a:extLst>
            <a:ext uri="{FF2B5EF4-FFF2-40B4-BE49-F238E27FC236}">
              <a16:creationId xmlns:a16="http://schemas.microsoft.com/office/drawing/2014/main" id="{DAEF4B19-1CEF-4C68-AA6B-CAC89B651499}"/>
            </a:ext>
          </a:extLst>
        </xdr:cNvPr>
        <xdr:cNvSpPr txBox="1"/>
      </xdr:nvSpPr>
      <xdr:spPr>
        <a:xfrm>
          <a:off x="7644790" y="1503926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74009"/>
    <xdr:sp macro="" textlink="">
      <xdr:nvSpPr>
        <xdr:cNvPr id="6593" name="PoljeZBesedilom 6592">
          <a:extLst>
            <a:ext uri="{FF2B5EF4-FFF2-40B4-BE49-F238E27FC236}">
              <a16:creationId xmlns:a16="http://schemas.microsoft.com/office/drawing/2014/main" id="{9ECD5802-5349-45B0-9EE6-FD5F32DBEA87}"/>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74009"/>
    <xdr:sp macro="" textlink="">
      <xdr:nvSpPr>
        <xdr:cNvPr id="6594" name="PoljeZBesedilom 2">
          <a:extLst>
            <a:ext uri="{FF2B5EF4-FFF2-40B4-BE49-F238E27FC236}">
              <a16:creationId xmlns:a16="http://schemas.microsoft.com/office/drawing/2014/main" id="{B8031C95-EBC5-456B-98AC-B441130248CE}"/>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74009"/>
    <xdr:sp macro="" textlink="">
      <xdr:nvSpPr>
        <xdr:cNvPr id="6595" name="PoljeZBesedilom 2">
          <a:extLst>
            <a:ext uri="{FF2B5EF4-FFF2-40B4-BE49-F238E27FC236}">
              <a16:creationId xmlns:a16="http://schemas.microsoft.com/office/drawing/2014/main" id="{517A0542-35A3-4FCF-B9AF-CE19C19BD6CE}"/>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74009"/>
    <xdr:sp macro="" textlink="">
      <xdr:nvSpPr>
        <xdr:cNvPr id="6596" name="PoljeZBesedilom 2">
          <a:extLst>
            <a:ext uri="{FF2B5EF4-FFF2-40B4-BE49-F238E27FC236}">
              <a16:creationId xmlns:a16="http://schemas.microsoft.com/office/drawing/2014/main" id="{1FB51AC4-9931-4643-A273-142EFAC41122}"/>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74009"/>
    <xdr:sp macro="" textlink="">
      <xdr:nvSpPr>
        <xdr:cNvPr id="6597" name="PoljeZBesedilom 2">
          <a:extLst>
            <a:ext uri="{FF2B5EF4-FFF2-40B4-BE49-F238E27FC236}">
              <a16:creationId xmlns:a16="http://schemas.microsoft.com/office/drawing/2014/main" id="{9800E9A3-5171-4D60-867B-657393D287D5}"/>
            </a:ext>
          </a:extLst>
        </xdr:cNvPr>
        <xdr:cNvSpPr txBox="1"/>
      </xdr:nvSpPr>
      <xdr:spPr>
        <a:xfrm>
          <a:off x="7644790" y="15051894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598" name="PoljeZBesedilom 2">
          <a:extLst>
            <a:ext uri="{FF2B5EF4-FFF2-40B4-BE49-F238E27FC236}">
              <a16:creationId xmlns:a16="http://schemas.microsoft.com/office/drawing/2014/main" id="{0D197DA1-69DE-4F39-8FB7-196D288C66FA}"/>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599" name="PoljeZBesedilom 6598">
          <a:extLst>
            <a:ext uri="{FF2B5EF4-FFF2-40B4-BE49-F238E27FC236}">
              <a16:creationId xmlns:a16="http://schemas.microsoft.com/office/drawing/2014/main" id="{78282E9B-0AAD-475B-BE36-D58F50573F4E}"/>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00" name="PoljeZBesedilom 2">
          <a:extLst>
            <a:ext uri="{FF2B5EF4-FFF2-40B4-BE49-F238E27FC236}">
              <a16:creationId xmlns:a16="http://schemas.microsoft.com/office/drawing/2014/main" id="{A0CF5DD6-4B52-4678-946B-B48260D99844}"/>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01" name="PoljeZBesedilom 2">
          <a:extLst>
            <a:ext uri="{FF2B5EF4-FFF2-40B4-BE49-F238E27FC236}">
              <a16:creationId xmlns:a16="http://schemas.microsoft.com/office/drawing/2014/main" id="{ADCA035F-34B1-4406-A797-85409D91740A}"/>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02" name="PoljeZBesedilom 2">
          <a:extLst>
            <a:ext uri="{FF2B5EF4-FFF2-40B4-BE49-F238E27FC236}">
              <a16:creationId xmlns:a16="http://schemas.microsoft.com/office/drawing/2014/main" id="{6619CFAD-49AC-428B-AD27-D0450FB42EAE}"/>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03" name="PoljeZBesedilom 2">
          <a:extLst>
            <a:ext uri="{FF2B5EF4-FFF2-40B4-BE49-F238E27FC236}">
              <a16:creationId xmlns:a16="http://schemas.microsoft.com/office/drawing/2014/main" id="{49CB3884-D4EA-4E66-A8FF-A7EE7CC0E050}"/>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04" name="PoljeZBesedilom 2">
          <a:extLst>
            <a:ext uri="{FF2B5EF4-FFF2-40B4-BE49-F238E27FC236}">
              <a16:creationId xmlns:a16="http://schemas.microsoft.com/office/drawing/2014/main" id="{B414FB3E-7D1B-4168-9EA2-B2B96EDE4CA2}"/>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05" name="PoljeZBesedilom 6604">
          <a:extLst>
            <a:ext uri="{FF2B5EF4-FFF2-40B4-BE49-F238E27FC236}">
              <a16:creationId xmlns:a16="http://schemas.microsoft.com/office/drawing/2014/main" id="{DCE5EACA-7E75-4C1E-B6F8-D39B90E50F92}"/>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06" name="PoljeZBesedilom 2">
          <a:extLst>
            <a:ext uri="{FF2B5EF4-FFF2-40B4-BE49-F238E27FC236}">
              <a16:creationId xmlns:a16="http://schemas.microsoft.com/office/drawing/2014/main" id="{CF5A1FAB-1097-4862-B0F5-DD0698A6BCA5}"/>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07" name="PoljeZBesedilom 2">
          <a:extLst>
            <a:ext uri="{FF2B5EF4-FFF2-40B4-BE49-F238E27FC236}">
              <a16:creationId xmlns:a16="http://schemas.microsoft.com/office/drawing/2014/main" id="{EDA7B20D-6C06-4832-9E47-176616A6B2B8}"/>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08" name="PoljeZBesedilom 2">
          <a:extLst>
            <a:ext uri="{FF2B5EF4-FFF2-40B4-BE49-F238E27FC236}">
              <a16:creationId xmlns:a16="http://schemas.microsoft.com/office/drawing/2014/main" id="{8025A0E2-3DCB-4910-8340-3E3BEFF8E0A5}"/>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09" name="PoljeZBesedilom 2">
          <a:extLst>
            <a:ext uri="{FF2B5EF4-FFF2-40B4-BE49-F238E27FC236}">
              <a16:creationId xmlns:a16="http://schemas.microsoft.com/office/drawing/2014/main" id="{2B4694A2-8A4D-405D-B743-8A3A08541162}"/>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10" name="PoljeZBesedilom 2">
          <a:extLst>
            <a:ext uri="{FF2B5EF4-FFF2-40B4-BE49-F238E27FC236}">
              <a16:creationId xmlns:a16="http://schemas.microsoft.com/office/drawing/2014/main" id="{25C1A9F9-FC3D-4C38-B113-EAEFF61AC4FC}"/>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11" name="PoljeZBesedilom 6610">
          <a:extLst>
            <a:ext uri="{FF2B5EF4-FFF2-40B4-BE49-F238E27FC236}">
              <a16:creationId xmlns:a16="http://schemas.microsoft.com/office/drawing/2014/main" id="{25A60097-DD43-444F-A4DC-25F24FBA5065}"/>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12" name="PoljeZBesedilom 2">
          <a:extLst>
            <a:ext uri="{FF2B5EF4-FFF2-40B4-BE49-F238E27FC236}">
              <a16:creationId xmlns:a16="http://schemas.microsoft.com/office/drawing/2014/main" id="{22B073C9-77AD-42FE-BEBB-93AA6C3898AD}"/>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13" name="PoljeZBesedilom 2">
          <a:extLst>
            <a:ext uri="{FF2B5EF4-FFF2-40B4-BE49-F238E27FC236}">
              <a16:creationId xmlns:a16="http://schemas.microsoft.com/office/drawing/2014/main" id="{4DADE44A-813F-4D4D-9FB7-675C3A28EF81}"/>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14" name="PoljeZBesedilom 2">
          <a:extLst>
            <a:ext uri="{FF2B5EF4-FFF2-40B4-BE49-F238E27FC236}">
              <a16:creationId xmlns:a16="http://schemas.microsoft.com/office/drawing/2014/main" id="{3102ED17-F909-4839-9600-BEEFB1982F69}"/>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15" name="PoljeZBesedilom 2">
          <a:extLst>
            <a:ext uri="{FF2B5EF4-FFF2-40B4-BE49-F238E27FC236}">
              <a16:creationId xmlns:a16="http://schemas.microsoft.com/office/drawing/2014/main" id="{620F9B02-EEF4-4AD1-A02C-BC079B183001}"/>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16" name="PoljeZBesedilom 2">
          <a:extLst>
            <a:ext uri="{FF2B5EF4-FFF2-40B4-BE49-F238E27FC236}">
              <a16:creationId xmlns:a16="http://schemas.microsoft.com/office/drawing/2014/main" id="{15F7866E-9E8A-4A70-8C82-CB51FB5E6C23}"/>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17" name="PoljeZBesedilom 6616">
          <a:extLst>
            <a:ext uri="{FF2B5EF4-FFF2-40B4-BE49-F238E27FC236}">
              <a16:creationId xmlns:a16="http://schemas.microsoft.com/office/drawing/2014/main" id="{BE689303-8A71-435C-A25F-AA69F6E88535}"/>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18" name="PoljeZBesedilom 2">
          <a:extLst>
            <a:ext uri="{FF2B5EF4-FFF2-40B4-BE49-F238E27FC236}">
              <a16:creationId xmlns:a16="http://schemas.microsoft.com/office/drawing/2014/main" id="{CC1BD7BB-F6AD-4A37-85BE-FC0FCA8DA2EE}"/>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19" name="PoljeZBesedilom 2">
          <a:extLst>
            <a:ext uri="{FF2B5EF4-FFF2-40B4-BE49-F238E27FC236}">
              <a16:creationId xmlns:a16="http://schemas.microsoft.com/office/drawing/2014/main" id="{C4172E6E-C955-475E-AB36-FF948CEF87AC}"/>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20" name="PoljeZBesedilom 2">
          <a:extLst>
            <a:ext uri="{FF2B5EF4-FFF2-40B4-BE49-F238E27FC236}">
              <a16:creationId xmlns:a16="http://schemas.microsoft.com/office/drawing/2014/main" id="{F473BAE0-D9AD-453C-9D68-003DD0999D9A}"/>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878</xdr:row>
      <xdr:rowOff>0</xdr:rowOff>
    </xdr:from>
    <xdr:ext cx="184731" cy="264560"/>
    <xdr:sp macro="" textlink="">
      <xdr:nvSpPr>
        <xdr:cNvPr id="6621" name="PoljeZBesedilom 2">
          <a:extLst>
            <a:ext uri="{FF2B5EF4-FFF2-40B4-BE49-F238E27FC236}">
              <a16:creationId xmlns:a16="http://schemas.microsoft.com/office/drawing/2014/main" id="{9C31021D-C845-40A8-88E8-9ECC78D54721}"/>
            </a:ext>
          </a:extLst>
        </xdr:cNvPr>
        <xdr:cNvSpPr txBox="1"/>
      </xdr:nvSpPr>
      <xdr:spPr>
        <a:xfrm>
          <a:off x="7650505"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22" name="PoljeZBesedilom 2">
          <a:extLst>
            <a:ext uri="{FF2B5EF4-FFF2-40B4-BE49-F238E27FC236}">
              <a16:creationId xmlns:a16="http://schemas.microsoft.com/office/drawing/2014/main" id="{9A20030E-D44A-4358-A924-7F4D3499C3C3}"/>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23" name="PoljeZBesedilom 6622">
          <a:extLst>
            <a:ext uri="{FF2B5EF4-FFF2-40B4-BE49-F238E27FC236}">
              <a16:creationId xmlns:a16="http://schemas.microsoft.com/office/drawing/2014/main" id="{D718612C-B907-40FF-8FC1-2A01F7787368}"/>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24" name="PoljeZBesedilom 2">
          <a:extLst>
            <a:ext uri="{FF2B5EF4-FFF2-40B4-BE49-F238E27FC236}">
              <a16:creationId xmlns:a16="http://schemas.microsoft.com/office/drawing/2014/main" id="{491484C1-4399-4A9D-9E8F-94F3B82AE210}"/>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25" name="PoljeZBesedilom 2">
          <a:extLst>
            <a:ext uri="{FF2B5EF4-FFF2-40B4-BE49-F238E27FC236}">
              <a16:creationId xmlns:a16="http://schemas.microsoft.com/office/drawing/2014/main" id="{86BCD832-E071-47CA-98D5-7D2DC3247026}"/>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26" name="PoljeZBesedilom 2">
          <a:extLst>
            <a:ext uri="{FF2B5EF4-FFF2-40B4-BE49-F238E27FC236}">
              <a16:creationId xmlns:a16="http://schemas.microsoft.com/office/drawing/2014/main" id="{5817E210-1DED-48EF-991E-4AF6C1D15859}"/>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27" name="PoljeZBesedilom 2">
          <a:extLst>
            <a:ext uri="{FF2B5EF4-FFF2-40B4-BE49-F238E27FC236}">
              <a16:creationId xmlns:a16="http://schemas.microsoft.com/office/drawing/2014/main" id="{4E91C900-F0A1-4D7C-BCEF-A285B253A4E9}"/>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28" name="PoljeZBesedilom 2">
          <a:extLst>
            <a:ext uri="{FF2B5EF4-FFF2-40B4-BE49-F238E27FC236}">
              <a16:creationId xmlns:a16="http://schemas.microsoft.com/office/drawing/2014/main" id="{84AD887B-361C-4F39-ABA7-0BDCBFEDEB89}"/>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29" name="PoljeZBesedilom 6628">
          <a:extLst>
            <a:ext uri="{FF2B5EF4-FFF2-40B4-BE49-F238E27FC236}">
              <a16:creationId xmlns:a16="http://schemas.microsoft.com/office/drawing/2014/main" id="{764E73A3-FA9B-4E78-81EA-2FA01AB8E5C0}"/>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30" name="PoljeZBesedilom 2">
          <a:extLst>
            <a:ext uri="{FF2B5EF4-FFF2-40B4-BE49-F238E27FC236}">
              <a16:creationId xmlns:a16="http://schemas.microsoft.com/office/drawing/2014/main" id="{6642E82A-123D-43D7-87D5-7DA0182AE156}"/>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31" name="PoljeZBesedilom 2">
          <a:extLst>
            <a:ext uri="{FF2B5EF4-FFF2-40B4-BE49-F238E27FC236}">
              <a16:creationId xmlns:a16="http://schemas.microsoft.com/office/drawing/2014/main" id="{E7D1271A-A2F8-4EC3-9AD9-F98013BB6C75}"/>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32" name="PoljeZBesedilom 2">
          <a:extLst>
            <a:ext uri="{FF2B5EF4-FFF2-40B4-BE49-F238E27FC236}">
              <a16:creationId xmlns:a16="http://schemas.microsoft.com/office/drawing/2014/main" id="{268B1EEE-5453-4365-91D2-2D1234D8BDE7}"/>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33" name="PoljeZBesedilom 2">
          <a:extLst>
            <a:ext uri="{FF2B5EF4-FFF2-40B4-BE49-F238E27FC236}">
              <a16:creationId xmlns:a16="http://schemas.microsoft.com/office/drawing/2014/main" id="{6FBE29BA-D9E2-49CE-94B0-C02EC0EDCEE6}"/>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882</xdr:row>
      <xdr:rowOff>0</xdr:rowOff>
    </xdr:from>
    <xdr:ext cx="184731" cy="264560"/>
    <xdr:sp macro="" textlink="">
      <xdr:nvSpPr>
        <xdr:cNvPr id="6634" name="PoljeZBesedilom 2">
          <a:extLst>
            <a:ext uri="{FF2B5EF4-FFF2-40B4-BE49-F238E27FC236}">
              <a16:creationId xmlns:a16="http://schemas.microsoft.com/office/drawing/2014/main" id="{1710862F-054C-4DF5-A256-76469D73538E}"/>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882</xdr:row>
      <xdr:rowOff>0</xdr:rowOff>
    </xdr:from>
    <xdr:ext cx="184731" cy="264560"/>
    <xdr:sp macro="" textlink="">
      <xdr:nvSpPr>
        <xdr:cNvPr id="6635" name="PoljeZBesedilom 6634">
          <a:extLst>
            <a:ext uri="{FF2B5EF4-FFF2-40B4-BE49-F238E27FC236}">
              <a16:creationId xmlns:a16="http://schemas.microsoft.com/office/drawing/2014/main" id="{A3C3C9A0-7760-4AAC-B84F-558B95D2A4D0}"/>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882</xdr:row>
      <xdr:rowOff>0</xdr:rowOff>
    </xdr:from>
    <xdr:ext cx="184731" cy="264560"/>
    <xdr:sp macro="" textlink="">
      <xdr:nvSpPr>
        <xdr:cNvPr id="6636" name="PoljeZBesedilom 2">
          <a:extLst>
            <a:ext uri="{FF2B5EF4-FFF2-40B4-BE49-F238E27FC236}">
              <a16:creationId xmlns:a16="http://schemas.microsoft.com/office/drawing/2014/main" id="{4C42048C-1590-4232-89BF-C088B25EF226}"/>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882</xdr:row>
      <xdr:rowOff>0</xdr:rowOff>
    </xdr:from>
    <xdr:ext cx="184731" cy="264560"/>
    <xdr:sp macro="" textlink="">
      <xdr:nvSpPr>
        <xdr:cNvPr id="6637" name="PoljeZBesedilom 2">
          <a:extLst>
            <a:ext uri="{FF2B5EF4-FFF2-40B4-BE49-F238E27FC236}">
              <a16:creationId xmlns:a16="http://schemas.microsoft.com/office/drawing/2014/main" id="{E254DE7D-4AC5-4540-8D09-A0C6559A2135}"/>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882</xdr:row>
      <xdr:rowOff>0</xdr:rowOff>
    </xdr:from>
    <xdr:ext cx="184731" cy="264560"/>
    <xdr:sp macro="" textlink="">
      <xdr:nvSpPr>
        <xdr:cNvPr id="6638" name="PoljeZBesedilom 2">
          <a:extLst>
            <a:ext uri="{FF2B5EF4-FFF2-40B4-BE49-F238E27FC236}">
              <a16:creationId xmlns:a16="http://schemas.microsoft.com/office/drawing/2014/main" id="{63A5E4BE-01A9-439A-BDA5-C7D158E5E1DF}"/>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882</xdr:row>
      <xdr:rowOff>0</xdr:rowOff>
    </xdr:from>
    <xdr:ext cx="184731" cy="264560"/>
    <xdr:sp macro="" textlink="">
      <xdr:nvSpPr>
        <xdr:cNvPr id="6639" name="PoljeZBesedilom 2">
          <a:extLst>
            <a:ext uri="{FF2B5EF4-FFF2-40B4-BE49-F238E27FC236}">
              <a16:creationId xmlns:a16="http://schemas.microsoft.com/office/drawing/2014/main" id="{D105C4F3-73CB-43CD-AA5B-EC04AD19A3B1}"/>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40" name="PoljeZBesedilom 2">
          <a:extLst>
            <a:ext uri="{FF2B5EF4-FFF2-40B4-BE49-F238E27FC236}">
              <a16:creationId xmlns:a16="http://schemas.microsoft.com/office/drawing/2014/main" id="{18E48442-84E6-4548-AEA5-00A57D82BC88}"/>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41" name="PoljeZBesedilom 6640">
          <a:extLst>
            <a:ext uri="{FF2B5EF4-FFF2-40B4-BE49-F238E27FC236}">
              <a16:creationId xmlns:a16="http://schemas.microsoft.com/office/drawing/2014/main" id="{9D460E47-E37F-46DD-8774-49D94E1D8C6B}"/>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42" name="PoljeZBesedilom 2">
          <a:extLst>
            <a:ext uri="{FF2B5EF4-FFF2-40B4-BE49-F238E27FC236}">
              <a16:creationId xmlns:a16="http://schemas.microsoft.com/office/drawing/2014/main" id="{DE376E84-FE34-4F5D-A54B-6056861F8E5F}"/>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43" name="PoljeZBesedilom 2">
          <a:extLst>
            <a:ext uri="{FF2B5EF4-FFF2-40B4-BE49-F238E27FC236}">
              <a16:creationId xmlns:a16="http://schemas.microsoft.com/office/drawing/2014/main" id="{9D25CC49-BE53-46B4-85CD-3FE63E95A9ED}"/>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44" name="PoljeZBesedilom 2">
          <a:extLst>
            <a:ext uri="{FF2B5EF4-FFF2-40B4-BE49-F238E27FC236}">
              <a16:creationId xmlns:a16="http://schemas.microsoft.com/office/drawing/2014/main" id="{4291D1CA-5AF4-4BA0-94F1-BB0C707EC62E}"/>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45" name="PoljeZBesedilom 2">
          <a:extLst>
            <a:ext uri="{FF2B5EF4-FFF2-40B4-BE49-F238E27FC236}">
              <a16:creationId xmlns:a16="http://schemas.microsoft.com/office/drawing/2014/main" id="{724CD4B9-AD6E-4738-B379-DC04FC2E43B1}"/>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46" name="PoljeZBesedilom 2">
          <a:extLst>
            <a:ext uri="{FF2B5EF4-FFF2-40B4-BE49-F238E27FC236}">
              <a16:creationId xmlns:a16="http://schemas.microsoft.com/office/drawing/2014/main" id="{04908A3F-712C-4BBF-BCDF-34DF558E4AEB}"/>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47" name="PoljeZBesedilom 6646">
          <a:extLst>
            <a:ext uri="{FF2B5EF4-FFF2-40B4-BE49-F238E27FC236}">
              <a16:creationId xmlns:a16="http://schemas.microsoft.com/office/drawing/2014/main" id="{E65530F0-6691-4DB4-8CAF-BF9E5EBE2DDA}"/>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48" name="PoljeZBesedilom 2">
          <a:extLst>
            <a:ext uri="{FF2B5EF4-FFF2-40B4-BE49-F238E27FC236}">
              <a16:creationId xmlns:a16="http://schemas.microsoft.com/office/drawing/2014/main" id="{743A1758-2AAC-4929-80F9-FD8225BE365D}"/>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49" name="PoljeZBesedilom 2">
          <a:extLst>
            <a:ext uri="{FF2B5EF4-FFF2-40B4-BE49-F238E27FC236}">
              <a16:creationId xmlns:a16="http://schemas.microsoft.com/office/drawing/2014/main" id="{BE133C0D-4F42-4660-99F1-D5202BA715EA}"/>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50" name="PoljeZBesedilom 2">
          <a:extLst>
            <a:ext uri="{FF2B5EF4-FFF2-40B4-BE49-F238E27FC236}">
              <a16:creationId xmlns:a16="http://schemas.microsoft.com/office/drawing/2014/main" id="{8E69799D-43EF-49DB-8CF7-268FBF0C8F4B}"/>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881</xdr:row>
      <xdr:rowOff>0</xdr:rowOff>
    </xdr:from>
    <xdr:ext cx="184731" cy="264560"/>
    <xdr:sp macro="" textlink="">
      <xdr:nvSpPr>
        <xdr:cNvPr id="6651" name="PoljeZBesedilom 2">
          <a:extLst>
            <a:ext uri="{FF2B5EF4-FFF2-40B4-BE49-F238E27FC236}">
              <a16:creationId xmlns:a16="http://schemas.microsoft.com/office/drawing/2014/main" id="{8584EEA0-0A80-4C3E-A913-8BD519DBCB3E}"/>
            </a:ext>
          </a:extLst>
        </xdr:cNvPr>
        <xdr:cNvSpPr txBox="1"/>
      </xdr:nvSpPr>
      <xdr:spPr>
        <a:xfrm>
          <a:off x="7650505" y="15126570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882</xdr:row>
      <xdr:rowOff>0</xdr:rowOff>
    </xdr:from>
    <xdr:ext cx="184731" cy="264560"/>
    <xdr:sp macro="" textlink="">
      <xdr:nvSpPr>
        <xdr:cNvPr id="6652" name="PoljeZBesedilom 2">
          <a:extLst>
            <a:ext uri="{FF2B5EF4-FFF2-40B4-BE49-F238E27FC236}">
              <a16:creationId xmlns:a16="http://schemas.microsoft.com/office/drawing/2014/main" id="{943629A2-DF4B-48EF-A021-DED34359E3B1}"/>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882</xdr:row>
      <xdr:rowOff>0</xdr:rowOff>
    </xdr:from>
    <xdr:ext cx="184731" cy="264560"/>
    <xdr:sp macro="" textlink="">
      <xdr:nvSpPr>
        <xdr:cNvPr id="6653" name="PoljeZBesedilom 6652">
          <a:extLst>
            <a:ext uri="{FF2B5EF4-FFF2-40B4-BE49-F238E27FC236}">
              <a16:creationId xmlns:a16="http://schemas.microsoft.com/office/drawing/2014/main" id="{89030A73-FD3F-4B0B-9CB6-87FDA11C3D81}"/>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882</xdr:row>
      <xdr:rowOff>0</xdr:rowOff>
    </xdr:from>
    <xdr:ext cx="184731" cy="264560"/>
    <xdr:sp macro="" textlink="">
      <xdr:nvSpPr>
        <xdr:cNvPr id="6654" name="PoljeZBesedilom 2">
          <a:extLst>
            <a:ext uri="{FF2B5EF4-FFF2-40B4-BE49-F238E27FC236}">
              <a16:creationId xmlns:a16="http://schemas.microsoft.com/office/drawing/2014/main" id="{6A142BE0-0BC1-4BCB-B4F4-210D7D6F31C9}"/>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882</xdr:row>
      <xdr:rowOff>0</xdr:rowOff>
    </xdr:from>
    <xdr:ext cx="184731" cy="264560"/>
    <xdr:sp macro="" textlink="">
      <xdr:nvSpPr>
        <xdr:cNvPr id="6655" name="PoljeZBesedilom 2">
          <a:extLst>
            <a:ext uri="{FF2B5EF4-FFF2-40B4-BE49-F238E27FC236}">
              <a16:creationId xmlns:a16="http://schemas.microsoft.com/office/drawing/2014/main" id="{888652E7-DCE9-4318-8E9D-245B59D2299A}"/>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882</xdr:row>
      <xdr:rowOff>0</xdr:rowOff>
    </xdr:from>
    <xdr:ext cx="184731" cy="264560"/>
    <xdr:sp macro="" textlink="">
      <xdr:nvSpPr>
        <xdr:cNvPr id="6656" name="PoljeZBesedilom 2">
          <a:extLst>
            <a:ext uri="{FF2B5EF4-FFF2-40B4-BE49-F238E27FC236}">
              <a16:creationId xmlns:a16="http://schemas.microsoft.com/office/drawing/2014/main" id="{C7A91B76-8374-4318-A8BA-7F316C449398}"/>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882</xdr:row>
      <xdr:rowOff>0</xdr:rowOff>
    </xdr:from>
    <xdr:ext cx="184731" cy="264560"/>
    <xdr:sp macro="" textlink="">
      <xdr:nvSpPr>
        <xdr:cNvPr id="6657" name="PoljeZBesedilom 2">
          <a:extLst>
            <a:ext uri="{FF2B5EF4-FFF2-40B4-BE49-F238E27FC236}">
              <a16:creationId xmlns:a16="http://schemas.microsoft.com/office/drawing/2014/main" id="{01E52478-6E5F-4788-9E58-B455931A5FEC}"/>
            </a:ext>
          </a:extLst>
        </xdr:cNvPr>
        <xdr:cNvSpPr txBox="1"/>
      </xdr:nvSpPr>
      <xdr:spPr>
        <a:xfrm>
          <a:off x="7648600" y="15154982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885</xdr:row>
      <xdr:rowOff>0</xdr:rowOff>
    </xdr:from>
    <xdr:ext cx="184731" cy="264560"/>
    <xdr:sp macro="" textlink="">
      <xdr:nvSpPr>
        <xdr:cNvPr id="6658" name="PoljeZBesedilom 2">
          <a:extLst>
            <a:ext uri="{FF2B5EF4-FFF2-40B4-BE49-F238E27FC236}">
              <a16:creationId xmlns:a16="http://schemas.microsoft.com/office/drawing/2014/main" id="{A7E05A9C-4B94-4A45-B838-F9E4CA5FD63C}"/>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885</xdr:row>
      <xdr:rowOff>0</xdr:rowOff>
    </xdr:from>
    <xdr:ext cx="184731" cy="264560"/>
    <xdr:sp macro="" textlink="">
      <xdr:nvSpPr>
        <xdr:cNvPr id="6659" name="PoljeZBesedilom 6658">
          <a:extLst>
            <a:ext uri="{FF2B5EF4-FFF2-40B4-BE49-F238E27FC236}">
              <a16:creationId xmlns:a16="http://schemas.microsoft.com/office/drawing/2014/main" id="{C0F60666-5C23-42AA-BEA6-3A63968614FC}"/>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885</xdr:row>
      <xdr:rowOff>0</xdr:rowOff>
    </xdr:from>
    <xdr:ext cx="184731" cy="264560"/>
    <xdr:sp macro="" textlink="">
      <xdr:nvSpPr>
        <xdr:cNvPr id="6660" name="PoljeZBesedilom 2">
          <a:extLst>
            <a:ext uri="{FF2B5EF4-FFF2-40B4-BE49-F238E27FC236}">
              <a16:creationId xmlns:a16="http://schemas.microsoft.com/office/drawing/2014/main" id="{BC5F179A-2006-47C5-84B6-6B010719D031}"/>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885</xdr:row>
      <xdr:rowOff>0</xdr:rowOff>
    </xdr:from>
    <xdr:ext cx="184731" cy="264560"/>
    <xdr:sp macro="" textlink="">
      <xdr:nvSpPr>
        <xdr:cNvPr id="6661" name="PoljeZBesedilom 2">
          <a:extLst>
            <a:ext uri="{FF2B5EF4-FFF2-40B4-BE49-F238E27FC236}">
              <a16:creationId xmlns:a16="http://schemas.microsoft.com/office/drawing/2014/main" id="{D85DF965-90AA-4633-8774-2B8FB58E7A34}"/>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885</xdr:row>
      <xdr:rowOff>0</xdr:rowOff>
    </xdr:from>
    <xdr:ext cx="184731" cy="264560"/>
    <xdr:sp macro="" textlink="">
      <xdr:nvSpPr>
        <xdr:cNvPr id="6662" name="PoljeZBesedilom 2">
          <a:extLst>
            <a:ext uri="{FF2B5EF4-FFF2-40B4-BE49-F238E27FC236}">
              <a16:creationId xmlns:a16="http://schemas.microsoft.com/office/drawing/2014/main" id="{6ABF8AB6-CF13-4154-8C4B-BAB0BC8E68D2}"/>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885</xdr:row>
      <xdr:rowOff>0</xdr:rowOff>
    </xdr:from>
    <xdr:ext cx="184731" cy="264560"/>
    <xdr:sp macro="" textlink="">
      <xdr:nvSpPr>
        <xdr:cNvPr id="6663" name="PoljeZBesedilom 2">
          <a:extLst>
            <a:ext uri="{FF2B5EF4-FFF2-40B4-BE49-F238E27FC236}">
              <a16:creationId xmlns:a16="http://schemas.microsoft.com/office/drawing/2014/main" id="{B307FCE9-6AC9-43E8-A7D4-6D1C43EA1CF0}"/>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886</xdr:row>
      <xdr:rowOff>0</xdr:rowOff>
    </xdr:from>
    <xdr:ext cx="184731" cy="274009"/>
    <xdr:sp macro="" textlink="">
      <xdr:nvSpPr>
        <xdr:cNvPr id="6664" name="PoljeZBesedilom 6663">
          <a:extLst>
            <a:ext uri="{FF2B5EF4-FFF2-40B4-BE49-F238E27FC236}">
              <a16:creationId xmlns:a16="http://schemas.microsoft.com/office/drawing/2014/main" id="{2EC64CD3-A2C2-4D24-9F4B-E4D7D59832B8}"/>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886</xdr:row>
      <xdr:rowOff>0</xdr:rowOff>
    </xdr:from>
    <xdr:ext cx="184731" cy="274009"/>
    <xdr:sp macro="" textlink="">
      <xdr:nvSpPr>
        <xdr:cNvPr id="6665" name="PoljeZBesedilom 2">
          <a:extLst>
            <a:ext uri="{FF2B5EF4-FFF2-40B4-BE49-F238E27FC236}">
              <a16:creationId xmlns:a16="http://schemas.microsoft.com/office/drawing/2014/main" id="{38BF63AB-52CC-4C60-B5CF-DC61A188C06A}"/>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886</xdr:row>
      <xdr:rowOff>0</xdr:rowOff>
    </xdr:from>
    <xdr:ext cx="184731" cy="274009"/>
    <xdr:sp macro="" textlink="">
      <xdr:nvSpPr>
        <xdr:cNvPr id="6666" name="PoljeZBesedilom 2">
          <a:extLst>
            <a:ext uri="{FF2B5EF4-FFF2-40B4-BE49-F238E27FC236}">
              <a16:creationId xmlns:a16="http://schemas.microsoft.com/office/drawing/2014/main" id="{DDB3CA42-1C8B-4F57-8988-D4CE72E5B10D}"/>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886</xdr:row>
      <xdr:rowOff>0</xdr:rowOff>
    </xdr:from>
    <xdr:ext cx="184731" cy="274009"/>
    <xdr:sp macro="" textlink="">
      <xdr:nvSpPr>
        <xdr:cNvPr id="6667" name="PoljeZBesedilom 2">
          <a:extLst>
            <a:ext uri="{FF2B5EF4-FFF2-40B4-BE49-F238E27FC236}">
              <a16:creationId xmlns:a16="http://schemas.microsoft.com/office/drawing/2014/main" id="{F936BC8D-CDE4-44D1-B7BD-A810A75D3ED3}"/>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886</xdr:row>
      <xdr:rowOff>0</xdr:rowOff>
    </xdr:from>
    <xdr:ext cx="184731" cy="274009"/>
    <xdr:sp macro="" textlink="">
      <xdr:nvSpPr>
        <xdr:cNvPr id="6668" name="PoljeZBesedilom 2">
          <a:extLst>
            <a:ext uri="{FF2B5EF4-FFF2-40B4-BE49-F238E27FC236}">
              <a16:creationId xmlns:a16="http://schemas.microsoft.com/office/drawing/2014/main" id="{6A89D487-6BDD-4E23-B757-3E498B0C5FE8}"/>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885</xdr:row>
      <xdr:rowOff>0</xdr:rowOff>
    </xdr:from>
    <xdr:ext cx="184731" cy="264560"/>
    <xdr:sp macro="" textlink="">
      <xdr:nvSpPr>
        <xdr:cNvPr id="6669" name="PoljeZBesedilom 2">
          <a:extLst>
            <a:ext uri="{FF2B5EF4-FFF2-40B4-BE49-F238E27FC236}">
              <a16:creationId xmlns:a16="http://schemas.microsoft.com/office/drawing/2014/main" id="{AFC4DAD1-9050-479D-8078-C5F276E724F4}"/>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885</xdr:row>
      <xdr:rowOff>0</xdr:rowOff>
    </xdr:from>
    <xdr:ext cx="184731" cy="264560"/>
    <xdr:sp macro="" textlink="">
      <xdr:nvSpPr>
        <xdr:cNvPr id="6670" name="PoljeZBesedilom 6669">
          <a:extLst>
            <a:ext uri="{FF2B5EF4-FFF2-40B4-BE49-F238E27FC236}">
              <a16:creationId xmlns:a16="http://schemas.microsoft.com/office/drawing/2014/main" id="{D3D3750A-2C3F-480A-BD3F-ABF12F1BB5E3}"/>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885</xdr:row>
      <xdr:rowOff>0</xdr:rowOff>
    </xdr:from>
    <xdr:ext cx="184731" cy="264560"/>
    <xdr:sp macro="" textlink="">
      <xdr:nvSpPr>
        <xdr:cNvPr id="6671" name="PoljeZBesedilom 2">
          <a:extLst>
            <a:ext uri="{FF2B5EF4-FFF2-40B4-BE49-F238E27FC236}">
              <a16:creationId xmlns:a16="http://schemas.microsoft.com/office/drawing/2014/main" id="{298A7655-2CCB-4FFF-BCCF-9F2D3FBF2A24}"/>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885</xdr:row>
      <xdr:rowOff>0</xdr:rowOff>
    </xdr:from>
    <xdr:ext cx="184731" cy="264560"/>
    <xdr:sp macro="" textlink="">
      <xdr:nvSpPr>
        <xdr:cNvPr id="6672" name="PoljeZBesedilom 2">
          <a:extLst>
            <a:ext uri="{FF2B5EF4-FFF2-40B4-BE49-F238E27FC236}">
              <a16:creationId xmlns:a16="http://schemas.microsoft.com/office/drawing/2014/main" id="{6D11E6D8-1DA0-472C-B6EA-298925DB39CC}"/>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885</xdr:row>
      <xdr:rowOff>0</xdr:rowOff>
    </xdr:from>
    <xdr:ext cx="184731" cy="264560"/>
    <xdr:sp macro="" textlink="">
      <xdr:nvSpPr>
        <xdr:cNvPr id="6673" name="PoljeZBesedilom 2">
          <a:extLst>
            <a:ext uri="{FF2B5EF4-FFF2-40B4-BE49-F238E27FC236}">
              <a16:creationId xmlns:a16="http://schemas.microsoft.com/office/drawing/2014/main" id="{EC419B7A-B72D-466E-A97D-191B4378D77A}"/>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885</xdr:row>
      <xdr:rowOff>0</xdr:rowOff>
    </xdr:from>
    <xdr:ext cx="184731" cy="264560"/>
    <xdr:sp macro="" textlink="">
      <xdr:nvSpPr>
        <xdr:cNvPr id="6674" name="PoljeZBesedilom 2">
          <a:extLst>
            <a:ext uri="{FF2B5EF4-FFF2-40B4-BE49-F238E27FC236}">
              <a16:creationId xmlns:a16="http://schemas.microsoft.com/office/drawing/2014/main" id="{05DD1873-FBBF-42BE-A068-CB03719AA7CD}"/>
            </a:ext>
          </a:extLst>
        </xdr:cNvPr>
        <xdr:cNvSpPr txBox="1"/>
      </xdr:nvSpPr>
      <xdr:spPr>
        <a:xfrm>
          <a:off x="7644790" y="1521811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886</xdr:row>
      <xdr:rowOff>0</xdr:rowOff>
    </xdr:from>
    <xdr:ext cx="184731" cy="274009"/>
    <xdr:sp macro="" textlink="">
      <xdr:nvSpPr>
        <xdr:cNvPr id="6675" name="PoljeZBesedilom 6674">
          <a:extLst>
            <a:ext uri="{FF2B5EF4-FFF2-40B4-BE49-F238E27FC236}">
              <a16:creationId xmlns:a16="http://schemas.microsoft.com/office/drawing/2014/main" id="{E9AEEF58-CAB3-4EB1-A30B-C8CDC89754DD}"/>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886</xdr:row>
      <xdr:rowOff>0</xdr:rowOff>
    </xdr:from>
    <xdr:ext cx="184731" cy="274009"/>
    <xdr:sp macro="" textlink="">
      <xdr:nvSpPr>
        <xdr:cNvPr id="6676" name="PoljeZBesedilom 2">
          <a:extLst>
            <a:ext uri="{FF2B5EF4-FFF2-40B4-BE49-F238E27FC236}">
              <a16:creationId xmlns:a16="http://schemas.microsoft.com/office/drawing/2014/main" id="{0414E609-981C-47C6-87B3-F5B56EB2B3D7}"/>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886</xdr:row>
      <xdr:rowOff>0</xdr:rowOff>
    </xdr:from>
    <xdr:ext cx="184731" cy="274009"/>
    <xdr:sp macro="" textlink="">
      <xdr:nvSpPr>
        <xdr:cNvPr id="6677" name="PoljeZBesedilom 2">
          <a:extLst>
            <a:ext uri="{FF2B5EF4-FFF2-40B4-BE49-F238E27FC236}">
              <a16:creationId xmlns:a16="http://schemas.microsoft.com/office/drawing/2014/main" id="{91B0730F-AEAB-4716-9587-E163C7170DE0}"/>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886</xdr:row>
      <xdr:rowOff>0</xdr:rowOff>
    </xdr:from>
    <xdr:ext cx="184731" cy="274009"/>
    <xdr:sp macro="" textlink="">
      <xdr:nvSpPr>
        <xdr:cNvPr id="6678" name="PoljeZBesedilom 2">
          <a:extLst>
            <a:ext uri="{FF2B5EF4-FFF2-40B4-BE49-F238E27FC236}">
              <a16:creationId xmlns:a16="http://schemas.microsoft.com/office/drawing/2014/main" id="{C1D69F5E-7E01-4931-A19C-97CC7A8B07EA}"/>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886</xdr:row>
      <xdr:rowOff>0</xdr:rowOff>
    </xdr:from>
    <xdr:ext cx="184731" cy="274009"/>
    <xdr:sp macro="" textlink="">
      <xdr:nvSpPr>
        <xdr:cNvPr id="6679" name="PoljeZBesedilom 2">
          <a:extLst>
            <a:ext uri="{FF2B5EF4-FFF2-40B4-BE49-F238E27FC236}">
              <a16:creationId xmlns:a16="http://schemas.microsoft.com/office/drawing/2014/main" id="{43433020-F280-40DD-AE67-B76A1C1F5194}"/>
            </a:ext>
          </a:extLst>
        </xdr:cNvPr>
        <xdr:cNvSpPr txBox="1"/>
      </xdr:nvSpPr>
      <xdr:spPr>
        <a:xfrm>
          <a:off x="7644790" y="15235482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680" name="PoljeZBesedilom 2">
          <a:extLst>
            <a:ext uri="{FF2B5EF4-FFF2-40B4-BE49-F238E27FC236}">
              <a16:creationId xmlns:a16="http://schemas.microsoft.com/office/drawing/2014/main" id="{BFA4C0F9-4C3C-48A1-9603-FA77939AB807}"/>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681" name="PoljeZBesedilom 6680">
          <a:extLst>
            <a:ext uri="{FF2B5EF4-FFF2-40B4-BE49-F238E27FC236}">
              <a16:creationId xmlns:a16="http://schemas.microsoft.com/office/drawing/2014/main" id="{CB3A979D-FE56-4439-95D8-06AF1E144B37}"/>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682" name="PoljeZBesedilom 2">
          <a:extLst>
            <a:ext uri="{FF2B5EF4-FFF2-40B4-BE49-F238E27FC236}">
              <a16:creationId xmlns:a16="http://schemas.microsoft.com/office/drawing/2014/main" id="{036FD305-65E5-4FFE-8E6A-07FCB88560C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683" name="PoljeZBesedilom 2">
          <a:extLst>
            <a:ext uri="{FF2B5EF4-FFF2-40B4-BE49-F238E27FC236}">
              <a16:creationId xmlns:a16="http://schemas.microsoft.com/office/drawing/2014/main" id="{B894390D-F465-496B-A208-66BBDC58590A}"/>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684" name="PoljeZBesedilom 2">
          <a:extLst>
            <a:ext uri="{FF2B5EF4-FFF2-40B4-BE49-F238E27FC236}">
              <a16:creationId xmlns:a16="http://schemas.microsoft.com/office/drawing/2014/main" id="{EA08C0F4-B803-4D1B-8A58-B5F2AF4ABCD7}"/>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685" name="PoljeZBesedilom 2">
          <a:extLst>
            <a:ext uri="{FF2B5EF4-FFF2-40B4-BE49-F238E27FC236}">
              <a16:creationId xmlns:a16="http://schemas.microsoft.com/office/drawing/2014/main" id="{F2BF41B3-E97C-4939-9728-5CA40691DFBD}"/>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686" name="PoljeZBesedilom 2">
          <a:extLst>
            <a:ext uri="{FF2B5EF4-FFF2-40B4-BE49-F238E27FC236}">
              <a16:creationId xmlns:a16="http://schemas.microsoft.com/office/drawing/2014/main" id="{FA17A056-B777-467D-89DA-3D68D3CA6CE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687" name="PoljeZBesedilom 6686">
          <a:extLst>
            <a:ext uri="{FF2B5EF4-FFF2-40B4-BE49-F238E27FC236}">
              <a16:creationId xmlns:a16="http://schemas.microsoft.com/office/drawing/2014/main" id="{8459746B-B584-4143-9F81-411BA142DC7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688" name="PoljeZBesedilom 2">
          <a:extLst>
            <a:ext uri="{FF2B5EF4-FFF2-40B4-BE49-F238E27FC236}">
              <a16:creationId xmlns:a16="http://schemas.microsoft.com/office/drawing/2014/main" id="{AA2FD610-3D89-4F78-9993-267843CFCFD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689" name="PoljeZBesedilom 2">
          <a:extLst>
            <a:ext uri="{FF2B5EF4-FFF2-40B4-BE49-F238E27FC236}">
              <a16:creationId xmlns:a16="http://schemas.microsoft.com/office/drawing/2014/main" id="{A759E1E5-549C-430E-9F32-D04BDCB80FE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690" name="PoljeZBesedilom 2">
          <a:extLst>
            <a:ext uri="{FF2B5EF4-FFF2-40B4-BE49-F238E27FC236}">
              <a16:creationId xmlns:a16="http://schemas.microsoft.com/office/drawing/2014/main" id="{34998828-E0CC-4C50-A0A9-9CA2B5160A6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691" name="PoljeZBesedilom 2">
          <a:extLst>
            <a:ext uri="{FF2B5EF4-FFF2-40B4-BE49-F238E27FC236}">
              <a16:creationId xmlns:a16="http://schemas.microsoft.com/office/drawing/2014/main" id="{460EA05C-328C-498A-ABD1-60383B1F3B7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692" name="PoljeZBesedilom 2">
          <a:extLst>
            <a:ext uri="{FF2B5EF4-FFF2-40B4-BE49-F238E27FC236}">
              <a16:creationId xmlns:a16="http://schemas.microsoft.com/office/drawing/2014/main" id="{93D3CF24-19D7-4A15-A2FB-C5AA2DCC826A}"/>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693" name="PoljeZBesedilom 6692">
          <a:extLst>
            <a:ext uri="{FF2B5EF4-FFF2-40B4-BE49-F238E27FC236}">
              <a16:creationId xmlns:a16="http://schemas.microsoft.com/office/drawing/2014/main" id="{73B0518D-117F-438D-A43B-354D5E8CE46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694" name="PoljeZBesedilom 2">
          <a:extLst>
            <a:ext uri="{FF2B5EF4-FFF2-40B4-BE49-F238E27FC236}">
              <a16:creationId xmlns:a16="http://schemas.microsoft.com/office/drawing/2014/main" id="{EED2D121-09B1-4F6B-99A4-4090E1F4F7F6}"/>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695" name="PoljeZBesedilom 2">
          <a:extLst>
            <a:ext uri="{FF2B5EF4-FFF2-40B4-BE49-F238E27FC236}">
              <a16:creationId xmlns:a16="http://schemas.microsoft.com/office/drawing/2014/main" id="{AD43BD82-04CC-45B6-900A-4EBC464C236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696" name="PoljeZBesedilom 2">
          <a:extLst>
            <a:ext uri="{FF2B5EF4-FFF2-40B4-BE49-F238E27FC236}">
              <a16:creationId xmlns:a16="http://schemas.microsoft.com/office/drawing/2014/main" id="{B137DF1B-0CC9-4D0F-A393-5CBD923CE38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697" name="PoljeZBesedilom 2">
          <a:extLst>
            <a:ext uri="{FF2B5EF4-FFF2-40B4-BE49-F238E27FC236}">
              <a16:creationId xmlns:a16="http://schemas.microsoft.com/office/drawing/2014/main" id="{0FF314EF-BF6E-4E59-A722-5E3633108D6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698" name="PoljeZBesedilom 2">
          <a:extLst>
            <a:ext uri="{FF2B5EF4-FFF2-40B4-BE49-F238E27FC236}">
              <a16:creationId xmlns:a16="http://schemas.microsoft.com/office/drawing/2014/main" id="{C80D1149-552C-4AAA-856A-9A036A4E29C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699" name="PoljeZBesedilom 6698">
          <a:extLst>
            <a:ext uri="{FF2B5EF4-FFF2-40B4-BE49-F238E27FC236}">
              <a16:creationId xmlns:a16="http://schemas.microsoft.com/office/drawing/2014/main" id="{752E05C7-F184-44B4-A913-890A31D7E2C1}"/>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700" name="PoljeZBesedilom 2">
          <a:extLst>
            <a:ext uri="{FF2B5EF4-FFF2-40B4-BE49-F238E27FC236}">
              <a16:creationId xmlns:a16="http://schemas.microsoft.com/office/drawing/2014/main" id="{320400D1-C88A-4FF0-BE48-E19F87A5B89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701" name="PoljeZBesedilom 2">
          <a:extLst>
            <a:ext uri="{FF2B5EF4-FFF2-40B4-BE49-F238E27FC236}">
              <a16:creationId xmlns:a16="http://schemas.microsoft.com/office/drawing/2014/main" id="{A0881050-D8F4-40DA-90B0-361C327AFF4C}"/>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702" name="PoljeZBesedilom 2">
          <a:extLst>
            <a:ext uri="{FF2B5EF4-FFF2-40B4-BE49-F238E27FC236}">
              <a16:creationId xmlns:a16="http://schemas.microsoft.com/office/drawing/2014/main" id="{B4AA5483-CA52-4011-BE44-E1DE3A08544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703" name="PoljeZBesedilom 2">
          <a:extLst>
            <a:ext uri="{FF2B5EF4-FFF2-40B4-BE49-F238E27FC236}">
              <a16:creationId xmlns:a16="http://schemas.microsoft.com/office/drawing/2014/main" id="{0576279C-5ABC-4C49-874D-F865FDF1BC27}"/>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704" name="PoljeZBesedilom 2">
          <a:extLst>
            <a:ext uri="{FF2B5EF4-FFF2-40B4-BE49-F238E27FC236}">
              <a16:creationId xmlns:a16="http://schemas.microsoft.com/office/drawing/2014/main" id="{B69781CE-54ED-45A6-9725-682E4506F2E9}"/>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705" name="PoljeZBesedilom 6704">
          <a:extLst>
            <a:ext uri="{FF2B5EF4-FFF2-40B4-BE49-F238E27FC236}">
              <a16:creationId xmlns:a16="http://schemas.microsoft.com/office/drawing/2014/main" id="{7E4FD76A-EA45-41BF-9032-E6798BDD240B}"/>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706" name="PoljeZBesedilom 2">
          <a:extLst>
            <a:ext uri="{FF2B5EF4-FFF2-40B4-BE49-F238E27FC236}">
              <a16:creationId xmlns:a16="http://schemas.microsoft.com/office/drawing/2014/main" id="{A44A9523-8113-4211-8052-36DF2E37AF8A}"/>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707" name="PoljeZBesedilom 2">
          <a:extLst>
            <a:ext uri="{FF2B5EF4-FFF2-40B4-BE49-F238E27FC236}">
              <a16:creationId xmlns:a16="http://schemas.microsoft.com/office/drawing/2014/main" id="{10A8F2C6-2937-4E2C-8524-130E18634B77}"/>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708" name="PoljeZBesedilom 2">
          <a:extLst>
            <a:ext uri="{FF2B5EF4-FFF2-40B4-BE49-F238E27FC236}">
              <a16:creationId xmlns:a16="http://schemas.microsoft.com/office/drawing/2014/main" id="{E8138935-B5BB-4CB8-85F1-B870AA0F69F8}"/>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709" name="PoljeZBesedilom 2">
          <a:extLst>
            <a:ext uri="{FF2B5EF4-FFF2-40B4-BE49-F238E27FC236}">
              <a16:creationId xmlns:a16="http://schemas.microsoft.com/office/drawing/2014/main" id="{4229F17B-7A82-4468-8809-C2898E4D5843}"/>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6710" name="PoljeZBesedilom 2">
          <a:extLst>
            <a:ext uri="{FF2B5EF4-FFF2-40B4-BE49-F238E27FC236}">
              <a16:creationId xmlns:a16="http://schemas.microsoft.com/office/drawing/2014/main" id="{E5AF4F67-531E-4781-BED7-0981CE80D665}"/>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6711" name="PoljeZBesedilom 6710">
          <a:extLst>
            <a:ext uri="{FF2B5EF4-FFF2-40B4-BE49-F238E27FC236}">
              <a16:creationId xmlns:a16="http://schemas.microsoft.com/office/drawing/2014/main" id="{19A4270D-9551-4FCB-BF77-CE973429B4FE}"/>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6712" name="PoljeZBesedilom 2">
          <a:extLst>
            <a:ext uri="{FF2B5EF4-FFF2-40B4-BE49-F238E27FC236}">
              <a16:creationId xmlns:a16="http://schemas.microsoft.com/office/drawing/2014/main" id="{C9159BE3-3794-4662-8473-B448E507558E}"/>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6713" name="PoljeZBesedilom 2">
          <a:extLst>
            <a:ext uri="{FF2B5EF4-FFF2-40B4-BE49-F238E27FC236}">
              <a16:creationId xmlns:a16="http://schemas.microsoft.com/office/drawing/2014/main" id="{532ED6D9-AD9A-441E-AB05-9635921ED93E}"/>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6714" name="PoljeZBesedilom 2">
          <a:extLst>
            <a:ext uri="{FF2B5EF4-FFF2-40B4-BE49-F238E27FC236}">
              <a16:creationId xmlns:a16="http://schemas.microsoft.com/office/drawing/2014/main" id="{0BF90E84-AF9E-4447-B29B-44EE15FE938A}"/>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6715" name="PoljeZBesedilom 2">
          <a:extLst>
            <a:ext uri="{FF2B5EF4-FFF2-40B4-BE49-F238E27FC236}">
              <a16:creationId xmlns:a16="http://schemas.microsoft.com/office/drawing/2014/main" id="{C47B0BA7-4420-49F4-93CB-0DC4F3CF452B}"/>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6716" name="PoljeZBesedilom 6715">
          <a:extLst>
            <a:ext uri="{FF2B5EF4-FFF2-40B4-BE49-F238E27FC236}">
              <a16:creationId xmlns:a16="http://schemas.microsoft.com/office/drawing/2014/main" id="{7B4E1F9A-5705-4E8E-82B3-518D2C3C5840}"/>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6717" name="PoljeZBesedilom 2">
          <a:extLst>
            <a:ext uri="{FF2B5EF4-FFF2-40B4-BE49-F238E27FC236}">
              <a16:creationId xmlns:a16="http://schemas.microsoft.com/office/drawing/2014/main" id="{8DEF4764-2994-4CE2-A7A3-28783664CB69}"/>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6718" name="PoljeZBesedilom 2">
          <a:extLst>
            <a:ext uri="{FF2B5EF4-FFF2-40B4-BE49-F238E27FC236}">
              <a16:creationId xmlns:a16="http://schemas.microsoft.com/office/drawing/2014/main" id="{74C67FBD-9005-46E1-93E3-BB08C4A362A1}"/>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6719" name="PoljeZBesedilom 2">
          <a:extLst>
            <a:ext uri="{FF2B5EF4-FFF2-40B4-BE49-F238E27FC236}">
              <a16:creationId xmlns:a16="http://schemas.microsoft.com/office/drawing/2014/main" id="{CAD9E9C5-E3CE-4115-8563-63CE8056CF44}"/>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6720" name="PoljeZBesedilom 2">
          <a:extLst>
            <a:ext uri="{FF2B5EF4-FFF2-40B4-BE49-F238E27FC236}">
              <a16:creationId xmlns:a16="http://schemas.microsoft.com/office/drawing/2014/main" id="{C5F2CCC5-F7E8-4934-A654-0177A41948D1}"/>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21" name="PoljeZBesedilom 2">
          <a:extLst>
            <a:ext uri="{FF2B5EF4-FFF2-40B4-BE49-F238E27FC236}">
              <a16:creationId xmlns:a16="http://schemas.microsoft.com/office/drawing/2014/main" id="{75122AFC-A2F3-4FC1-BAEB-F704EE59BD1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22" name="PoljeZBesedilom 6721">
          <a:extLst>
            <a:ext uri="{FF2B5EF4-FFF2-40B4-BE49-F238E27FC236}">
              <a16:creationId xmlns:a16="http://schemas.microsoft.com/office/drawing/2014/main" id="{ED3AEE3B-8774-48D7-A99C-4855D3E7863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23" name="PoljeZBesedilom 2">
          <a:extLst>
            <a:ext uri="{FF2B5EF4-FFF2-40B4-BE49-F238E27FC236}">
              <a16:creationId xmlns:a16="http://schemas.microsoft.com/office/drawing/2014/main" id="{5FAE88CE-1E14-43AA-9DA6-11E8B7773C5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24" name="PoljeZBesedilom 2">
          <a:extLst>
            <a:ext uri="{FF2B5EF4-FFF2-40B4-BE49-F238E27FC236}">
              <a16:creationId xmlns:a16="http://schemas.microsoft.com/office/drawing/2014/main" id="{C4AA478D-07AA-469C-854A-202093C47A0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25" name="PoljeZBesedilom 2">
          <a:extLst>
            <a:ext uri="{FF2B5EF4-FFF2-40B4-BE49-F238E27FC236}">
              <a16:creationId xmlns:a16="http://schemas.microsoft.com/office/drawing/2014/main" id="{AFA1C407-6943-44E8-810F-E98EDCA28DA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26" name="PoljeZBesedilom 2">
          <a:extLst>
            <a:ext uri="{FF2B5EF4-FFF2-40B4-BE49-F238E27FC236}">
              <a16:creationId xmlns:a16="http://schemas.microsoft.com/office/drawing/2014/main" id="{4296940B-D07D-4CAA-B334-2446DBFFC9A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27" name="PoljeZBesedilom 2">
          <a:extLst>
            <a:ext uri="{FF2B5EF4-FFF2-40B4-BE49-F238E27FC236}">
              <a16:creationId xmlns:a16="http://schemas.microsoft.com/office/drawing/2014/main" id="{3D23719C-79BA-403A-B042-8CB85DB433B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28" name="PoljeZBesedilom 6727">
          <a:extLst>
            <a:ext uri="{FF2B5EF4-FFF2-40B4-BE49-F238E27FC236}">
              <a16:creationId xmlns:a16="http://schemas.microsoft.com/office/drawing/2014/main" id="{A204EE7B-E8D5-41A7-9805-9044715409C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29" name="PoljeZBesedilom 2">
          <a:extLst>
            <a:ext uri="{FF2B5EF4-FFF2-40B4-BE49-F238E27FC236}">
              <a16:creationId xmlns:a16="http://schemas.microsoft.com/office/drawing/2014/main" id="{C3F38645-8C17-4E41-8C19-F1C2F3A853C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30" name="PoljeZBesedilom 2">
          <a:extLst>
            <a:ext uri="{FF2B5EF4-FFF2-40B4-BE49-F238E27FC236}">
              <a16:creationId xmlns:a16="http://schemas.microsoft.com/office/drawing/2014/main" id="{9AC5F5A0-8D5A-484B-BC07-87B081A2C78A}"/>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31" name="PoljeZBesedilom 2">
          <a:extLst>
            <a:ext uri="{FF2B5EF4-FFF2-40B4-BE49-F238E27FC236}">
              <a16:creationId xmlns:a16="http://schemas.microsoft.com/office/drawing/2014/main" id="{FFF1804B-BD66-4FB4-B274-758C98B2E41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32" name="PoljeZBesedilom 2">
          <a:extLst>
            <a:ext uri="{FF2B5EF4-FFF2-40B4-BE49-F238E27FC236}">
              <a16:creationId xmlns:a16="http://schemas.microsoft.com/office/drawing/2014/main" id="{8DC7C6D4-98D4-4C24-B704-70FAEB96FB7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733" name="PoljeZBesedilom 2">
          <a:extLst>
            <a:ext uri="{FF2B5EF4-FFF2-40B4-BE49-F238E27FC236}">
              <a16:creationId xmlns:a16="http://schemas.microsoft.com/office/drawing/2014/main" id="{E1015D89-4F2A-4261-B6B4-AE0807FEB7E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734" name="PoljeZBesedilom 6733">
          <a:extLst>
            <a:ext uri="{FF2B5EF4-FFF2-40B4-BE49-F238E27FC236}">
              <a16:creationId xmlns:a16="http://schemas.microsoft.com/office/drawing/2014/main" id="{DB366F76-564C-4B2B-92D2-FFBBEC6A1352}"/>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735" name="PoljeZBesedilom 2">
          <a:extLst>
            <a:ext uri="{FF2B5EF4-FFF2-40B4-BE49-F238E27FC236}">
              <a16:creationId xmlns:a16="http://schemas.microsoft.com/office/drawing/2014/main" id="{95EE41FB-1DB5-44C0-8C68-53B3D03EFB81}"/>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736" name="PoljeZBesedilom 2">
          <a:extLst>
            <a:ext uri="{FF2B5EF4-FFF2-40B4-BE49-F238E27FC236}">
              <a16:creationId xmlns:a16="http://schemas.microsoft.com/office/drawing/2014/main" id="{2E974EB5-4003-487A-9247-4393250C168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737" name="PoljeZBesedilom 2">
          <a:extLst>
            <a:ext uri="{FF2B5EF4-FFF2-40B4-BE49-F238E27FC236}">
              <a16:creationId xmlns:a16="http://schemas.microsoft.com/office/drawing/2014/main" id="{AA01EBA5-3DCF-4042-8F6A-5127A9844EF6}"/>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738" name="PoljeZBesedilom 2">
          <a:extLst>
            <a:ext uri="{FF2B5EF4-FFF2-40B4-BE49-F238E27FC236}">
              <a16:creationId xmlns:a16="http://schemas.microsoft.com/office/drawing/2014/main" id="{223937DD-4E5F-41A5-BE8F-CCEAE8C7035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739" name="PoljeZBesedilom 2">
          <a:extLst>
            <a:ext uri="{FF2B5EF4-FFF2-40B4-BE49-F238E27FC236}">
              <a16:creationId xmlns:a16="http://schemas.microsoft.com/office/drawing/2014/main" id="{6400016B-1D1A-47CF-B91D-CDCA6657773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740" name="PoljeZBesedilom 6739">
          <a:extLst>
            <a:ext uri="{FF2B5EF4-FFF2-40B4-BE49-F238E27FC236}">
              <a16:creationId xmlns:a16="http://schemas.microsoft.com/office/drawing/2014/main" id="{A57E07B5-E92B-438B-B1C7-008AE21B41B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741" name="PoljeZBesedilom 2">
          <a:extLst>
            <a:ext uri="{FF2B5EF4-FFF2-40B4-BE49-F238E27FC236}">
              <a16:creationId xmlns:a16="http://schemas.microsoft.com/office/drawing/2014/main" id="{F8EB19EF-034D-41E4-BFBC-33AE0AD1F131}"/>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742" name="PoljeZBesedilom 2">
          <a:extLst>
            <a:ext uri="{FF2B5EF4-FFF2-40B4-BE49-F238E27FC236}">
              <a16:creationId xmlns:a16="http://schemas.microsoft.com/office/drawing/2014/main" id="{40C68A26-4210-4FA6-BB79-DDADA3F3156C}"/>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743" name="PoljeZBesedilom 2">
          <a:extLst>
            <a:ext uri="{FF2B5EF4-FFF2-40B4-BE49-F238E27FC236}">
              <a16:creationId xmlns:a16="http://schemas.microsoft.com/office/drawing/2014/main" id="{C4C33D72-2F7C-432F-B651-5CEA468D446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744" name="PoljeZBesedilom 2">
          <a:extLst>
            <a:ext uri="{FF2B5EF4-FFF2-40B4-BE49-F238E27FC236}">
              <a16:creationId xmlns:a16="http://schemas.microsoft.com/office/drawing/2014/main" id="{BAF853C0-C9A9-4B9C-936A-C4C89F0C0656}"/>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745" name="PoljeZBesedilom 2">
          <a:extLst>
            <a:ext uri="{FF2B5EF4-FFF2-40B4-BE49-F238E27FC236}">
              <a16:creationId xmlns:a16="http://schemas.microsoft.com/office/drawing/2014/main" id="{1575EC13-F19D-4EBC-BFD9-A23650C46A79}"/>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746" name="PoljeZBesedilom 6745">
          <a:extLst>
            <a:ext uri="{FF2B5EF4-FFF2-40B4-BE49-F238E27FC236}">
              <a16:creationId xmlns:a16="http://schemas.microsoft.com/office/drawing/2014/main" id="{84551DD5-9259-4A03-B4CA-426705EAA0B7}"/>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747" name="PoljeZBesedilom 2">
          <a:extLst>
            <a:ext uri="{FF2B5EF4-FFF2-40B4-BE49-F238E27FC236}">
              <a16:creationId xmlns:a16="http://schemas.microsoft.com/office/drawing/2014/main" id="{6A4E469D-A754-475D-B716-E4EB9FAA2A25}"/>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748" name="PoljeZBesedilom 2">
          <a:extLst>
            <a:ext uri="{FF2B5EF4-FFF2-40B4-BE49-F238E27FC236}">
              <a16:creationId xmlns:a16="http://schemas.microsoft.com/office/drawing/2014/main" id="{87E31E0E-19F3-4CA3-B6DE-2CCFB820FF56}"/>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749" name="PoljeZBesedilom 2">
          <a:extLst>
            <a:ext uri="{FF2B5EF4-FFF2-40B4-BE49-F238E27FC236}">
              <a16:creationId xmlns:a16="http://schemas.microsoft.com/office/drawing/2014/main" id="{42C48C6D-AC7E-402E-BAD9-5074B49F27E6}"/>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750" name="PoljeZBesedilom 2">
          <a:extLst>
            <a:ext uri="{FF2B5EF4-FFF2-40B4-BE49-F238E27FC236}">
              <a16:creationId xmlns:a16="http://schemas.microsoft.com/office/drawing/2014/main" id="{AFCCE3E9-0990-43DA-AD58-C71C8E1F4729}"/>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6751" name="PoljeZBesedilom 2">
          <a:extLst>
            <a:ext uri="{FF2B5EF4-FFF2-40B4-BE49-F238E27FC236}">
              <a16:creationId xmlns:a16="http://schemas.microsoft.com/office/drawing/2014/main" id="{C15C4992-3073-4A84-ADB6-477C652715A7}"/>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6752" name="PoljeZBesedilom 6751">
          <a:extLst>
            <a:ext uri="{FF2B5EF4-FFF2-40B4-BE49-F238E27FC236}">
              <a16:creationId xmlns:a16="http://schemas.microsoft.com/office/drawing/2014/main" id="{F9D78476-ED74-49F6-BDE9-1C5D358AF113}"/>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6753" name="PoljeZBesedilom 2">
          <a:extLst>
            <a:ext uri="{FF2B5EF4-FFF2-40B4-BE49-F238E27FC236}">
              <a16:creationId xmlns:a16="http://schemas.microsoft.com/office/drawing/2014/main" id="{574E815D-B2FE-4159-A8C7-02FEDEF057D6}"/>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6754" name="PoljeZBesedilom 2">
          <a:extLst>
            <a:ext uri="{FF2B5EF4-FFF2-40B4-BE49-F238E27FC236}">
              <a16:creationId xmlns:a16="http://schemas.microsoft.com/office/drawing/2014/main" id="{063EB594-839C-4FD5-A37A-7D150C8F1C6E}"/>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6755" name="PoljeZBesedilom 2">
          <a:extLst>
            <a:ext uri="{FF2B5EF4-FFF2-40B4-BE49-F238E27FC236}">
              <a16:creationId xmlns:a16="http://schemas.microsoft.com/office/drawing/2014/main" id="{179BC056-D2DB-4637-93B3-46CF42EC0670}"/>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2950"/>
    <xdr:sp macro="" textlink="">
      <xdr:nvSpPr>
        <xdr:cNvPr id="6756" name="PoljeZBesedilom 2">
          <a:extLst>
            <a:ext uri="{FF2B5EF4-FFF2-40B4-BE49-F238E27FC236}">
              <a16:creationId xmlns:a16="http://schemas.microsoft.com/office/drawing/2014/main" id="{2EFE4D07-1A70-430A-A263-58EDE952AD3C}"/>
            </a:ext>
          </a:extLst>
        </xdr:cNvPr>
        <xdr:cNvSpPr txBox="1"/>
      </xdr:nvSpPr>
      <xdr:spPr>
        <a:xfrm>
          <a:off x="7648600" y="14778881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6757" name="PoljeZBesedilom 6756">
          <a:extLst>
            <a:ext uri="{FF2B5EF4-FFF2-40B4-BE49-F238E27FC236}">
              <a16:creationId xmlns:a16="http://schemas.microsoft.com/office/drawing/2014/main" id="{E0DDD7A3-0A7A-4047-86B4-C362995B15EB}"/>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6758" name="PoljeZBesedilom 2">
          <a:extLst>
            <a:ext uri="{FF2B5EF4-FFF2-40B4-BE49-F238E27FC236}">
              <a16:creationId xmlns:a16="http://schemas.microsoft.com/office/drawing/2014/main" id="{630078DA-715C-4985-9E07-33F560904E8D}"/>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6759" name="PoljeZBesedilom 2">
          <a:extLst>
            <a:ext uri="{FF2B5EF4-FFF2-40B4-BE49-F238E27FC236}">
              <a16:creationId xmlns:a16="http://schemas.microsoft.com/office/drawing/2014/main" id="{B3D2F6FC-1D4E-4709-9364-3F8A62011067}"/>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6760" name="PoljeZBesedilom 2">
          <a:extLst>
            <a:ext uri="{FF2B5EF4-FFF2-40B4-BE49-F238E27FC236}">
              <a16:creationId xmlns:a16="http://schemas.microsoft.com/office/drawing/2014/main" id="{2998ABFF-6E08-468F-8E8A-491F8BDCCB51}"/>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74009"/>
    <xdr:sp macro="" textlink="">
      <xdr:nvSpPr>
        <xdr:cNvPr id="6761" name="PoljeZBesedilom 2">
          <a:extLst>
            <a:ext uri="{FF2B5EF4-FFF2-40B4-BE49-F238E27FC236}">
              <a16:creationId xmlns:a16="http://schemas.microsoft.com/office/drawing/2014/main" id="{5BF95C92-59DF-451A-8950-443A21A8632D}"/>
            </a:ext>
          </a:extLst>
        </xdr:cNvPr>
        <xdr:cNvSpPr txBox="1"/>
      </xdr:nvSpPr>
      <xdr:spPr>
        <a:xfrm>
          <a:off x="764860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62" name="PoljeZBesedilom 2">
          <a:extLst>
            <a:ext uri="{FF2B5EF4-FFF2-40B4-BE49-F238E27FC236}">
              <a16:creationId xmlns:a16="http://schemas.microsoft.com/office/drawing/2014/main" id="{B64D122A-C1FE-410D-A654-3A3A0AA5F34D}"/>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63" name="PoljeZBesedilom 6762">
          <a:extLst>
            <a:ext uri="{FF2B5EF4-FFF2-40B4-BE49-F238E27FC236}">
              <a16:creationId xmlns:a16="http://schemas.microsoft.com/office/drawing/2014/main" id="{2944E8E0-F7EE-4EAF-A03E-866BB55E95D0}"/>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64" name="PoljeZBesedilom 2">
          <a:extLst>
            <a:ext uri="{FF2B5EF4-FFF2-40B4-BE49-F238E27FC236}">
              <a16:creationId xmlns:a16="http://schemas.microsoft.com/office/drawing/2014/main" id="{DDE1246C-2DF3-4345-A616-B2AE93BCA44C}"/>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65" name="PoljeZBesedilom 2">
          <a:extLst>
            <a:ext uri="{FF2B5EF4-FFF2-40B4-BE49-F238E27FC236}">
              <a16:creationId xmlns:a16="http://schemas.microsoft.com/office/drawing/2014/main" id="{25F8119B-F923-49F1-ADB0-CB01D334FBC0}"/>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66" name="PoljeZBesedilom 2">
          <a:extLst>
            <a:ext uri="{FF2B5EF4-FFF2-40B4-BE49-F238E27FC236}">
              <a16:creationId xmlns:a16="http://schemas.microsoft.com/office/drawing/2014/main" id="{8E35289D-B51E-4AE4-A227-AF2FDE999D1E}"/>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67" name="PoljeZBesedilom 2">
          <a:extLst>
            <a:ext uri="{FF2B5EF4-FFF2-40B4-BE49-F238E27FC236}">
              <a16:creationId xmlns:a16="http://schemas.microsoft.com/office/drawing/2014/main" id="{6971E96C-1E76-4C27-9420-3B0EBD3EE639}"/>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68" name="PoljeZBesedilom 2">
          <a:extLst>
            <a:ext uri="{FF2B5EF4-FFF2-40B4-BE49-F238E27FC236}">
              <a16:creationId xmlns:a16="http://schemas.microsoft.com/office/drawing/2014/main" id="{8B9F087E-ECBC-4A72-8145-7C071868BD7A}"/>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69" name="PoljeZBesedilom 6768">
          <a:extLst>
            <a:ext uri="{FF2B5EF4-FFF2-40B4-BE49-F238E27FC236}">
              <a16:creationId xmlns:a16="http://schemas.microsoft.com/office/drawing/2014/main" id="{D3D9B825-4DE5-47C2-B413-B27706D9492E}"/>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70" name="PoljeZBesedilom 2">
          <a:extLst>
            <a:ext uri="{FF2B5EF4-FFF2-40B4-BE49-F238E27FC236}">
              <a16:creationId xmlns:a16="http://schemas.microsoft.com/office/drawing/2014/main" id="{18196479-EDFB-4D24-922D-558742EFA700}"/>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71" name="PoljeZBesedilom 2">
          <a:extLst>
            <a:ext uri="{FF2B5EF4-FFF2-40B4-BE49-F238E27FC236}">
              <a16:creationId xmlns:a16="http://schemas.microsoft.com/office/drawing/2014/main" id="{744A046D-51A4-4D7C-90A6-01E7DEE0B949}"/>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72" name="PoljeZBesedilom 2">
          <a:extLst>
            <a:ext uri="{FF2B5EF4-FFF2-40B4-BE49-F238E27FC236}">
              <a16:creationId xmlns:a16="http://schemas.microsoft.com/office/drawing/2014/main" id="{3DD7839E-9E5B-462A-89B1-C95C7306526F}"/>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73" name="PoljeZBesedilom 2">
          <a:extLst>
            <a:ext uri="{FF2B5EF4-FFF2-40B4-BE49-F238E27FC236}">
              <a16:creationId xmlns:a16="http://schemas.microsoft.com/office/drawing/2014/main" id="{4E7BCC9F-FBB7-407A-872C-06191ED2D7EE}"/>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74" name="PoljeZBesedilom 2">
          <a:extLst>
            <a:ext uri="{FF2B5EF4-FFF2-40B4-BE49-F238E27FC236}">
              <a16:creationId xmlns:a16="http://schemas.microsoft.com/office/drawing/2014/main" id="{A9A3A548-71CB-4EF9-8526-811816885684}"/>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75" name="PoljeZBesedilom 6774">
          <a:extLst>
            <a:ext uri="{FF2B5EF4-FFF2-40B4-BE49-F238E27FC236}">
              <a16:creationId xmlns:a16="http://schemas.microsoft.com/office/drawing/2014/main" id="{A05CA47C-951E-413B-AA86-17A24332C32F}"/>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76" name="PoljeZBesedilom 2">
          <a:extLst>
            <a:ext uri="{FF2B5EF4-FFF2-40B4-BE49-F238E27FC236}">
              <a16:creationId xmlns:a16="http://schemas.microsoft.com/office/drawing/2014/main" id="{ECE51AB7-C62E-4815-8DAB-222E2964E235}"/>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77" name="PoljeZBesedilom 2">
          <a:extLst>
            <a:ext uri="{FF2B5EF4-FFF2-40B4-BE49-F238E27FC236}">
              <a16:creationId xmlns:a16="http://schemas.microsoft.com/office/drawing/2014/main" id="{F4D57DA2-8EEE-4005-9947-2EE268CDC020}"/>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78" name="PoljeZBesedilom 2">
          <a:extLst>
            <a:ext uri="{FF2B5EF4-FFF2-40B4-BE49-F238E27FC236}">
              <a16:creationId xmlns:a16="http://schemas.microsoft.com/office/drawing/2014/main" id="{E062BE03-0F95-4A2D-9240-D696A3C14AAF}"/>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79" name="PoljeZBesedilom 2">
          <a:extLst>
            <a:ext uri="{FF2B5EF4-FFF2-40B4-BE49-F238E27FC236}">
              <a16:creationId xmlns:a16="http://schemas.microsoft.com/office/drawing/2014/main" id="{DB2096D2-DF34-4A53-A715-FFF827F18BB6}"/>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80" name="PoljeZBesedilom 2">
          <a:extLst>
            <a:ext uri="{FF2B5EF4-FFF2-40B4-BE49-F238E27FC236}">
              <a16:creationId xmlns:a16="http://schemas.microsoft.com/office/drawing/2014/main" id="{3E4D7AF1-0DB1-4600-BF78-A79DC5951C0C}"/>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81" name="PoljeZBesedilom 6780">
          <a:extLst>
            <a:ext uri="{FF2B5EF4-FFF2-40B4-BE49-F238E27FC236}">
              <a16:creationId xmlns:a16="http://schemas.microsoft.com/office/drawing/2014/main" id="{8E370E19-F93C-43AE-A639-064AC91CECE6}"/>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82" name="PoljeZBesedilom 2">
          <a:extLst>
            <a:ext uri="{FF2B5EF4-FFF2-40B4-BE49-F238E27FC236}">
              <a16:creationId xmlns:a16="http://schemas.microsoft.com/office/drawing/2014/main" id="{88992E04-C715-48DE-B7FB-1045F564997A}"/>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83" name="PoljeZBesedilom 2">
          <a:extLst>
            <a:ext uri="{FF2B5EF4-FFF2-40B4-BE49-F238E27FC236}">
              <a16:creationId xmlns:a16="http://schemas.microsoft.com/office/drawing/2014/main" id="{45BF6755-695E-41AA-923F-1C9DEC806F61}"/>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84" name="PoljeZBesedilom 2">
          <a:extLst>
            <a:ext uri="{FF2B5EF4-FFF2-40B4-BE49-F238E27FC236}">
              <a16:creationId xmlns:a16="http://schemas.microsoft.com/office/drawing/2014/main" id="{2AF14518-15EA-48BC-8B11-7908C6C847B9}"/>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85" name="PoljeZBesedilom 2">
          <a:extLst>
            <a:ext uri="{FF2B5EF4-FFF2-40B4-BE49-F238E27FC236}">
              <a16:creationId xmlns:a16="http://schemas.microsoft.com/office/drawing/2014/main" id="{396C8023-C937-4C38-A656-22E615658654}"/>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86" name="PoljeZBesedilom 2">
          <a:extLst>
            <a:ext uri="{FF2B5EF4-FFF2-40B4-BE49-F238E27FC236}">
              <a16:creationId xmlns:a16="http://schemas.microsoft.com/office/drawing/2014/main" id="{12DF9EDE-76B5-4DA6-886B-5FB93DEF2207}"/>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87" name="PoljeZBesedilom 6786">
          <a:extLst>
            <a:ext uri="{FF2B5EF4-FFF2-40B4-BE49-F238E27FC236}">
              <a16:creationId xmlns:a16="http://schemas.microsoft.com/office/drawing/2014/main" id="{C072F71D-68BA-4711-BAE2-E3919DE6D2E8}"/>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88" name="PoljeZBesedilom 2">
          <a:extLst>
            <a:ext uri="{FF2B5EF4-FFF2-40B4-BE49-F238E27FC236}">
              <a16:creationId xmlns:a16="http://schemas.microsoft.com/office/drawing/2014/main" id="{1E9C270B-C72F-4EF0-9AF2-9AE16CC70EAA}"/>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89" name="PoljeZBesedilom 2">
          <a:extLst>
            <a:ext uri="{FF2B5EF4-FFF2-40B4-BE49-F238E27FC236}">
              <a16:creationId xmlns:a16="http://schemas.microsoft.com/office/drawing/2014/main" id="{7B0E0A3C-B9CF-4D2D-840A-64A26BE6C9CE}"/>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90" name="PoljeZBesedilom 2">
          <a:extLst>
            <a:ext uri="{FF2B5EF4-FFF2-40B4-BE49-F238E27FC236}">
              <a16:creationId xmlns:a16="http://schemas.microsoft.com/office/drawing/2014/main" id="{FF6991C7-13A9-496D-99E4-26C533833608}"/>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791" name="PoljeZBesedilom 2">
          <a:extLst>
            <a:ext uri="{FF2B5EF4-FFF2-40B4-BE49-F238E27FC236}">
              <a16:creationId xmlns:a16="http://schemas.microsoft.com/office/drawing/2014/main" id="{F82B1464-8F5D-4653-9118-6CF942A41BB3}"/>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92" name="PoljeZBesedilom 2">
          <a:extLst>
            <a:ext uri="{FF2B5EF4-FFF2-40B4-BE49-F238E27FC236}">
              <a16:creationId xmlns:a16="http://schemas.microsoft.com/office/drawing/2014/main" id="{77940F39-6A38-4566-86B0-542652224E1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93" name="PoljeZBesedilom 6792">
          <a:extLst>
            <a:ext uri="{FF2B5EF4-FFF2-40B4-BE49-F238E27FC236}">
              <a16:creationId xmlns:a16="http://schemas.microsoft.com/office/drawing/2014/main" id="{0A5DDA3A-FAF1-477B-A730-D0EC5021859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94" name="PoljeZBesedilom 2">
          <a:extLst>
            <a:ext uri="{FF2B5EF4-FFF2-40B4-BE49-F238E27FC236}">
              <a16:creationId xmlns:a16="http://schemas.microsoft.com/office/drawing/2014/main" id="{1E7BA9F6-A280-4B7C-AB90-91ABD0BAB4C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95" name="PoljeZBesedilom 2">
          <a:extLst>
            <a:ext uri="{FF2B5EF4-FFF2-40B4-BE49-F238E27FC236}">
              <a16:creationId xmlns:a16="http://schemas.microsoft.com/office/drawing/2014/main" id="{6F781ECB-2456-4F09-A831-E5B0103C36B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96" name="PoljeZBesedilom 2">
          <a:extLst>
            <a:ext uri="{FF2B5EF4-FFF2-40B4-BE49-F238E27FC236}">
              <a16:creationId xmlns:a16="http://schemas.microsoft.com/office/drawing/2014/main" id="{405CCE25-DAB7-42AE-8B1F-830447AE7EB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97" name="PoljeZBesedilom 2">
          <a:extLst>
            <a:ext uri="{FF2B5EF4-FFF2-40B4-BE49-F238E27FC236}">
              <a16:creationId xmlns:a16="http://schemas.microsoft.com/office/drawing/2014/main" id="{DB0191A7-722C-4529-9054-6431DB9042A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98" name="PoljeZBesedilom 2">
          <a:extLst>
            <a:ext uri="{FF2B5EF4-FFF2-40B4-BE49-F238E27FC236}">
              <a16:creationId xmlns:a16="http://schemas.microsoft.com/office/drawing/2014/main" id="{52544265-F017-48DF-A839-3A39CF0EE36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799" name="PoljeZBesedilom 6798">
          <a:extLst>
            <a:ext uri="{FF2B5EF4-FFF2-40B4-BE49-F238E27FC236}">
              <a16:creationId xmlns:a16="http://schemas.microsoft.com/office/drawing/2014/main" id="{FFC2E775-3EFA-49AD-8D73-73C5E9D83AFA}"/>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800" name="PoljeZBesedilom 2">
          <a:extLst>
            <a:ext uri="{FF2B5EF4-FFF2-40B4-BE49-F238E27FC236}">
              <a16:creationId xmlns:a16="http://schemas.microsoft.com/office/drawing/2014/main" id="{6F969271-C2DB-4AF7-9E7F-2C0994F9B43B}"/>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801" name="PoljeZBesedilom 2">
          <a:extLst>
            <a:ext uri="{FF2B5EF4-FFF2-40B4-BE49-F238E27FC236}">
              <a16:creationId xmlns:a16="http://schemas.microsoft.com/office/drawing/2014/main" id="{E61F043B-1F31-4DDB-8111-04A6D6C9193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802" name="PoljeZBesedilom 2">
          <a:extLst>
            <a:ext uri="{FF2B5EF4-FFF2-40B4-BE49-F238E27FC236}">
              <a16:creationId xmlns:a16="http://schemas.microsoft.com/office/drawing/2014/main" id="{0FF55FBC-9E93-4CC9-A824-FF73ECF3666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803" name="PoljeZBesedilom 2">
          <a:extLst>
            <a:ext uri="{FF2B5EF4-FFF2-40B4-BE49-F238E27FC236}">
              <a16:creationId xmlns:a16="http://schemas.microsoft.com/office/drawing/2014/main" id="{F1AAC3FA-DB34-44D4-AF9D-B215CC5B004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04" name="PoljeZBesedilom 2">
          <a:extLst>
            <a:ext uri="{FF2B5EF4-FFF2-40B4-BE49-F238E27FC236}">
              <a16:creationId xmlns:a16="http://schemas.microsoft.com/office/drawing/2014/main" id="{DC15845B-E021-419A-A713-9E27DA16E072}"/>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05" name="PoljeZBesedilom 6804">
          <a:extLst>
            <a:ext uri="{FF2B5EF4-FFF2-40B4-BE49-F238E27FC236}">
              <a16:creationId xmlns:a16="http://schemas.microsoft.com/office/drawing/2014/main" id="{46B795D5-C06E-497E-821F-23F1AC722BBC}"/>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06" name="PoljeZBesedilom 2">
          <a:extLst>
            <a:ext uri="{FF2B5EF4-FFF2-40B4-BE49-F238E27FC236}">
              <a16:creationId xmlns:a16="http://schemas.microsoft.com/office/drawing/2014/main" id="{74976FC3-9276-42C6-9617-54786A96912D}"/>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07" name="PoljeZBesedilom 2">
          <a:extLst>
            <a:ext uri="{FF2B5EF4-FFF2-40B4-BE49-F238E27FC236}">
              <a16:creationId xmlns:a16="http://schemas.microsoft.com/office/drawing/2014/main" id="{0A9DEAC5-A975-45B1-8391-C756F71D9AB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08" name="PoljeZBesedilom 2">
          <a:extLst>
            <a:ext uri="{FF2B5EF4-FFF2-40B4-BE49-F238E27FC236}">
              <a16:creationId xmlns:a16="http://schemas.microsoft.com/office/drawing/2014/main" id="{E81DCF93-DA12-47FF-8AA1-00DADFB2358F}"/>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09" name="PoljeZBesedilom 2">
          <a:extLst>
            <a:ext uri="{FF2B5EF4-FFF2-40B4-BE49-F238E27FC236}">
              <a16:creationId xmlns:a16="http://schemas.microsoft.com/office/drawing/2014/main" id="{D4772CF4-72DB-4EEE-AE54-47C527FD62BF}"/>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10" name="PoljeZBesedilom 2">
          <a:extLst>
            <a:ext uri="{FF2B5EF4-FFF2-40B4-BE49-F238E27FC236}">
              <a16:creationId xmlns:a16="http://schemas.microsoft.com/office/drawing/2014/main" id="{D952FF87-01A3-4D31-A1E7-AB178862BA99}"/>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11" name="PoljeZBesedilom 6810">
          <a:extLst>
            <a:ext uri="{FF2B5EF4-FFF2-40B4-BE49-F238E27FC236}">
              <a16:creationId xmlns:a16="http://schemas.microsoft.com/office/drawing/2014/main" id="{3093472F-7A4C-4756-9FC2-902C69B4290A}"/>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12" name="PoljeZBesedilom 2">
          <a:extLst>
            <a:ext uri="{FF2B5EF4-FFF2-40B4-BE49-F238E27FC236}">
              <a16:creationId xmlns:a16="http://schemas.microsoft.com/office/drawing/2014/main" id="{6CE6499D-052F-47F9-A74A-3845B31E1B16}"/>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13" name="PoljeZBesedilom 2">
          <a:extLst>
            <a:ext uri="{FF2B5EF4-FFF2-40B4-BE49-F238E27FC236}">
              <a16:creationId xmlns:a16="http://schemas.microsoft.com/office/drawing/2014/main" id="{09BDAA23-011C-4822-B34C-B98159CC0A73}"/>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14" name="PoljeZBesedilom 2">
          <a:extLst>
            <a:ext uri="{FF2B5EF4-FFF2-40B4-BE49-F238E27FC236}">
              <a16:creationId xmlns:a16="http://schemas.microsoft.com/office/drawing/2014/main" id="{0A5DA008-AF30-41C4-9B1C-C40EAE67BAEE}"/>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15" name="PoljeZBesedilom 2">
          <a:extLst>
            <a:ext uri="{FF2B5EF4-FFF2-40B4-BE49-F238E27FC236}">
              <a16:creationId xmlns:a16="http://schemas.microsoft.com/office/drawing/2014/main" id="{D184E227-13BB-4DB5-A110-46E301E23B83}"/>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816" name="PoljeZBesedilom 6815">
          <a:extLst>
            <a:ext uri="{FF2B5EF4-FFF2-40B4-BE49-F238E27FC236}">
              <a16:creationId xmlns:a16="http://schemas.microsoft.com/office/drawing/2014/main" id="{7B7A904A-6795-425D-83CF-656A51256648}"/>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817" name="PoljeZBesedilom 2">
          <a:extLst>
            <a:ext uri="{FF2B5EF4-FFF2-40B4-BE49-F238E27FC236}">
              <a16:creationId xmlns:a16="http://schemas.microsoft.com/office/drawing/2014/main" id="{842716A7-8516-424E-92AE-C0EC369BCCD3}"/>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818" name="PoljeZBesedilom 2">
          <a:extLst>
            <a:ext uri="{FF2B5EF4-FFF2-40B4-BE49-F238E27FC236}">
              <a16:creationId xmlns:a16="http://schemas.microsoft.com/office/drawing/2014/main" id="{E71F7C30-26AF-4B19-A787-8234C94B48CA}"/>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819" name="PoljeZBesedilom 2">
          <a:extLst>
            <a:ext uri="{FF2B5EF4-FFF2-40B4-BE49-F238E27FC236}">
              <a16:creationId xmlns:a16="http://schemas.microsoft.com/office/drawing/2014/main" id="{3F751008-DC84-4469-B070-3843BA5B8E4F}"/>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820" name="PoljeZBesedilom 2">
          <a:extLst>
            <a:ext uri="{FF2B5EF4-FFF2-40B4-BE49-F238E27FC236}">
              <a16:creationId xmlns:a16="http://schemas.microsoft.com/office/drawing/2014/main" id="{EEC0E8B8-A97B-407F-9535-12E5C57099E7}"/>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821" name="PoljeZBesedilom 2">
          <a:extLst>
            <a:ext uri="{FF2B5EF4-FFF2-40B4-BE49-F238E27FC236}">
              <a16:creationId xmlns:a16="http://schemas.microsoft.com/office/drawing/2014/main" id="{1E536976-A917-4C84-B01E-975A08952519}"/>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822" name="PoljeZBesedilom 6821">
          <a:extLst>
            <a:ext uri="{FF2B5EF4-FFF2-40B4-BE49-F238E27FC236}">
              <a16:creationId xmlns:a16="http://schemas.microsoft.com/office/drawing/2014/main" id="{211D6974-55E7-4832-AF5F-94F2CD54B685}"/>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823" name="PoljeZBesedilom 2">
          <a:extLst>
            <a:ext uri="{FF2B5EF4-FFF2-40B4-BE49-F238E27FC236}">
              <a16:creationId xmlns:a16="http://schemas.microsoft.com/office/drawing/2014/main" id="{610AF9F8-CDF5-4AA1-897E-24B97B45A1B8}"/>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824" name="PoljeZBesedilom 2">
          <a:extLst>
            <a:ext uri="{FF2B5EF4-FFF2-40B4-BE49-F238E27FC236}">
              <a16:creationId xmlns:a16="http://schemas.microsoft.com/office/drawing/2014/main" id="{D5E7C05A-90AF-4A67-90FB-D1792836D3B6}"/>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825" name="PoljeZBesedilom 2">
          <a:extLst>
            <a:ext uri="{FF2B5EF4-FFF2-40B4-BE49-F238E27FC236}">
              <a16:creationId xmlns:a16="http://schemas.microsoft.com/office/drawing/2014/main" id="{47E7B71C-D149-49DA-A98E-C597788BF60D}"/>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860</xdr:row>
      <xdr:rowOff>0</xdr:rowOff>
    </xdr:from>
    <xdr:ext cx="184731" cy="264560"/>
    <xdr:sp macro="" textlink="">
      <xdr:nvSpPr>
        <xdr:cNvPr id="6826" name="PoljeZBesedilom 2">
          <a:extLst>
            <a:ext uri="{FF2B5EF4-FFF2-40B4-BE49-F238E27FC236}">
              <a16:creationId xmlns:a16="http://schemas.microsoft.com/office/drawing/2014/main" id="{FC2B4DE4-1C03-4140-8A79-208638F37BFA}"/>
            </a:ext>
          </a:extLst>
        </xdr:cNvPr>
        <xdr:cNvSpPr txBox="1"/>
      </xdr:nvSpPr>
      <xdr:spPr>
        <a:xfrm>
          <a:off x="764288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827" name="PoljeZBesedilom 2">
          <a:extLst>
            <a:ext uri="{FF2B5EF4-FFF2-40B4-BE49-F238E27FC236}">
              <a16:creationId xmlns:a16="http://schemas.microsoft.com/office/drawing/2014/main" id="{D15EEDF2-4313-409B-97E8-F1052C3E0B3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828" name="PoljeZBesedilom 6827">
          <a:extLst>
            <a:ext uri="{FF2B5EF4-FFF2-40B4-BE49-F238E27FC236}">
              <a16:creationId xmlns:a16="http://schemas.microsoft.com/office/drawing/2014/main" id="{2375F0A6-AB19-4B88-B99B-A387E01DFC3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829" name="PoljeZBesedilom 2">
          <a:extLst>
            <a:ext uri="{FF2B5EF4-FFF2-40B4-BE49-F238E27FC236}">
              <a16:creationId xmlns:a16="http://schemas.microsoft.com/office/drawing/2014/main" id="{769085EC-A5AD-4972-8EF5-10A4DF8AF62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830" name="PoljeZBesedilom 2">
          <a:extLst>
            <a:ext uri="{FF2B5EF4-FFF2-40B4-BE49-F238E27FC236}">
              <a16:creationId xmlns:a16="http://schemas.microsoft.com/office/drawing/2014/main" id="{A5D993EB-7C8E-4E6A-9E44-AFD35893DCD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831" name="PoljeZBesedilom 2">
          <a:extLst>
            <a:ext uri="{FF2B5EF4-FFF2-40B4-BE49-F238E27FC236}">
              <a16:creationId xmlns:a16="http://schemas.microsoft.com/office/drawing/2014/main" id="{7B5C4A1F-AD00-4932-9223-FAD6C0AF3C0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832" name="PoljeZBesedilom 2">
          <a:extLst>
            <a:ext uri="{FF2B5EF4-FFF2-40B4-BE49-F238E27FC236}">
              <a16:creationId xmlns:a16="http://schemas.microsoft.com/office/drawing/2014/main" id="{4EB41930-9366-4C65-A372-C6D9B283F7E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833" name="PoljeZBesedilom 2">
          <a:extLst>
            <a:ext uri="{FF2B5EF4-FFF2-40B4-BE49-F238E27FC236}">
              <a16:creationId xmlns:a16="http://schemas.microsoft.com/office/drawing/2014/main" id="{73AA296A-358E-44F0-B8C4-F9486B7B30D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834" name="PoljeZBesedilom 6833">
          <a:extLst>
            <a:ext uri="{FF2B5EF4-FFF2-40B4-BE49-F238E27FC236}">
              <a16:creationId xmlns:a16="http://schemas.microsoft.com/office/drawing/2014/main" id="{A639A10E-4B20-4C80-A65B-80F9F8A9930D}"/>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835" name="PoljeZBesedilom 2">
          <a:extLst>
            <a:ext uri="{FF2B5EF4-FFF2-40B4-BE49-F238E27FC236}">
              <a16:creationId xmlns:a16="http://schemas.microsoft.com/office/drawing/2014/main" id="{32BA851F-874A-4CDA-9AB6-D8734FC130D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836" name="PoljeZBesedilom 2">
          <a:extLst>
            <a:ext uri="{FF2B5EF4-FFF2-40B4-BE49-F238E27FC236}">
              <a16:creationId xmlns:a16="http://schemas.microsoft.com/office/drawing/2014/main" id="{EE940799-DEC6-47E4-A0A7-1412CE06FE9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837" name="PoljeZBesedilom 2">
          <a:extLst>
            <a:ext uri="{FF2B5EF4-FFF2-40B4-BE49-F238E27FC236}">
              <a16:creationId xmlns:a16="http://schemas.microsoft.com/office/drawing/2014/main" id="{2FD48783-0219-408A-A4C0-6286AB759F1D}"/>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6838" name="PoljeZBesedilom 2">
          <a:extLst>
            <a:ext uri="{FF2B5EF4-FFF2-40B4-BE49-F238E27FC236}">
              <a16:creationId xmlns:a16="http://schemas.microsoft.com/office/drawing/2014/main" id="{B4B4DCFF-A14C-48CE-865E-C34A8B6AAB5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39" name="PoljeZBesedilom 2">
          <a:extLst>
            <a:ext uri="{FF2B5EF4-FFF2-40B4-BE49-F238E27FC236}">
              <a16:creationId xmlns:a16="http://schemas.microsoft.com/office/drawing/2014/main" id="{B397FEBB-F556-41F7-8026-0AB06170F702}"/>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40" name="PoljeZBesedilom 6839">
          <a:extLst>
            <a:ext uri="{FF2B5EF4-FFF2-40B4-BE49-F238E27FC236}">
              <a16:creationId xmlns:a16="http://schemas.microsoft.com/office/drawing/2014/main" id="{BF8A4AB2-7FD4-42BF-A0CE-3A40AB5605EB}"/>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41" name="PoljeZBesedilom 2">
          <a:extLst>
            <a:ext uri="{FF2B5EF4-FFF2-40B4-BE49-F238E27FC236}">
              <a16:creationId xmlns:a16="http://schemas.microsoft.com/office/drawing/2014/main" id="{47BC334F-0EB4-40FC-9FAD-455414ACF2C1}"/>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42" name="PoljeZBesedilom 2">
          <a:extLst>
            <a:ext uri="{FF2B5EF4-FFF2-40B4-BE49-F238E27FC236}">
              <a16:creationId xmlns:a16="http://schemas.microsoft.com/office/drawing/2014/main" id="{7A087E8F-2882-4067-A7C8-384709F88093}"/>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43" name="PoljeZBesedilom 2">
          <a:extLst>
            <a:ext uri="{FF2B5EF4-FFF2-40B4-BE49-F238E27FC236}">
              <a16:creationId xmlns:a16="http://schemas.microsoft.com/office/drawing/2014/main" id="{7F12E4BF-9942-40EB-B56F-1266546F925A}"/>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44" name="PoljeZBesedilom 2">
          <a:extLst>
            <a:ext uri="{FF2B5EF4-FFF2-40B4-BE49-F238E27FC236}">
              <a16:creationId xmlns:a16="http://schemas.microsoft.com/office/drawing/2014/main" id="{7BE9C812-FBE8-4155-8E3F-865A675B1DB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45" name="PoljeZBesedilom 2">
          <a:extLst>
            <a:ext uri="{FF2B5EF4-FFF2-40B4-BE49-F238E27FC236}">
              <a16:creationId xmlns:a16="http://schemas.microsoft.com/office/drawing/2014/main" id="{63F644B0-3534-4F2B-B8E6-3FF3104CF84E}"/>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46" name="PoljeZBesedilom 6845">
          <a:extLst>
            <a:ext uri="{FF2B5EF4-FFF2-40B4-BE49-F238E27FC236}">
              <a16:creationId xmlns:a16="http://schemas.microsoft.com/office/drawing/2014/main" id="{3FC5E53A-242D-4F46-8735-94E37E18C97E}"/>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47" name="PoljeZBesedilom 2">
          <a:extLst>
            <a:ext uri="{FF2B5EF4-FFF2-40B4-BE49-F238E27FC236}">
              <a16:creationId xmlns:a16="http://schemas.microsoft.com/office/drawing/2014/main" id="{93EAFB3B-87CB-4C3F-8D1E-F35EE54D9F4C}"/>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48" name="PoljeZBesedilom 2">
          <a:extLst>
            <a:ext uri="{FF2B5EF4-FFF2-40B4-BE49-F238E27FC236}">
              <a16:creationId xmlns:a16="http://schemas.microsoft.com/office/drawing/2014/main" id="{7BCFFEB3-FEA9-43A9-92E4-E483C143CBD7}"/>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49" name="PoljeZBesedilom 2">
          <a:extLst>
            <a:ext uri="{FF2B5EF4-FFF2-40B4-BE49-F238E27FC236}">
              <a16:creationId xmlns:a16="http://schemas.microsoft.com/office/drawing/2014/main" id="{15D72EE2-7416-412B-9D61-FA1E3F64081A}"/>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850" name="PoljeZBesedilom 2">
          <a:extLst>
            <a:ext uri="{FF2B5EF4-FFF2-40B4-BE49-F238E27FC236}">
              <a16:creationId xmlns:a16="http://schemas.microsoft.com/office/drawing/2014/main" id="{FBC1F9DA-56AD-4F08-91B9-0DAB7D6E812E}"/>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851" name="PoljeZBesedilom 6850">
          <a:extLst>
            <a:ext uri="{FF2B5EF4-FFF2-40B4-BE49-F238E27FC236}">
              <a16:creationId xmlns:a16="http://schemas.microsoft.com/office/drawing/2014/main" id="{AABCE658-C602-4885-9BF1-81A3CB4059DB}"/>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852" name="PoljeZBesedilom 2">
          <a:extLst>
            <a:ext uri="{FF2B5EF4-FFF2-40B4-BE49-F238E27FC236}">
              <a16:creationId xmlns:a16="http://schemas.microsoft.com/office/drawing/2014/main" id="{972147A1-C1E1-4992-B720-47C3FBFE0686}"/>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853" name="PoljeZBesedilom 2">
          <a:extLst>
            <a:ext uri="{FF2B5EF4-FFF2-40B4-BE49-F238E27FC236}">
              <a16:creationId xmlns:a16="http://schemas.microsoft.com/office/drawing/2014/main" id="{44C87EF1-2608-478A-9AF7-9E20509DC209}"/>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854" name="PoljeZBesedilom 2">
          <a:extLst>
            <a:ext uri="{FF2B5EF4-FFF2-40B4-BE49-F238E27FC236}">
              <a16:creationId xmlns:a16="http://schemas.microsoft.com/office/drawing/2014/main" id="{D30ACB50-5A38-42F3-BA8B-26DA4E67A919}"/>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855" name="PoljeZBesedilom 2">
          <a:extLst>
            <a:ext uri="{FF2B5EF4-FFF2-40B4-BE49-F238E27FC236}">
              <a16:creationId xmlns:a16="http://schemas.microsoft.com/office/drawing/2014/main" id="{8AEAB6A9-79BE-4D01-89C2-F67B614D2741}"/>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56" name="PoljeZBesedilom 2">
          <a:extLst>
            <a:ext uri="{FF2B5EF4-FFF2-40B4-BE49-F238E27FC236}">
              <a16:creationId xmlns:a16="http://schemas.microsoft.com/office/drawing/2014/main" id="{3B2257D1-9BE3-48B5-A239-A6755366249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57" name="PoljeZBesedilom 6856">
          <a:extLst>
            <a:ext uri="{FF2B5EF4-FFF2-40B4-BE49-F238E27FC236}">
              <a16:creationId xmlns:a16="http://schemas.microsoft.com/office/drawing/2014/main" id="{868E7FE3-4B63-42D3-A7D1-3CDEF483F19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58" name="PoljeZBesedilom 2">
          <a:extLst>
            <a:ext uri="{FF2B5EF4-FFF2-40B4-BE49-F238E27FC236}">
              <a16:creationId xmlns:a16="http://schemas.microsoft.com/office/drawing/2014/main" id="{9F66BBD6-63DE-40C4-BF50-756C62306E9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59" name="PoljeZBesedilom 2">
          <a:extLst>
            <a:ext uri="{FF2B5EF4-FFF2-40B4-BE49-F238E27FC236}">
              <a16:creationId xmlns:a16="http://schemas.microsoft.com/office/drawing/2014/main" id="{BF305E51-611E-4A02-BE12-347B5B8D30AD}"/>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60" name="PoljeZBesedilom 2">
          <a:extLst>
            <a:ext uri="{FF2B5EF4-FFF2-40B4-BE49-F238E27FC236}">
              <a16:creationId xmlns:a16="http://schemas.microsoft.com/office/drawing/2014/main" id="{380E3A24-C2AE-4D9E-A729-FF8DC86F4B8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61" name="PoljeZBesedilom 2">
          <a:extLst>
            <a:ext uri="{FF2B5EF4-FFF2-40B4-BE49-F238E27FC236}">
              <a16:creationId xmlns:a16="http://schemas.microsoft.com/office/drawing/2014/main" id="{2E933B68-1BFC-4990-B16A-A36AB2FA2951}"/>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62" name="PoljeZBesedilom 2">
          <a:extLst>
            <a:ext uri="{FF2B5EF4-FFF2-40B4-BE49-F238E27FC236}">
              <a16:creationId xmlns:a16="http://schemas.microsoft.com/office/drawing/2014/main" id="{B2E1F9A2-D9F4-4033-BE49-25D9E318C75D}"/>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63" name="PoljeZBesedilom 6862">
          <a:extLst>
            <a:ext uri="{FF2B5EF4-FFF2-40B4-BE49-F238E27FC236}">
              <a16:creationId xmlns:a16="http://schemas.microsoft.com/office/drawing/2014/main" id="{FA6B957B-2EE8-4790-AF8D-F94C3563602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64" name="PoljeZBesedilom 2">
          <a:extLst>
            <a:ext uri="{FF2B5EF4-FFF2-40B4-BE49-F238E27FC236}">
              <a16:creationId xmlns:a16="http://schemas.microsoft.com/office/drawing/2014/main" id="{F6D2DD80-1A97-48B7-81E2-96CC57BBC5F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65" name="PoljeZBesedilom 2">
          <a:extLst>
            <a:ext uri="{FF2B5EF4-FFF2-40B4-BE49-F238E27FC236}">
              <a16:creationId xmlns:a16="http://schemas.microsoft.com/office/drawing/2014/main" id="{1E00FEB8-22B5-45F4-BA87-7D6CD5206CFF}"/>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66" name="PoljeZBesedilom 2">
          <a:extLst>
            <a:ext uri="{FF2B5EF4-FFF2-40B4-BE49-F238E27FC236}">
              <a16:creationId xmlns:a16="http://schemas.microsoft.com/office/drawing/2014/main" id="{A3685401-4CE9-4084-8F09-B54A5EBCEF1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67" name="PoljeZBesedilom 2">
          <a:extLst>
            <a:ext uri="{FF2B5EF4-FFF2-40B4-BE49-F238E27FC236}">
              <a16:creationId xmlns:a16="http://schemas.microsoft.com/office/drawing/2014/main" id="{B830C3AF-C918-4979-A4AA-2B4554F4E62C}"/>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68" name="PoljeZBesedilom 2">
          <a:extLst>
            <a:ext uri="{FF2B5EF4-FFF2-40B4-BE49-F238E27FC236}">
              <a16:creationId xmlns:a16="http://schemas.microsoft.com/office/drawing/2014/main" id="{7AD82E4E-D2C3-4FA1-A772-ED246ACD407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69" name="PoljeZBesedilom 6868">
          <a:extLst>
            <a:ext uri="{FF2B5EF4-FFF2-40B4-BE49-F238E27FC236}">
              <a16:creationId xmlns:a16="http://schemas.microsoft.com/office/drawing/2014/main" id="{94A58245-9DA1-4D45-8F50-B5E30BA274A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70" name="PoljeZBesedilom 2">
          <a:extLst>
            <a:ext uri="{FF2B5EF4-FFF2-40B4-BE49-F238E27FC236}">
              <a16:creationId xmlns:a16="http://schemas.microsoft.com/office/drawing/2014/main" id="{8C15955D-CFF2-4EA6-8291-E8C485A2800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71" name="PoljeZBesedilom 2">
          <a:extLst>
            <a:ext uri="{FF2B5EF4-FFF2-40B4-BE49-F238E27FC236}">
              <a16:creationId xmlns:a16="http://schemas.microsoft.com/office/drawing/2014/main" id="{79FE87D0-52F5-45A2-B98A-49B1E71480E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72" name="PoljeZBesedilom 2">
          <a:extLst>
            <a:ext uri="{FF2B5EF4-FFF2-40B4-BE49-F238E27FC236}">
              <a16:creationId xmlns:a16="http://schemas.microsoft.com/office/drawing/2014/main" id="{86912B94-E157-4300-B1F6-CDD682AB9EC2}"/>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73" name="PoljeZBesedilom 2">
          <a:extLst>
            <a:ext uri="{FF2B5EF4-FFF2-40B4-BE49-F238E27FC236}">
              <a16:creationId xmlns:a16="http://schemas.microsoft.com/office/drawing/2014/main" id="{E05C5ED1-337E-4A1C-A485-034F536DF57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74" name="PoljeZBesedilom 2">
          <a:extLst>
            <a:ext uri="{FF2B5EF4-FFF2-40B4-BE49-F238E27FC236}">
              <a16:creationId xmlns:a16="http://schemas.microsoft.com/office/drawing/2014/main" id="{2F24CB9D-B81B-4BE3-BC0F-57A7A5EF6682}"/>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75" name="PoljeZBesedilom 6874">
          <a:extLst>
            <a:ext uri="{FF2B5EF4-FFF2-40B4-BE49-F238E27FC236}">
              <a16:creationId xmlns:a16="http://schemas.microsoft.com/office/drawing/2014/main" id="{D6880EF6-B32D-4A2E-B4B4-6B9B3BBC848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76" name="PoljeZBesedilom 2">
          <a:extLst>
            <a:ext uri="{FF2B5EF4-FFF2-40B4-BE49-F238E27FC236}">
              <a16:creationId xmlns:a16="http://schemas.microsoft.com/office/drawing/2014/main" id="{4530BE64-083E-4162-A70F-03FF4095D736}"/>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77" name="PoljeZBesedilom 2">
          <a:extLst>
            <a:ext uri="{FF2B5EF4-FFF2-40B4-BE49-F238E27FC236}">
              <a16:creationId xmlns:a16="http://schemas.microsoft.com/office/drawing/2014/main" id="{B80A53FF-FB8C-401D-8573-68D638D9A327}"/>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78" name="PoljeZBesedilom 2">
          <a:extLst>
            <a:ext uri="{FF2B5EF4-FFF2-40B4-BE49-F238E27FC236}">
              <a16:creationId xmlns:a16="http://schemas.microsoft.com/office/drawing/2014/main" id="{FEF8AFA8-2931-43FD-A7AC-12A1E10C8206}"/>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79" name="PoljeZBesedilom 2">
          <a:extLst>
            <a:ext uri="{FF2B5EF4-FFF2-40B4-BE49-F238E27FC236}">
              <a16:creationId xmlns:a16="http://schemas.microsoft.com/office/drawing/2014/main" id="{78A54972-05CE-49CF-8CEC-882366654A07}"/>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80" name="PoljeZBesedilom 2">
          <a:extLst>
            <a:ext uri="{FF2B5EF4-FFF2-40B4-BE49-F238E27FC236}">
              <a16:creationId xmlns:a16="http://schemas.microsoft.com/office/drawing/2014/main" id="{98A5B84E-5C36-4033-A7E3-0C97268890C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81" name="PoljeZBesedilom 6880">
          <a:extLst>
            <a:ext uri="{FF2B5EF4-FFF2-40B4-BE49-F238E27FC236}">
              <a16:creationId xmlns:a16="http://schemas.microsoft.com/office/drawing/2014/main" id="{BA5C1E3D-503C-4649-96D6-FBD4C36106C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82" name="PoljeZBesedilom 2">
          <a:extLst>
            <a:ext uri="{FF2B5EF4-FFF2-40B4-BE49-F238E27FC236}">
              <a16:creationId xmlns:a16="http://schemas.microsoft.com/office/drawing/2014/main" id="{5D039CA4-E9A5-4A00-86F8-03CDABBA48E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83" name="PoljeZBesedilom 2">
          <a:extLst>
            <a:ext uri="{FF2B5EF4-FFF2-40B4-BE49-F238E27FC236}">
              <a16:creationId xmlns:a16="http://schemas.microsoft.com/office/drawing/2014/main" id="{ED7CA054-9969-4194-8694-A83CD92C2A42}"/>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84" name="PoljeZBesedilom 2">
          <a:extLst>
            <a:ext uri="{FF2B5EF4-FFF2-40B4-BE49-F238E27FC236}">
              <a16:creationId xmlns:a16="http://schemas.microsoft.com/office/drawing/2014/main" id="{ED3906AB-EFCE-4392-AD60-48452252CAB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85" name="PoljeZBesedilom 2">
          <a:extLst>
            <a:ext uri="{FF2B5EF4-FFF2-40B4-BE49-F238E27FC236}">
              <a16:creationId xmlns:a16="http://schemas.microsoft.com/office/drawing/2014/main" id="{C9B38152-46CE-4A1D-9E0F-2D4652BAC48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86" name="PoljeZBesedilom 2">
          <a:extLst>
            <a:ext uri="{FF2B5EF4-FFF2-40B4-BE49-F238E27FC236}">
              <a16:creationId xmlns:a16="http://schemas.microsoft.com/office/drawing/2014/main" id="{F61BBA4E-92F1-4A98-8E27-5BF352A785DA}"/>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87" name="PoljeZBesedilom 6886">
          <a:extLst>
            <a:ext uri="{FF2B5EF4-FFF2-40B4-BE49-F238E27FC236}">
              <a16:creationId xmlns:a16="http://schemas.microsoft.com/office/drawing/2014/main" id="{9D535E79-F82F-4E5B-8CAB-82AD333D07C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88" name="PoljeZBesedilom 2">
          <a:extLst>
            <a:ext uri="{FF2B5EF4-FFF2-40B4-BE49-F238E27FC236}">
              <a16:creationId xmlns:a16="http://schemas.microsoft.com/office/drawing/2014/main" id="{8E546903-A8F1-4472-82DE-DBB3BC0E0455}"/>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89" name="PoljeZBesedilom 2">
          <a:extLst>
            <a:ext uri="{FF2B5EF4-FFF2-40B4-BE49-F238E27FC236}">
              <a16:creationId xmlns:a16="http://schemas.microsoft.com/office/drawing/2014/main" id="{E66410C9-AC07-4AED-B3EF-4789CB5E6BC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90" name="PoljeZBesedilom 2">
          <a:extLst>
            <a:ext uri="{FF2B5EF4-FFF2-40B4-BE49-F238E27FC236}">
              <a16:creationId xmlns:a16="http://schemas.microsoft.com/office/drawing/2014/main" id="{62D9B85A-0FEE-413A-BADD-4EDD583E304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91" name="PoljeZBesedilom 2">
          <a:extLst>
            <a:ext uri="{FF2B5EF4-FFF2-40B4-BE49-F238E27FC236}">
              <a16:creationId xmlns:a16="http://schemas.microsoft.com/office/drawing/2014/main" id="{536893DB-452E-47A3-BDF5-64694A07CAC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892" name="PoljeZBesedilom 2">
          <a:extLst>
            <a:ext uri="{FF2B5EF4-FFF2-40B4-BE49-F238E27FC236}">
              <a16:creationId xmlns:a16="http://schemas.microsoft.com/office/drawing/2014/main" id="{7BB9D6B2-9024-4A42-95AF-24129EE30882}"/>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893" name="PoljeZBesedilom 6892">
          <a:extLst>
            <a:ext uri="{FF2B5EF4-FFF2-40B4-BE49-F238E27FC236}">
              <a16:creationId xmlns:a16="http://schemas.microsoft.com/office/drawing/2014/main" id="{855BBCAE-0A8E-4790-956B-79E446B65EF7}"/>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894" name="PoljeZBesedilom 2">
          <a:extLst>
            <a:ext uri="{FF2B5EF4-FFF2-40B4-BE49-F238E27FC236}">
              <a16:creationId xmlns:a16="http://schemas.microsoft.com/office/drawing/2014/main" id="{95836DB9-39FB-4A7B-B3C8-7A7C1F1AEE0B}"/>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895" name="PoljeZBesedilom 2">
          <a:extLst>
            <a:ext uri="{FF2B5EF4-FFF2-40B4-BE49-F238E27FC236}">
              <a16:creationId xmlns:a16="http://schemas.microsoft.com/office/drawing/2014/main" id="{3EFB6E2A-AC7D-4D02-9ACE-68A040B7D843}"/>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896" name="PoljeZBesedilom 2">
          <a:extLst>
            <a:ext uri="{FF2B5EF4-FFF2-40B4-BE49-F238E27FC236}">
              <a16:creationId xmlns:a16="http://schemas.microsoft.com/office/drawing/2014/main" id="{26CAF581-23E0-4937-A75F-3E2163F860DF}"/>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897" name="PoljeZBesedilom 2">
          <a:extLst>
            <a:ext uri="{FF2B5EF4-FFF2-40B4-BE49-F238E27FC236}">
              <a16:creationId xmlns:a16="http://schemas.microsoft.com/office/drawing/2014/main" id="{7799FA77-9730-4C95-8B48-38E832A73F0A}"/>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98" name="PoljeZBesedilom 2">
          <a:extLst>
            <a:ext uri="{FF2B5EF4-FFF2-40B4-BE49-F238E27FC236}">
              <a16:creationId xmlns:a16="http://schemas.microsoft.com/office/drawing/2014/main" id="{A1CCDB3D-A2A4-4738-BF6F-156FD50AF1F9}"/>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899" name="PoljeZBesedilom 6898">
          <a:extLst>
            <a:ext uri="{FF2B5EF4-FFF2-40B4-BE49-F238E27FC236}">
              <a16:creationId xmlns:a16="http://schemas.microsoft.com/office/drawing/2014/main" id="{A0534AFA-FB4C-4F7B-AD7E-D73A0FD2DC6E}"/>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900" name="PoljeZBesedilom 2">
          <a:extLst>
            <a:ext uri="{FF2B5EF4-FFF2-40B4-BE49-F238E27FC236}">
              <a16:creationId xmlns:a16="http://schemas.microsoft.com/office/drawing/2014/main" id="{768CE1BD-E309-4EA5-A541-B7CCB5972520}"/>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901" name="PoljeZBesedilom 2">
          <a:extLst>
            <a:ext uri="{FF2B5EF4-FFF2-40B4-BE49-F238E27FC236}">
              <a16:creationId xmlns:a16="http://schemas.microsoft.com/office/drawing/2014/main" id="{EFD5B452-0499-4FEC-BCD9-6F32CC558B5F}"/>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902" name="PoljeZBesedilom 2">
          <a:extLst>
            <a:ext uri="{FF2B5EF4-FFF2-40B4-BE49-F238E27FC236}">
              <a16:creationId xmlns:a16="http://schemas.microsoft.com/office/drawing/2014/main" id="{ADAB3014-B890-49B0-AC9E-3DEE848999A4}"/>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903" name="PoljeZBesedilom 2">
          <a:extLst>
            <a:ext uri="{FF2B5EF4-FFF2-40B4-BE49-F238E27FC236}">
              <a16:creationId xmlns:a16="http://schemas.microsoft.com/office/drawing/2014/main" id="{681109C9-70C8-4968-8A78-B584CD7FEBA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904" name="PoljeZBesedilom 2">
          <a:extLst>
            <a:ext uri="{FF2B5EF4-FFF2-40B4-BE49-F238E27FC236}">
              <a16:creationId xmlns:a16="http://schemas.microsoft.com/office/drawing/2014/main" id="{E194F413-C25A-4548-8431-F15BD827486A}"/>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905" name="PoljeZBesedilom 6904">
          <a:extLst>
            <a:ext uri="{FF2B5EF4-FFF2-40B4-BE49-F238E27FC236}">
              <a16:creationId xmlns:a16="http://schemas.microsoft.com/office/drawing/2014/main" id="{D65C983D-3244-4DE2-AEF1-70E08EE87618}"/>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906" name="PoljeZBesedilom 2">
          <a:extLst>
            <a:ext uri="{FF2B5EF4-FFF2-40B4-BE49-F238E27FC236}">
              <a16:creationId xmlns:a16="http://schemas.microsoft.com/office/drawing/2014/main" id="{AEB05E4A-5A0D-4C73-A491-93FE12B0F99B}"/>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907" name="PoljeZBesedilom 2">
          <a:extLst>
            <a:ext uri="{FF2B5EF4-FFF2-40B4-BE49-F238E27FC236}">
              <a16:creationId xmlns:a16="http://schemas.microsoft.com/office/drawing/2014/main" id="{67FDEF46-8505-43B0-9139-3635D5F958FA}"/>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908" name="PoljeZBesedilom 2">
          <a:extLst>
            <a:ext uri="{FF2B5EF4-FFF2-40B4-BE49-F238E27FC236}">
              <a16:creationId xmlns:a16="http://schemas.microsoft.com/office/drawing/2014/main" id="{95548054-25F8-4207-BCC1-006B61819B27}"/>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860</xdr:row>
      <xdr:rowOff>0</xdr:rowOff>
    </xdr:from>
    <xdr:ext cx="184731" cy="264560"/>
    <xdr:sp macro="" textlink="">
      <xdr:nvSpPr>
        <xdr:cNvPr id="6909" name="PoljeZBesedilom 2">
          <a:extLst>
            <a:ext uri="{FF2B5EF4-FFF2-40B4-BE49-F238E27FC236}">
              <a16:creationId xmlns:a16="http://schemas.microsoft.com/office/drawing/2014/main" id="{C3F80595-C741-40F2-8C75-BD1A5F33EFA3}"/>
            </a:ext>
          </a:extLst>
        </xdr:cNvPr>
        <xdr:cNvSpPr txBox="1"/>
      </xdr:nvSpPr>
      <xdr:spPr>
        <a:xfrm>
          <a:off x="765050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910" name="PoljeZBesedilom 2">
          <a:extLst>
            <a:ext uri="{FF2B5EF4-FFF2-40B4-BE49-F238E27FC236}">
              <a16:creationId xmlns:a16="http://schemas.microsoft.com/office/drawing/2014/main" id="{BF2C66A6-CC35-4E68-A941-8F1163C5382E}"/>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911" name="PoljeZBesedilom 6910">
          <a:extLst>
            <a:ext uri="{FF2B5EF4-FFF2-40B4-BE49-F238E27FC236}">
              <a16:creationId xmlns:a16="http://schemas.microsoft.com/office/drawing/2014/main" id="{81A5058E-FD7E-4C25-A0B7-332EA5BD16DF}"/>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912" name="PoljeZBesedilom 2">
          <a:extLst>
            <a:ext uri="{FF2B5EF4-FFF2-40B4-BE49-F238E27FC236}">
              <a16:creationId xmlns:a16="http://schemas.microsoft.com/office/drawing/2014/main" id="{62B0FF30-8481-44FE-8C4D-E7D1654E8029}"/>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913" name="PoljeZBesedilom 2">
          <a:extLst>
            <a:ext uri="{FF2B5EF4-FFF2-40B4-BE49-F238E27FC236}">
              <a16:creationId xmlns:a16="http://schemas.microsoft.com/office/drawing/2014/main" id="{BC31FF0A-2A7A-4D12-989F-FEB379B196A4}"/>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914" name="PoljeZBesedilom 2">
          <a:extLst>
            <a:ext uri="{FF2B5EF4-FFF2-40B4-BE49-F238E27FC236}">
              <a16:creationId xmlns:a16="http://schemas.microsoft.com/office/drawing/2014/main" id="{EBE5D005-545D-4D9D-B1FF-E217B5CD21FB}"/>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860</xdr:row>
      <xdr:rowOff>0</xdr:rowOff>
    </xdr:from>
    <xdr:ext cx="184731" cy="264560"/>
    <xdr:sp macro="" textlink="">
      <xdr:nvSpPr>
        <xdr:cNvPr id="6915" name="PoljeZBesedilom 2">
          <a:extLst>
            <a:ext uri="{FF2B5EF4-FFF2-40B4-BE49-F238E27FC236}">
              <a16:creationId xmlns:a16="http://schemas.microsoft.com/office/drawing/2014/main" id="{C80B8A12-63A3-415E-AEDD-E63D94CE2185}"/>
            </a:ext>
          </a:extLst>
        </xdr:cNvPr>
        <xdr:cNvSpPr txBox="1"/>
      </xdr:nvSpPr>
      <xdr:spPr>
        <a:xfrm>
          <a:off x="764860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916" name="PoljeZBesedilom 2">
          <a:extLst>
            <a:ext uri="{FF2B5EF4-FFF2-40B4-BE49-F238E27FC236}">
              <a16:creationId xmlns:a16="http://schemas.microsoft.com/office/drawing/2014/main" id="{DB61E927-5CA0-4ADB-9A91-5EAA95DE456F}"/>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917" name="PoljeZBesedilom 6916">
          <a:extLst>
            <a:ext uri="{FF2B5EF4-FFF2-40B4-BE49-F238E27FC236}">
              <a16:creationId xmlns:a16="http://schemas.microsoft.com/office/drawing/2014/main" id="{B64D8ACE-C06D-4F00-871C-7E0ADB1964CC}"/>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918" name="PoljeZBesedilom 2">
          <a:extLst>
            <a:ext uri="{FF2B5EF4-FFF2-40B4-BE49-F238E27FC236}">
              <a16:creationId xmlns:a16="http://schemas.microsoft.com/office/drawing/2014/main" id="{D5A6EC13-5E90-4BE7-8F68-EF297A521996}"/>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919" name="PoljeZBesedilom 2">
          <a:extLst>
            <a:ext uri="{FF2B5EF4-FFF2-40B4-BE49-F238E27FC236}">
              <a16:creationId xmlns:a16="http://schemas.microsoft.com/office/drawing/2014/main" id="{CAB206D7-76FE-4370-AA75-950BF192A4EA}"/>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920" name="PoljeZBesedilom 2">
          <a:extLst>
            <a:ext uri="{FF2B5EF4-FFF2-40B4-BE49-F238E27FC236}">
              <a16:creationId xmlns:a16="http://schemas.microsoft.com/office/drawing/2014/main" id="{10E17B99-7997-4D59-8C5A-891FAF09B555}"/>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921" name="PoljeZBesedilom 2">
          <a:extLst>
            <a:ext uri="{FF2B5EF4-FFF2-40B4-BE49-F238E27FC236}">
              <a16:creationId xmlns:a16="http://schemas.microsoft.com/office/drawing/2014/main" id="{063A3FB1-9B32-4260-A972-0A42644824B9}"/>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922" name="PoljeZBesedilom 6921">
          <a:extLst>
            <a:ext uri="{FF2B5EF4-FFF2-40B4-BE49-F238E27FC236}">
              <a16:creationId xmlns:a16="http://schemas.microsoft.com/office/drawing/2014/main" id="{FEB1B8CD-2F63-4EFE-BFE4-837971C38924}"/>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923" name="PoljeZBesedilom 2">
          <a:extLst>
            <a:ext uri="{FF2B5EF4-FFF2-40B4-BE49-F238E27FC236}">
              <a16:creationId xmlns:a16="http://schemas.microsoft.com/office/drawing/2014/main" id="{0D8892A7-EAA5-4A8D-9B22-7E07F3975E09}"/>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924" name="PoljeZBesedilom 2">
          <a:extLst>
            <a:ext uri="{FF2B5EF4-FFF2-40B4-BE49-F238E27FC236}">
              <a16:creationId xmlns:a16="http://schemas.microsoft.com/office/drawing/2014/main" id="{819055E9-D8C1-4790-9888-6CE172975CEF}"/>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925" name="PoljeZBesedilom 2">
          <a:extLst>
            <a:ext uri="{FF2B5EF4-FFF2-40B4-BE49-F238E27FC236}">
              <a16:creationId xmlns:a16="http://schemas.microsoft.com/office/drawing/2014/main" id="{678B58B7-4303-4015-8D9B-0732D1EB4B23}"/>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926" name="PoljeZBesedilom 2">
          <a:extLst>
            <a:ext uri="{FF2B5EF4-FFF2-40B4-BE49-F238E27FC236}">
              <a16:creationId xmlns:a16="http://schemas.microsoft.com/office/drawing/2014/main" id="{EB31ABB5-024D-490B-A71E-FB90A8EC47ED}"/>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927" name="PoljeZBesedilom 2">
          <a:extLst>
            <a:ext uri="{FF2B5EF4-FFF2-40B4-BE49-F238E27FC236}">
              <a16:creationId xmlns:a16="http://schemas.microsoft.com/office/drawing/2014/main" id="{397883A3-4F28-41CA-8A2F-666AAE173509}"/>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928" name="PoljeZBesedilom 6927">
          <a:extLst>
            <a:ext uri="{FF2B5EF4-FFF2-40B4-BE49-F238E27FC236}">
              <a16:creationId xmlns:a16="http://schemas.microsoft.com/office/drawing/2014/main" id="{DFC6B4CB-7235-4B22-861F-90387FE8F54E}"/>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929" name="PoljeZBesedilom 2">
          <a:extLst>
            <a:ext uri="{FF2B5EF4-FFF2-40B4-BE49-F238E27FC236}">
              <a16:creationId xmlns:a16="http://schemas.microsoft.com/office/drawing/2014/main" id="{287AE461-EC36-4430-8C0C-7CF42F41D0CA}"/>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930" name="PoljeZBesedilom 2">
          <a:extLst>
            <a:ext uri="{FF2B5EF4-FFF2-40B4-BE49-F238E27FC236}">
              <a16:creationId xmlns:a16="http://schemas.microsoft.com/office/drawing/2014/main" id="{DE0E565C-AA0B-49E6-A889-22EA11F3CC5F}"/>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931" name="PoljeZBesedilom 2">
          <a:extLst>
            <a:ext uri="{FF2B5EF4-FFF2-40B4-BE49-F238E27FC236}">
              <a16:creationId xmlns:a16="http://schemas.microsoft.com/office/drawing/2014/main" id="{A1DC6F28-D6B4-4E14-A9E8-B404DA2FBAE4}"/>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64560"/>
    <xdr:sp macro="" textlink="">
      <xdr:nvSpPr>
        <xdr:cNvPr id="6932" name="PoljeZBesedilom 2">
          <a:extLst>
            <a:ext uri="{FF2B5EF4-FFF2-40B4-BE49-F238E27FC236}">
              <a16:creationId xmlns:a16="http://schemas.microsoft.com/office/drawing/2014/main" id="{3399D5DE-84C2-48AF-945B-02A2FE07B875}"/>
            </a:ext>
          </a:extLst>
        </xdr:cNvPr>
        <xdr:cNvSpPr txBox="1"/>
      </xdr:nvSpPr>
      <xdr:spPr>
        <a:xfrm>
          <a:off x="7644790"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933" name="PoljeZBesedilom 6932">
          <a:extLst>
            <a:ext uri="{FF2B5EF4-FFF2-40B4-BE49-F238E27FC236}">
              <a16:creationId xmlns:a16="http://schemas.microsoft.com/office/drawing/2014/main" id="{863187FB-4E1F-47D7-89CA-3152BF9EE8BB}"/>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934" name="PoljeZBesedilom 2">
          <a:extLst>
            <a:ext uri="{FF2B5EF4-FFF2-40B4-BE49-F238E27FC236}">
              <a16:creationId xmlns:a16="http://schemas.microsoft.com/office/drawing/2014/main" id="{3B333887-15B2-40AD-9E4F-765406054637}"/>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935" name="PoljeZBesedilom 2">
          <a:extLst>
            <a:ext uri="{FF2B5EF4-FFF2-40B4-BE49-F238E27FC236}">
              <a16:creationId xmlns:a16="http://schemas.microsoft.com/office/drawing/2014/main" id="{E9CBBC1D-6A50-4FEA-881D-6120C3BF2154}"/>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936" name="PoljeZBesedilom 2">
          <a:extLst>
            <a:ext uri="{FF2B5EF4-FFF2-40B4-BE49-F238E27FC236}">
              <a16:creationId xmlns:a16="http://schemas.microsoft.com/office/drawing/2014/main" id="{FF270BE4-B8BD-4CC9-9704-98C7001823A8}"/>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860</xdr:row>
      <xdr:rowOff>0</xdr:rowOff>
    </xdr:from>
    <xdr:ext cx="184731" cy="274009"/>
    <xdr:sp macro="" textlink="">
      <xdr:nvSpPr>
        <xdr:cNvPr id="6937" name="PoljeZBesedilom 2">
          <a:extLst>
            <a:ext uri="{FF2B5EF4-FFF2-40B4-BE49-F238E27FC236}">
              <a16:creationId xmlns:a16="http://schemas.microsoft.com/office/drawing/2014/main" id="{C30236F8-3D92-403B-B10F-0F40E95C7A9E}"/>
            </a:ext>
          </a:extLst>
        </xdr:cNvPr>
        <xdr:cNvSpPr txBox="1"/>
      </xdr:nvSpPr>
      <xdr:spPr>
        <a:xfrm>
          <a:off x="7644790" y="1477888114"/>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38" name="PoljeZBesedilom 2">
          <a:extLst>
            <a:ext uri="{FF2B5EF4-FFF2-40B4-BE49-F238E27FC236}">
              <a16:creationId xmlns:a16="http://schemas.microsoft.com/office/drawing/2014/main" id="{03EEB0AB-AC48-4877-949A-FAB0F28C93E5}"/>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39" name="PoljeZBesedilom 6938">
          <a:extLst>
            <a:ext uri="{FF2B5EF4-FFF2-40B4-BE49-F238E27FC236}">
              <a16:creationId xmlns:a16="http://schemas.microsoft.com/office/drawing/2014/main" id="{9FC524EC-BDA9-4E4E-B4DF-5C15000C611A}"/>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40" name="PoljeZBesedilom 2">
          <a:extLst>
            <a:ext uri="{FF2B5EF4-FFF2-40B4-BE49-F238E27FC236}">
              <a16:creationId xmlns:a16="http://schemas.microsoft.com/office/drawing/2014/main" id="{ACB9AE95-29EB-4FDA-B719-E349E7311BA1}"/>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41" name="PoljeZBesedilom 2">
          <a:extLst>
            <a:ext uri="{FF2B5EF4-FFF2-40B4-BE49-F238E27FC236}">
              <a16:creationId xmlns:a16="http://schemas.microsoft.com/office/drawing/2014/main" id="{5EAEE79A-804A-470D-84D0-14A96C07B641}"/>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42" name="PoljeZBesedilom 2">
          <a:extLst>
            <a:ext uri="{FF2B5EF4-FFF2-40B4-BE49-F238E27FC236}">
              <a16:creationId xmlns:a16="http://schemas.microsoft.com/office/drawing/2014/main" id="{C3028F98-83D9-461F-BC28-001E45DEE75F}"/>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43" name="PoljeZBesedilom 2">
          <a:extLst>
            <a:ext uri="{FF2B5EF4-FFF2-40B4-BE49-F238E27FC236}">
              <a16:creationId xmlns:a16="http://schemas.microsoft.com/office/drawing/2014/main" id="{A42F9A6D-A722-4F37-9CE9-7B17AE918F8B}"/>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44" name="PoljeZBesedilom 2">
          <a:extLst>
            <a:ext uri="{FF2B5EF4-FFF2-40B4-BE49-F238E27FC236}">
              <a16:creationId xmlns:a16="http://schemas.microsoft.com/office/drawing/2014/main" id="{F22942F3-327A-45BC-A4C1-8119C14C3750}"/>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45" name="PoljeZBesedilom 6944">
          <a:extLst>
            <a:ext uri="{FF2B5EF4-FFF2-40B4-BE49-F238E27FC236}">
              <a16:creationId xmlns:a16="http://schemas.microsoft.com/office/drawing/2014/main" id="{49306377-EDFD-4542-8834-F8612BBC865E}"/>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46" name="PoljeZBesedilom 2">
          <a:extLst>
            <a:ext uri="{FF2B5EF4-FFF2-40B4-BE49-F238E27FC236}">
              <a16:creationId xmlns:a16="http://schemas.microsoft.com/office/drawing/2014/main" id="{4947F127-6A6D-48B7-8F11-C07114E7D3D5}"/>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47" name="PoljeZBesedilom 2">
          <a:extLst>
            <a:ext uri="{FF2B5EF4-FFF2-40B4-BE49-F238E27FC236}">
              <a16:creationId xmlns:a16="http://schemas.microsoft.com/office/drawing/2014/main" id="{DD2F5A3A-F076-4C4E-B650-B37E7957B4A8}"/>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48" name="PoljeZBesedilom 2">
          <a:extLst>
            <a:ext uri="{FF2B5EF4-FFF2-40B4-BE49-F238E27FC236}">
              <a16:creationId xmlns:a16="http://schemas.microsoft.com/office/drawing/2014/main" id="{CC419E80-B356-40DC-9DCB-63CBE427C4C9}"/>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49" name="PoljeZBesedilom 2">
          <a:extLst>
            <a:ext uri="{FF2B5EF4-FFF2-40B4-BE49-F238E27FC236}">
              <a16:creationId xmlns:a16="http://schemas.microsoft.com/office/drawing/2014/main" id="{69F3EE2D-9F0B-48BD-9425-F94F53F8ECB8}"/>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50" name="PoljeZBesedilom 2">
          <a:extLst>
            <a:ext uri="{FF2B5EF4-FFF2-40B4-BE49-F238E27FC236}">
              <a16:creationId xmlns:a16="http://schemas.microsoft.com/office/drawing/2014/main" id="{1C210EDB-6B94-40BC-916A-EB36A283769B}"/>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51" name="PoljeZBesedilom 6950">
          <a:extLst>
            <a:ext uri="{FF2B5EF4-FFF2-40B4-BE49-F238E27FC236}">
              <a16:creationId xmlns:a16="http://schemas.microsoft.com/office/drawing/2014/main" id="{FB3BC32C-7A45-4A8A-B38A-A7F253779A7B}"/>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52" name="PoljeZBesedilom 2">
          <a:extLst>
            <a:ext uri="{FF2B5EF4-FFF2-40B4-BE49-F238E27FC236}">
              <a16:creationId xmlns:a16="http://schemas.microsoft.com/office/drawing/2014/main" id="{8F6DF3BA-E194-4B1B-9C36-B66A94965F99}"/>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53" name="PoljeZBesedilom 2">
          <a:extLst>
            <a:ext uri="{FF2B5EF4-FFF2-40B4-BE49-F238E27FC236}">
              <a16:creationId xmlns:a16="http://schemas.microsoft.com/office/drawing/2014/main" id="{370F4ED6-E4EC-454F-B9DF-1FF55E77AD95}"/>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54" name="PoljeZBesedilom 2">
          <a:extLst>
            <a:ext uri="{FF2B5EF4-FFF2-40B4-BE49-F238E27FC236}">
              <a16:creationId xmlns:a16="http://schemas.microsoft.com/office/drawing/2014/main" id="{77281917-56CE-4F4D-8621-C3110F6F4A75}"/>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55" name="PoljeZBesedilom 2">
          <a:extLst>
            <a:ext uri="{FF2B5EF4-FFF2-40B4-BE49-F238E27FC236}">
              <a16:creationId xmlns:a16="http://schemas.microsoft.com/office/drawing/2014/main" id="{829BE55B-B045-4DC4-AE7B-3CDA59DA8E69}"/>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56" name="PoljeZBesedilom 2">
          <a:extLst>
            <a:ext uri="{FF2B5EF4-FFF2-40B4-BE49-F238E27FC236}">
              <a16:creationId xmlns:a16="http://schemas.microsoft.com/office/drawing/2014/main" id="{E56FC569-DA95-43AB-B955-D10C813796FE}"/>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57" name="PoljeZBesedilom 6956">
          <a:extLst>
            <a:ext uri="{FF2B5EF4-FFF2-40B4-BE49-F238E27FC236}">
              <a16:creationId xmlns:a16="http://schemas.microsoft.com/office/drawing/2014/main" id="{994A9828-A475-4C06-9E46-1875A82DCD16}"/>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58" name="PoljeZBesedilom 2">
          <a:extLst>
            <a:ext uri="{FF2B5EF4-FFF2-40B4-BE49-F238E27FC236}">
              <a16:creationId xmlns:a16="http://schemas.microsoft.com/office/drawing/2014/main" id="{DA6936F6-7A59-48D8-8205-CE720C1E64AF}"/>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59" name="PoljeZBesedilom 2">
          <a:extLst>
            <a:ext uri="{FF2B5EF4-FFF2-40B4-BE49-F238E27FC236}">
              <a16:creationId xmlns:a16="http://schemas.microsoft.com/office/drawing/2014/main" id="{BD431332-4FD9-4594-B44F-425EC5D2E983}"/>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60" name="PoljeZBesedilom 2">
          <a:extLst>
            <a:ext uri="{FF2B5EF4-FFF2-40B4-BE49-F238E27FC236}">
              <a16:creationId xmlns:a16="http://schemas.microsoft.com/office/drawing/2014/main" id="{37ED2065-8BED-4B2E-84E7-A78C61358C90}"/>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61" name="PoljeZBesedilom 2">
          <a:extLst>
            <a:ext uri="{FF2B5EF4-FFF2-40B4-BE49-F238E27FC236}">
              <a16:creationId xmlns:a16="http://schemas.microsoft.com/office/drawing/2014/main" id="{4F37422B-8F33-4F92-BDE1-30BB7A6EAE58}"/>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6962" name="PoljeZBesedilom 2">
          <a:extLst>
            <a:ext uri="{FF2B5EF4-FFF2-40B4-BE49-F238E27FC236}">
              <a16:creationId xmlns:a16="http://schemas.microsoft.com/office/drawing/2014/main" id="{D0EBDCBE-29E1-48A0-8DB8-95E8E670268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6963" name="PoljeZBesedilom 6962">
          <a:extLst>
            <a:ext uri="{FF2B5EF4-FFF2-40B4-BE49-F238E27FC236}">
              <a16:creationId xmlns:a16="http://schemas.microsoft.com/office/drawing/2014/main" id="{A6203623-6B07-4F41-B2DD-E920B494DFEC}"/>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6964" name="PoljeZBesedilom 2">
          <a:extLst>
            <a:ext uri="{FF2B5EF4-FFF2-40B4-BE49-F238E27FC236}">
              <a16:creationId xmlns:a16="http://schemas.microsoft.com/office/drawing/2014/main" id="{EA376A30-6DCE-4A8E-8924-7A23961FA9E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6965" name="PoljeZBesedilom 2">
          <a:extLst>
            <a:ext uri="{FF2B5EF4-FFF2-40B4-BE49-F238E27FC236}">
              <a16:creationId xmlns:a16="http://schemas.microsoft.com/office/drawing/2014/main" id="{6A959D51-752D-4AB6-8BA1-D8083D744C7F}"/>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6966" name="PoljeZBesedilom 2">
          <a:extLst>
            <a:ext uri="{FF2B5EF4-FFF2-40B4-BE49-F238E27FC236}">
              <a16:creationId xmlns:a16="http://schemas.microsoft.com/office/drawing/2014/main" id="{362A220A-C8AC-4188-8F51-0A1DD704F978}"/>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6967" name="PoljeZBesedilom 2">
          <a:extLst>
            <a:ext uri="{FF2B5EF4-FFF2-40B4-BE49-F238E27FC236}">
              <a16:creationId xmlns:a16="http://schemas.microsoft.com/office/drawing/2014/main" id="{FB0DF5BC-96CF-4FBB-BB06-FBA02DBBCECA}"/>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6968" name="PoljeZBesedilom 2">
          <a:extLst>
            <a:ext uri="{FF2B5EF4-FFF2-40B4-BE49-F238E27FC236}">
              <a16:creationId xmlns:a16="http://schemas.microsoft.com/office/drawing/2014/main" id="{8D142994-8B62-4100-83E5-D4D3E6F17EFB}"/>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6969" name="PoljeZBesedilom 6968">
          <a:extLst>
            <a:ext uri="{FF2B5EF4-FFF2-40B4-BE49-F238E27FC236}">
              <a16:creationId xmlns:a16="http://schemas.microsoft.com/office/drawing/2014/main" id="{094C9C70-CAA3-4265-8FF9-3C641A2FDF1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6970" name="PoljeZBesedilom 2">
          <a:extLst>
            <a:ext uri="{FF2B5EF4-FFF2-40B4-BE49-F238E27FC236}">
              <a16:creationId xmlns:a16="http://schemas.microsoft.com/office/drawing/2014/main" id="{4E8CE5F4-7EF9-49CC-8276-1BD0CDBFD29C}"/>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6971" name="PoljeZBesedilom 2">
          <a:extLst>
            <a:ext uri="{FF2B5EF4-FFF2-40B4-BE49-F238E27FC236}">
              <a16:creationId xmlns:a16="http://schemas.microsoft.com/office/drawing/2014/main" id="{024F4A55-B357-4BF7-87C6-1CF896446AA8}"/>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6972" name="PoljeZBesedilom 2">
          <a:extLst>
            <a:ext uri="{FF2B5EF4-FFF2-40B4-BE49-F238E27FC236}">
              <a16:creationId xmlns:a16="http://schemas.microsoft.com/office/drawing/2014/main" id="{56CD8E81-33C5-4151-8EDD-443A223B5046}"/>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6973" name="PoljeZBesedilom 2">
          <a:extLst>
            <a:ext uri="{FF2B5EF4-FFF2-40B4-BE49-F238E27FC236}">
              <a16:creationId xmlns:a16="http://schemas.microsoft.com/office/drawing/2014/main" id="{DC88E7E4-7B3A-4CC8-A462-E0D6DBC9D13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6974" name="PoljeZBesedilom 2">
          <a:extLst>
            <a:ext uri="{FF2B5EF4-FFF2-40B4-BE49-F238E27FC236}">
              <a16:creationId xmlns:a16="http://schemas.microsoft.com/office/drawing/2014/main" id="{6CDEC249-FBD1-4FA9-85C2-122EE27698EC}"/>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6975" name="PoljeZBesedilom 6974">
          <a:extLst>
            <a:ext uri="{FF2B5EF4-FFF2-40B4-BE49-F238E27FC236}">
              <a16:creationId xmlns:a16="http://schemas.microsoft.com/office/drawing/2014/main" id="{D93911E5-CE5B-477F-AF1D-699AAA652EC0}"/>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6976" name="PoljeZBesedilom 2">
          <a:extLst>
            <a:ext uri="{FF2B5EF4-FFF2-40B4-BE49-F238E27FC236}">
              <a16:creationId xmlns:a16="http://schemas.microsoft.com/office/drawing/2014/main" id="{1BBA7E53-7AD5-4323-A0EC-7D33EEC17A96}"/>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6977" name="PoljeZBesedilom 2">
          <a:extLst>
            <a:ext uri="{FF2B5EF4-FFF2-40B4-BE49-F238E27FC236}">
              <a16:creationId xmlns:a16="http://schemas.microsoft.com/office/drawing/2014/main" id="{66BC85A5-8188-4D44-91B1-8A22837268F6}"/>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6978" name="PoljeZBesedilom 2">
          <a:extLst>
            <a:ext uri="{FF2B5EF4-FFF2-40B4-BE49-F238E27FC236}">
              <a16:creationId xmlns:a16="http://schemas.microsoft.com/office/drawing/2014/main" id="{C1360BBB-8684-458E-A8A3-BCFDD3BEB41F}"/>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6979" name="PoljeZBesedilom 2">
          <a:extLst>
            <a:ext uri="{FF2B5EF4-FFF2-40B4-BE49-F238E27FC236}">
              <a16:creationId xmlns:a16="http://schemas.microsoft.com/office/drawing/2014/main" id="{38D1C517-D612-4A8C-BD4C-AE4A43BBF76E}"/>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6980" name="PoljeZBesedilom 2">
          <a:extLst>
            <a:ext uri="{FF2B5EF4-FFF2-40B4-BE49-F238E27FC236}">
              <a16:creationId xmlns:a16="http://schemas.microsoft.com/office/drawing/2014/main" id="{6A4F7429-676F-47A6-90FE-A169A109C4C2}"/>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6981" name="PoljeZBesedilom 6980">
          <a:extLst>
            <a:ext uri="{FF2B5EF4-FFF2-40B4-BE49-F238E27FC236}">
              <a16:creationId xmlns:a16="http://schemas.microsoft.com/office/drawing/2014/main" id="{4BCEE590-4EBF-4426-9FDA-2F61A1BBF580}"/>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6982" name="PoljeZBesedilom 2">
          <a:extLst>
            <a:ext uri="{FF2B5EF4-FFF2-40B4-BE49-F238E27FC236}">
              <a16:creationId xmlns:a16="http://schemas.microsoft.com/office/drawing/2014/main" id="{3E46D9DB-2842-4742-8C7A-D17A1D52B6BA}"/>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6983" name="PoljeZBesedilom 2">
          <a:extLst>
            <a:ext uri="{FF2B5EF4-FFF2-40B4-BE49-F238E27FC236}">
              <a16:creationId xmlns:a16="http://schemas.microsoft.com/office/drawing/2014/main" id="{99C10093-A05C-405D-BC15-C4F63B998973}"/>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6984" name="PoljeZBesedilom 2">
          <a:extLst>
            <a:ext uri="{FF2B5EF4-FFF2-40B4-BE49-F238E27FC236}">
              <a16:creationId xmlns:a16="http://schemas.microsoft.com/office/drawing/2014/main" id="{07D3AEC9-3661-4731-84F7-A882810F3108}"/>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6985" name="PoljeZBesedilom 2">
          <a:extLst>
            <a:ext uri="{FF2B5EF4-FFF2-40B4-BE49-F238E27FC236}">
              <a16:creationId xmlns:a16="http://schemas.microsoft.com/office/drawing/2014/main" id="{67FF137B-4A6F-4A80-8946-5A8A2B3EA9A0}"/>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74009"/>
    <xdr:sp macro="" textlink="">
      <xdr:nvSpPr>
        <xdr:cNvPr id="6986" name="PoljeZBesedilom 6985">
          <a:extLst>
            <a:ext uri="{FF2B5EF4-FFF2-40B4-BE49-F238E27FC236}">
              <a16:creationId xmlns:a16="http://schemas.microsoft.com/office/drawing/2014/main" id="{884B9484-CFEB-4556-A675-6E938AF7C4C7}"/>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74009"/>
    <xdr:sp macro="" textlink="">
      <xdr:nvSpPr>
        <xdr:cNvPr id="6987" name="PoljeZBesedilom 2">
          <a:extLst>
            <a:ext uri="{FF2B5EF4-FFF2-40B4-BE49-F238E27FC236}">
              <a16:creationId xmlns:a16="http://schemas.microsoft.com/office/drawing/2014/main" id="{515BCE99-E990-487E-AE5D-84E2972080CE}"/>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74009"/>
    <xdr:sp macro="" textlink="">
      <xdr:nvSpPr>
        <xdr:cNvPr id="6988" name="PoljeZBesedilom 2">
          <a:extLst>
            <a:ext uri="{FF2B5EF4-FFF2-40B4-BE49-F238E27FC236}">
              <a16:creationId xmlns:a16="http://schemas.microsoft.com/office/drawing/2014/main" id="{CB4FB5FB-AA8D-45D1-8B12-81657276FFFE}"/>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74009"/>
    <xdr:sp macro="" textlink="">
      <xdr:nvSpPr>
        <xdr:cNvPr id="6989" name="PoljeZBesedilom 2">
          <a:extLst>
            <a:ext uri="{FF2B5EF4-FFF2-40B4-BE49-F238E27FC236}">
              <a16:creationId xmlns:a16="http://schemas.microsoft.com/office/drawing/2014/main" id="{71721DBD-D971-476E-B71B-36B77C5A2F50}"/>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74009"/>
    <xdr:sp macro="" textlink="">
      <xdr:nvSpPr>
        <xdr:cNvPr id="6990" name="PoljeZBesedilom 2">
          <a:extLst>
            <a:ext uri="{FF2B5EF4-FFF2-40B4-BE49-F238E27FC236}">
              <a16:creationId xmlns:a16="http://schemas.microsoft.com/office/drawing/2014/main" id="{027D2579-18EF-4480-9B73-8B49A1616C34}"/>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91" name="PoljeZBesedilom 2">
          <a:extLst>
            <a:ext uri="{FF2B5EF4-FFF2-40B4-BE49-F238E27FC236}">
              <a16:creationId xmlns:a16="http://schemas.microsoft.com/office/drawing/2014/main" id="{AF606196-2229-4BCF-AEFF-FD3FE9578079}"/>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92" name="PoljeZBesedilom 6991">
          <a:extLst>
            <a:ext uri="{FF2B5EF4-FFF2-40B4-BE49-F238E27FC236}">
              <a16:creationId xmlns:a16="http://schemas.microsoft.com/office/drawing/2014/main" id="{360752F1-7B02-42EA-80DB-D055A0F44E9D}"/>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93" name="PoljeZBesedilom 2">
          <a:extLst>
            <a:ext uri="{FF2B5EF4-FFF2-40B4-BE49-F238E27FC236}">
              <a16:creationId xmlns:a16="http://schemas.microsoft.com/office/drawing/2014/main" id="{60172E44-1219-4295-8B26-8E13D1625557}"/>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94" name="PoljeZBesedilom 2">
          <a:extLst>
            <a:ext uri="{FF2B5EF4-FFF2-40B4-BE49-F238E27FC236}">
              <a16:creationId xmlns:a16="http://schemas.microsoft.com/office/drawing/2014/main" id="{34ED2BD0-9779-4C68-844D-2A9D3BC9A67B}"/>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95" name="PoljeZBesedilom 2">
          <a:extLst>
            <a:ext uri="{FF2B5EF4-FFF2-40B4-BE49-F238E27FC236}">
              <a16:creationId xmlns:a16="http://schemas.microsoft.com/office/drawing/2014/main" id="{BA1B3F7B-D4A0-412F-B6AF-ACE6DD07A847}"/>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96" name="PoljeZBesedilom 2">
          <a:extLst>
            <a:ext uri="{FF2B5EF4-FFF2-40B4-BE49-F238E27FC236}">
              <a16:creationId xmlns:a16="http://schemas.microsoft.com/office/drawing/2014/main" id="{820DDE91-48B2-4CDF-B655-FAC4E7A3E432}"/>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97" name="PoljeZBesedilom 2">
          <a:extLst>
            <a:ext uri="{FF2B5EF4-FFF2-40B4-BE49-F238E27FC236}">
              <a16:creationId xmlns:a16="http://schemas.microsoft.com/office/drawing/2014/main" id="{AF9C4B0F-E788-4031-B6D2-C46A7FB7FF3E}"/>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98" name="PoljeZBesedilom 6997">
          <a:extLst>
            <a:ext uri="{FF2B5EF4-FFF2-40B4-BE49-F238E27FC236}">
              <a16:creationId xmlns:a16="http://schemas.microsoft.com/office/drawing/2014/main" id="{6D9BEA7C-6D48-4ACC-894E-69E960F88274}"/>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6999" name="PoljeZBesedilom 2">
          <a:extLst>
            <a:ext uri="{FF2B5EF4-FFF2-40B4-BE49-F238E27FC236}">
              <a16:creationId xmlns:a16="http://schemas.microsoft.com/office/drawing/2014/main" id="{2F6CC861-6139-4476-801D-531CE6F1C24B}"/>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00" name="PoljeZBesedilom 2">
          <a:extLst>
            <a:ext uri="{FF2B5EF4-FFF2-40B4-BE49-F238E27FC236}">
              <a16:creationId xmlns:a16="http://schemas.microsoft.com/office/drawing/2014/main" id="{4F667A63-8B16-4E18-8956-7A3F586105D3}"/>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01" name="PoljeZBesedilom 2">
          <a:extLst>
            <a:ext uri="{FF2B5EF4-FFF2-40B4-BE49-F238E27FC236}">
              <a16:creationId xmlns:a16="http://schemas.microsoft.com/office/drawing/2014/main" id="{DE9C5C9C-C11D-4890-8DBD-9A779B686B79}"/>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02" name="PoljeZBesedilom 2">
          <a:extLst>
            <a:ext uri="{FF2B5EF4-FFF2-40B4-BE49-F238E27FC236}">
              <a16:creationId xmlns:a16="http://schemas.microsoft.com/office/drawing/2014/main" id="{4B74B37A-7969-488D-A2AF-1950F3A6F868}"/>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03" name="PoljeZBesedilom 2">
          <a:extLst>
            <a:ext uri="{FF2B5EF4-FFF2-40B4-BE49-F238E27FC236}">
              <a16:creationId xmlns:a16="http://schemas.microsoft.com/office/drawing/2014/main" id="{75D0E6DC-A280-491F-85E1-3C8EC435370C}"/>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04" name="PoljeZBesedilom 7003">
          <a:extLst>
            <a:ext uri="{FF2B5EF4-FFF2-40B4-BE49-F238E27FC236}">
              <a16:creationId xmlns:a16="http://schemas.microsoft.com/office/drawing/2014/main" id="{08E16B7D-AAC4-48CA-9DE7-FF38CD21C3E5}"/>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05" name="PoljeZBesedilom 2">
          <a:extLst>
            <a:ext uri="{FF2B5EF4-FFF2-40B4-BE49-F238E27FC236}">
              <a16:creationId xmlns:a16="http://schemas.microsoft.com/office/drawing/2014/main" id="{43775C0B-EE02-4FAF-A493-BB64DE6D1FCA}"/>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06" name="PoljeZBesedilom 2">
          <a:extLst>
            <a:ext uri="{FF2B5EF4-FFF2-40B4-BE49-F238E27FC236}">
              <a16:creationId xmlns:a16="http://schemas.microsoft.com/office/drawing/2014/main" id="{AD8E0D7E-523A-4974-B251-88BEB8F1CB1D}"/>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07" name="PoljeZBesedilom 2">
          <a:extLst>
            <a:ext uri="{FF2B5EF4-FFF2-40B4-BE49-F238E27FC236}">
              <a16:creationId xmlns:a16="http://schemas.microsoft.com/office/drawing/2014/main" id="{701A89EF-129C-463A-A3FD-6299A8A0A330}"/>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08" name="PoljeZBesedilom 2">
          <a:extLst>
            <a:ext uri="{FF2B5EF4-FFF2-40B4-BE49-F238E27FC236}">
              <a16:creationId xmlns:a16="http://schemas.microsoft.com/office/drawing/2014/main" id="{7A16FF97-A843-4F88-865F-B1F20D37DFDE}"/>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09" name="PoljeZBesedilom 2">
          <a:extLst>
            <a:ext uri="{FF2B5EF4-FFF2-40B4-BE49-F238E27FC236}">
              <a16:creationId xmlns:a16="http://schemas.microsoft.com/office/drawing/2014/main" id="{8374178D-D33D-4FCE-8F9F-BA8DFE333F75}"/>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10" name="PoljeZBesedilom 7009">
          <a:extLst>
            <a:ext uri="{FF2B5EF4-FFF2-40B4-BE49-F238E27FC236}">
              <a16:creationId xmlns:a16="http://schemas.microsoft.com/office/drawing/2014/main" id="{26390F17-4B95-43EC-A3C3-A0384CAD4399}"/>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11" name="PoljeZBesedilom 2">
          <a:extLst>
            <a:ext uri="{FF2B5EF4-FFF2-40B4-BE49-F238E27FC236}">
              <a16:creationId xmlns:a16="http://schemas.microsoft.com/office/drawing/2014/main" id="{6FBB011F-B0AC-434E-BE69-ECC1783260DA}"/>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12" name="PoljeZBesedilom 2">
          <a:extLst>
            <a:ext uri="{FF2B5EF4-FFF2-40B4-BE49-F238E27FC236}">
              <a16:creationId xmlns:a16="http://schemas.microsoft.com/office/drawing/2014/main" id="{9569B05F-16C5-4DEE-A5A6-9A70254782C0}"/>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13" name="PoljeZBesedilom 2">
          <a:extLst>
            <a:ext uri="{FF2B5EF4-FFF2-40B4-BE49-F238E27FC236}">
              <a16:creationId xmlns:a16="http://schemas.microsoft.com/office/drawing/2014/main" id="{D468DF09-E3C6-456E-B188-DB8B224C5920}"/>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14" name="PoljeZBesedilom 2">
          <a:extLst>
            <a:ext uri="{FF2B5EF4-FFF2-40B4-BE49-F238E27FC236}">
              <a16:creationId xmlns:a16="http://schemas.microsoft.com/office/drawing/2014/main" id="{C05212E8-8F4D-43B5-9A47-274913C33B8C}"/>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015" name="PoljeZBesedilom 2">
          <a:extLst>
            <a:ext uri="{FF2B5EF4-FFF2-40B4-BE49-F238E27FC236}">
              <a16:creationId xmlns:a16="http://schemas.microsoft.com/office/drawing/2014/main" id="{8168CC7B-966B-44CB-9CE5-54AFEA1C4B93}"/>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016" name="PoljeZBesedilom 7015">
          <a:extLst>
            <a:ext uri="{FF2B5EF4-FFF2-40B4-BE49-F238E27FC236}">
              <a16:creationId xmlns:a16="http://schemas.microsoft.com/office/drawing/2014/main" id="{BB06505B-5EEF-498F-A673-363AF39AFF56}"/>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017" name="PoljeZBesedilom 2">
          <a:extLst>
            <a:ext uri="{FF2B5EF4-FFF2-40B4-BE49-F238E27FC236}">
              <a16:creationId xmlns:a16="http://schemas.microsoft.com/office/drawing/2014/main" id="{CCB112DD-3B50-4A0D-8E6D-4D9592DFAF8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018" name="PoljeZBesedilom 2">
          <a:extLst>
            <a:ext uri="{FF2B5EF4-FFF2-40B4-BE49-F238E27FC236}">
              <a16:creationId xmlns:a16="http://schemas.microsoft.com/office/drawing/2014/main" id="{FAF9EBD5-F9BA-4118-9C46-417850AB7BD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019" name="PoljeZBesedilom 2">
          <a:extLst>
            <a:ext uri="{FF2B5EF4-FFF2-40B4-BE49-F238E27FC236}">
              <a16:creationId xmlns:a16="http://schemas.microsoft.com/office/drawing/2014/main" id="{EB0C8F80-7B21-422C-B0AC-8DD1D2B6CFE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020" name="PoljeZBesedilom 2">
          <a:extLst>
            <a:ext uri="{FF2B5EF4-FFF2-40B4-BE49-F238E27FC236}">
              <a16:creationId xmlns:a16="http://schemas.microsoft.com/office/drawing/2014/main" id="{A0754D5E-12A7-4A0C-B50F-A190CC01724D}"/>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021" name="PoljeZBesedilom 2">
          <a:extLst>
            <a:ext uri="{FF2B5EF4-FFF2-40B4-BE49-F238E27FC236}">
              <a16:creationId xmlns:a16="http://schemas.microsoft.com/office/drawing/2014/main" id="{CB90F1E0-802F-43CA-99AF-4CB0A21A4FE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022" name="PoljeZBesedilom 7021">
          <a:extLst>
            <a:ext uri="{FF2B5EF4-FFF2-40B4-BE49-F238E27FC236}">
              <a16:creationId xmlns:a16="http://schemas.microsoft.com/office/drawing/2014/main" id="{23337DD5-6049-43A0-B3E1-3727BC3CE266}"/>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023" name="PoljeZBesedilom 2">
          <a:extLst>
            <a:ext uri="{FF2B5EF4-FFF2-40B4-BE49-F238E27FC236}">
              <a16:creationId xmlns:a16="http://schemas.microsoft.com/office/drawing/2014/main" id="{DF1DC34F-7150-4543-B8DE-38AF0375657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024" name="PoljeZBesedilom 2">
          <a:extLst>
            <a:ext uri="{FF2B5EF4-FFF2-40B4-BE49-F238E27FC236}">
              <a16:creationId xmlns:a16="http://schemas.microsoft.com/office/drawing/2014/main" id="{E6252273-E7A4-4BE7-AD60-A2B336A5BF8A}"/>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025" name="PoljeZBesedilom 2">
          <a:extLst>
            <a:ext uri="{FF2B5EF4-FFF2-40B4-BE49-F238E27FC236}">
              <a16:creationId xmlns:a16="http://schemas.microsoft.com/office/drawing/2014/main" id="{FF114D44-BBE2-47BE-9C50-AC07A00590CC}"/>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026" name="PoljeZBesedilom 2">
          <a:extLst>
            <a:ext uri="{FF2B5EF4-FFF2-40B4-BE49-F238E27FC236}">
              <a16:creationId xmlns:a16="http://schemas.microsoft.com/office/drawing/2014/main" id="{D8DDE36B-5AD1-4A83-B80E-52C8E2305937}"/>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027" name="PoljeZBesedilom 2">
          <a:extLst>
            <a:ext uri="{FF2B5EF4-FFF2-40B4-BE49-F238E27FC236}">
              <a16:creationId xmlns:a16="http://schemas.microsoft.com/office/drawing/2014/main" id="{D0F48C84-FABA-49E4-94FE-B3C0218951DF}"/>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028" name="PoljeZBesedilom 7027">
          <a:extLst>
            <a:ext uri="{FF2B5EF4-FFF2-40B4-BE49-F238E27FC236}">
              <a16:creationId xmlns:a16="http://schemas.microsoft.com/office/drawing/2014/main" id="{D59C357A-2802-41EA-A983-D2931FAD2D43}"/>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029" name="PoljeZBesedilom 2">
          <a:extLst>
            <a:ext uri="{FF2B5EF4-FFF2-40B4-BE49-F238E27FC236}">
              <a16:creationId xmlns:a16="http://schemas.microsoft.com/office/drawing/2014/main" id="{3139D6D8-4E28-4969-9B0A-01081108404C}"/>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030" name="PoljeZBesedilom 2">
          <a:extLst>
            <a:ext uri="{FF2B5EF4-FFF2-40B4-BE49-F238E27FC236}">
              <a16:creationId xmlns:a16="http://schemas.microsoft.com/office/drawing/2014/main" id="{38C702DF-0478-4A0A-AFE2-F7C136790D3D}"/>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031" name="PoljeZBesedilom 2">
          <a:extLst>
            <a:ext uri="{FF2B5EF4-FFF2-40B4-BE49-F238E27FC236}">
              <a16:creationId xmlns:a16="http://schemas.microsoft.com/office/drawing/2014/main" id="{B8BDBBEE-090F-4381-AAE6-E2B4088C8F23}"/>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032" name="PoljeZBesedilom 2">
          <a:extLst>
            <a:ext uri="{FF2B5EF4-FFF2-40B4-BE49-F238E27FC236}">
              <a16:creationId xmlns:a16="http://schemas.microsoft.com/office/drawing/2014/main" id="{6977B83A-9B99-4DBA-AF0B-869BDC050ABB}"/>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7033" name="PoljeZBesedilom 2">
          <a:extLst>
            <a:ext uri="{FF2B5EF4-FFF2-40B4-BE49-F238E27FC236}">
              <a16:creationId xmlns:a16="http://schemas.microsoft.com/office/drawing/2014/main" id="{6D0142A4-D89D-4C94-939F-41922DB3B0FF}"/>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7034" name="PoljeZBesedilom 7033">
          <a:extLst>
            <a:ext uri="{FF2B5EF4-FFF2-40B4-BE49-F238E27FC236}">
              <a16:creationId xmlns:a16="http://schemas.microsoft.com/office/drawing/2014/main" id="{A566962F-CF5F-447C-B021-4BAFA1D9E5D3}"/>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7035" name="PoljeZBesedilom 2">
          <a:extLst>
            <a:ext uri="{FF2B5EF4-FFF2-40B4-BE49-F238E27FC236}">
              <a16:creationId xmlns:a16="http://schemas.microsoft.com/office/drawing/2014/main" id="{067A25C4-2E4E-46E1-95E1-6B101EA2510F}"/>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7036" name="PoljeZBesedilom 2">
          <a:extLst>
            <a:ext uri="{FF2B5EF4-FFF2-40B4-BE49-F238E27FC236}">
              <a16:creationId xmlns:a16="http://schemas.microsoft.com/office/drawing/2014/main" id="{ECB7DCE3-C427-4B16-A0A8-114E8F9D13A5}"/>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7037" name="PoljeZBesedilom 2">
          <a:extLst>
            <a:ext uri="{FF2B5EF4-FFF2-40B4-BE49-F238E27FC236}">
              <a16:creationId xmlns:a16="http://schemas.microsoft.com/office/drawing/2014/main" id="{0106340B-32DB-4CD7-BEA0-AD3DE6E0A71C}"/>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2950"/>
    <xdr:sp macro="" textlink="">
      <xdr:nvSpPr>
        <xdr:cNvPr id="7038" name="PoljeZBesedilom 2">
          <a:extLst>
            <a:ext uri="{FF2B5EF4-FFF2-40B4-BE49-F238E27FC236}">
              <a16:creationId xmlns:a16="http://schemas.microsoft.com/office/drawing/2014/main" id="{F0B64F84-F300-43BF-A60A-0162CF4B5640}"/>
            </a:ext>
          </a:extLst>
        </xdr:cNvPr>
        <xdr:cNvSpPr txBox="1"/>
      </xdr:nvSpPr>
      <xdr:spPr>
        <a:xfrm>
          <a:off x="7648600" y="1540208829"/>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74009"/>
    <xdr:sp macro="" textlink="">
      <xdr:nvSpPr>
        <xdr:cNvPr id="7039" name="PoljeZBesedilom 7038">
          <a:extLst>
            <a:ext uri="{FF2B5EF4-FFF2-40B4-BE49-F238E27FC236}">
              <a16:creationId xmlns:a16="http://schemas.microsoft.com/office/drawing/2014/main" id="{D16E5C4F-9BDB-4C5B-95F6-33A35235C9FA}"/>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74009"/>
    <xdr:sp macro="" textlink="">
      <xdr:nvSpPr>
        <xdr:cNvPr id="7040" name="PoljeZBesedilom 2">
          <a:extLst>
            <a:ext uri="{FF2B5EF4-FFF2-40B4-BE49-F238E27FC236}">
              <a16:creationId xmlns:a16="http://schemas.microsoft.com/office/drawing/2014/main" id="{DF5EFDAF-EB2E-4835-9F04-5DB8947A1B7E}"/>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74009"/>
    <xdr:sp macro="" textlink="">
      <xdr:nvSpPr>
        <xdr:cNvPr id="7041" name="PoljeZBesedilom 2">
          <a:extLst>
            <a:ext uri="{FF2B5EF4-FFF2-40B4-BE49-F238E27FC236}">
              <a16:creationId xmlns:a16="http://schemas.microsoft.com/office/drawing/2014/main" id="{C884395D-7681-4831-B2E3-2B66B077F4B8}"/>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74009"/>
    <xdr:sp macro="" textlink="">
      <xdr:nvSpPr>
        <xdr:cNvPr id="7042" name="PoljeZBesedilom 2">
          <a:extLst>
            <a:ext uri="{FF2B5EF4-FFF2-40B4-BE49-F238E27FC236}">
              <a16:creationId xmlns:a16="http://schemas.microsoft.com/office/drawing/2014/main" id="{6A080CD1-224D-4231-A276-329787BF4C4F}"/>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74009"/>
    <xdr:sp macro="" textlink="">
      <xdr:nvSpPr>
        <xdr:cNvPr id="7043" name="PoljeZBesedilom 2">
          <a:extLst>
            <a:ext uri="{FF2B5EF4-FFF2-40B4-BE49-F238E27FC236}">
              <a16:creationId xmlns:a16="http://schemas.microsoft.com/office/drawing/2014/main" id="{8EFC1426-D6B0-40D7-8B82-95EB3DFDB253}"/>
            </a:ext>
          </a:extLst>
        </xdr:cNvPr>
        <xdr:cNvSpPr txBox="1"/>
      </xdr:nvSpPr>
      <xdr:spPr>
        <a:xfrm>
          <a:off x="764860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44" name="PoljeZBesedilom 2">
          <a:extLst>
            <a:ext uri="{FF2B5EF4-FFF2-40B4-BE49-F238E27FC236}">
              <a16:creationId xmlns:a16="http://schemas.microsoft.com/office/drawing/2014/main" id="{0A3E91D4-0764-487C-AFE0-7AFF8502E40D}"/>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45" name="PoljeZBesedilom 7044">
          <a:extLst>
            <a:ext uri="{FF2B5EF4-FFF2-40B4-BE49-F238E27FC236}">
              <a16:creationId xmlns:a16="http://schemas.microsoft.com/office/drawing/2014/main" id="{C1C55FDA-02B2-40D8-B7B6-99FA46FF102E}"/>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46" name="PoljeZBesedilom 2">
          <a:extLst>
            <a:ext uri="{FF2B5EF4-FFF2-40B4-BE49-F238E27FC236}">
              <a16:creationId xmlns:a16="http://schemas.microsoft.com/office/drawing/2014/main" id="{04819B7D-C414-4253-B1D9-51011E1BA68A}"/>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47" name="PoljeZBesedilom 2">
          <a:extLst>
            <a:ext uri="{FF2B5EF4-FFF2-40B4-BE49-F238E27FC236}">
              <a16:creationId xmlns:a16="http://schemas.microsoft.com/office/drawing/2014/main" id="{7AE29670-B1E7-498B-B8DA-27E5F8842330}"/>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48" name="PoljeZBesedilom 2">
          <a:extLst>
            <a:ext uri="{FF2B5EF4-FFF2-40B4-BE49-F238E27FC236}">
              <a16:creationId xmlns:a16="http://schemas.microsoft.com/office/drawing/2014/main" id="{8DA6BC3D-7DE7-40DD-8A4F-F80230EC5F65}"/>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49" name="PoljeZBesedilom 2">
          <a:extLst>
            <a:ext uri="{FF2B5EF4-FFF2-40B4-BE49-F238E27FC236}">
              <a16:creationId xmlns:a16="http://schemas.microsoft.com/office/drawing/2014/main" id="{8813FD30-6332-4761-B0AD-4D1322ECBD41}"/>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50" name="PoljeZBesedilom 2">
          <a:extLst>
            <a:ext uri="{FF2B5EF4-FFF2-40B4-BE49-F238E27FC236}">
              <a16:creationId xmlns:a16="http://schemas.microsoft.com/office/drawing/2014/main" id="{22746DE2-86F6-48AC-8135-55368041B51E}"/>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51" name="PoljeZBesedilom 7050">
          <a:extLst>
            <a:ext uri="{FF2B5EF4-FFF2-40B4-BE49-F238E27FC236}">
              <a16:creationId xmlns:a16="http://schemas.microsoft.com/office/drawing/2014/main" id="{2917834F-0D4A-434F-8308-4E6BC56E01A6}"/>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52" name="PoljeZBesedilom 2">
          <a:extLst>
            <a:ext uri="{FF2B5EF4-FFF2-40B4-BE49-F238E27FC236}">
              <a16:creationId xmlns:a16="http://schemas.microsoft.com/office/drawing/2014/main" id="{E634F6A2-28C9-4F40-A20C-C1295AAC4195}"/>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53" name="PoljeZBesedilom 2">
          <a:extLst>
            <a:ext uri="{FF2B5EF4-FFF2-40B4-BE49-F238E27FC236}">
              <a16:creationId xmlns:a16="http://schemas.microsoft.com/office/drawing/2014/main" id="{3575E71E-3E92-4463-9216-4863C2914C48}"/>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54" name="PoljeZBesedilom 2">
          <a:extLst>
            <a:ext uri="{FF2B5EF4-FFF2-40B4-BE49-F238E27FC236}">
              <a16:creationId xmlns:a16="http://schemas.microsoft.com/office/drawing/2014/main" id="{8448954B-DD24-4A40-B7D5-979DCBA728D8}"/>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55" name="PoljeZBesedilom 2">
          <a:extLst>
            <a:ext uri="{FF2B5EF4-FFF2-40B4-BE49-F238E27FC236}">
              <a16:creationId xmlns:a16="http://schemas.microsoft.com/office/drawing/2014/main" id="{8F89836D-3237-47CF-988B-23A8A9CE049F}"/>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56" name="PoljeZBesedilom 2">
          <a:extLst>
            <a:ext uri="{FF2B5EF4-FFF2-40B4-BE49-F238E27FC236}">
              <a16:creationId xmlns:a16="http://schemas.microsoft.com/office/drawing/2014/main" id="{C092C420-1F2F-4A51-AF69-A6DE7E1547DC}"/>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57" name="PoljeZBesedilom 7056">
          <a:extLst>
            <a:ext uri="{FF2B5EF4-FFF2-40B4-BE49-F238E27FC236}">
              <a16:creationId xmlns:a16="http://schemas.microsoft.com/office/drawing/2014/main" id="{811B2E46-5BBF-484F-A9D3-7597AF87D6F7}"/>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58" name="PoljeZBesedilom 2">
          <a:extLst>
            <a:ext uri="{FF2B5EF4-FFF2-40B4-BE49-F238E27FC236}">
              <a16:creationId xmlns:a16="http://schemas.microsoft.com/office/drawing/2014/main" id="{E1483326-DC8A-486A-8727-4FA207BBCB14}"/>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59" name="PoljeZBesedilom 2">
          <a:extLst>
            <a:ext uri="{FF2B5EF4-FFF2-40B4-BE49-F238E27FC236}">
              <a16:creationId xmlns:a16="http://schemas.microsoft.com/office/drawing/2014/main" id="{B8AEB702-1F42-4CA4-84EC-6484C343FA1A}"/>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60" name="PoljeZBesedilom 2">
          <a:extLst>
            <a:ext uri="{FF2B5EF4-FFF2-40B4-BE49-F238E27FC236}">
              <a16:creationId xmlns:a16="http://schemas.microsoft.com/office/drawing/2014/main" id="{A33EF589-BDBB-406B-A274-539C33770325}"/>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61" name="PoljeZBesedilom 2">
          <a:extLst>
            <a:ext uri="{FF2B5EF4-FFF2-40B4-BE49-F238E27FC236}">
              <a16:creationId xmlns:a16="http://schemas.microsoft.com/office/drawing/2014/main" id="{AAF9392D-AF88-4E97-8878-57991943C3CB}"/>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62" name="PoljeZBesedilom 2">
          <a:extLst>
            <a:ext uri="{FF2B5EF4-FFF2-40B4-BE49-F238E27FC236}">
              <a16:creationId xmlns:a16="http://schemas.microsoft.com/office/drawing/2014/main" id="{FB390AA5-2518-48CA-9D10-BDAD2AB7AD83}"/>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63" name="PoljeZBesedilom 7062">
          <a:extLst>
            <a:ext uri="{FF2B5EF4-FFF2-40B4-BE49-F238E27FC236}">
              <a16:creationId xmlns:a16="http://schemas.microsoft.com/office/drawing/2014/main" id="{140AE274-29D0-4291-9A44-65E7C566A2D5}"/>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64" name="PoljeZBesedilom 2">
          <a:extLst>
            <a:ext uri="{FF2B5EF4-FFF2-40B4-BE49-F238E27FC236}">
              <a16:creationId xmlns:a16="http://schemas.microsoft.com/office/drawing/2014/main" id="{155738D5-BD14-4B37-BA3E-989F06F8DC88}"/>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65" name="PoljeZBesedilom 2">
          <a:extLst>
            <a:ext uri="{FF2B5EF4-FFF2-40B4-BE49-F238E27FC236}">
              <a16:creationId xmlns:a16="http://schemas.microsoft.com/office/drawing/2014/main" id="{35D8C0DE-317C-4CE9-865D-CD3DFF9FD1E3}"/>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66" name="PoljeZBesedilom 2">
          <a:extLst>
            <a:ext uri="{FF2B5EF4-FFF2-40B4-BE49-F238E27FC236}">
              <a16:creationId xmlns:a16="http://schemas.microsoft.com/office/drawing/2014/main" id="{F84D1172-7761-4DD1-9F7F-D3ABCF2FCE2C}"/>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67" name="PoljeZBesedilom 2">
          <a:extLst>
            <a:ext uri="{FF2B5EF4-FFF2-40B4-BE49-F238E27FC236}">
              <a16:creationId xmlns:a16="http://schemas.microsoft.com/office/drawing/2014/main" id="{BC4C7243-D2BB-41E9-99A8-E07C11124718}"/>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68" name="PoljeZBesedilom 2">
          <a:extLst>
            <a:ext uri="{FF2B5EF4-FFF2-40B4-BE49-F238E27FC236}">
              <a16:creationId xmlns:a16="http://schemas.microsoft.com/office/drawing/2014/main" id="{3E1B4F86-A1B5-4B4F-9BF2-6E48CC05BC07}"/>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69" name="PoljeZBesedilom 7068">
          <a:extLst>
            <a:ext uri="{FF2B5EF4-FFF2-40B4-BE49-F238E27FC236}">
              <a16:creationId xmlns:a16="http://schemas.microsoft.com/office/drawing/2014/main" id="{4C6C3E38-7946-4B7A-8EBF-78CC39C66672}"/>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70" name="PoljeZBesedilom 2">
          <a:extLst>
            <a:ext uri="{FF2B5EF4-FFF2-40B4-BE49-F238E27FC236}">
              <a16:creationId xmlns:a16="http://schemas.microsoft.com/office/drawing/2014/main" id="{69B97CFF-6E62-4C40-97A0-F41025AEF926}"/>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71" name="PoljeZBesedilom 2">
          <a:extLst>
            <a:ext uri="{FF2B5EF4-FFF2-40B4-BE49-F238E27FC236}">
              <a16:creationId xmlns:a16="http://schemas.microsoft.com/office/drawing/2014/main" id="{A6B2746E-A710-45BB-B388-100298DC845D}"/>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72" name="PoljeZBesedilom 2">
          <a:extLst>
            <a:ext uri="{FF2B5EF4-FFF2-40B4-BE49-F238E27FC236}">
              <a16:creationId xmlns:a16="http://schemas.microsoft.com/office/drawing/2014/main" id="{B9516303-5450-46E0-A16B-4AD377B1B54F}"/>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073" name="PoljeZBesedilom 2">
          <a:extLst>
            <a:ext uri="{FF2B5EF4-FFF2-40B4-BE49-F238E27FC236}">
              <a16:creationId xmlns:a16="http://schemas.microsoft.com/office/drawing/2014/main" id="{8D701EFE-9154-4C45-8918-6B8F9CEE4A33}"/>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74" name="PoljeZBesedilom 2">
          <a:extLst>
            <a:ext uri="{FF2B5EF4-FFF2-40B4-BE49-F238E27FC236}">
              <a16:creationId xmlns:a16="http://schemas.microsoft.com/office/drawing/2014/main" id="{30856133-2444-42D3-9ED6-BB0C50C537AA}"/>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75" name="PoljeZBesedilom 7074">
          <a:extLst>
            <a:ext uri="{FF2B5EF4-FFF2-40B4-BE49-F238E27FC236}">
              <a16:creationId xmlns:a16="http://schemas.microsoft.com/office/drawing/2014/main" id="{753EC94D-B533-42E9-9FC7-908DA83AAB2C}"/>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76" name="PoljeZBesedilom 2">
          <a:extLst>
            <a:ext uri="{FF2B5EF4-FFF2-40B4-BE49-F238E27FC236}">
              <a16:creationId xmlns:a16="http://schemas.microsoft.com/office/drawing/2014/main" id="{F1346202-B0B7-4624-BB0D-51671BEE1D49}"/>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77" name="PoljeZBesedilom 2">
          <a:extLst>
            <a:ext uri="{FF2B5EF4-FFF2-40B4-BE49-F238E27FC236}">
              <a16:creationId xmlns:a16="http://schemas.microsoft.com/office/drawing/2014/main" id="{80F098C5-A03A-4739-8469-35F512774974}"/>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78" name="PoljeZBesedilom 2">
          <a:extLst>
            <a:ext uri="{FF2B5EF4-FFF2-40B4-BE49-F238E27FC236}">
              <a16:creationId xmlns:a16="http://schemas.microsoft.com/office/drawing/2014/main" id="{0813CA6A-7CDB-48E7-B140-14BD3EC5BD74}"/>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79" name="PoljeZBesedilom 2">
          <a:extLst>
            <a:ext uri="{FF2B5EF4-FFF2-40B4-BE49-F238E27FC236}">
              <a16:creationId xmlns:a16="http://schemas.microsoft.com/office/drawing/2014/main" id="{19A020FD-2A78-4979-AEAD-AF25071BBA18}"/>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80" name="PoljeZBesedilom 2">
          <a:extLst>
            <a:ext uri="{FF2B5EF4-FFF2-40B4-BE49-F238E27FC236}">
              <a16:creationId xmlns:a16="http://schemas.microsoft.com/office/drawing/2014/main" id="{39798665-9C58-4F2C-A758-0561DFEDF3FE}"/>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81" name="PoljeZBesedilom 7080">
          <a:extLst>
            <a:ext uri="{FF2B5EF4-FFF2-40B4-BE49-F238E27FC236}">
              <a16:creationId xmlns:a16="http://schemas.microsoft.com/office/drawing/2014/main" id="{99B503AA-864E-4CC0-BE0B-D52FE406959C}"/>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82" name="PoljeZBesedilom 2">
          <a:extLst>
            <a:ext uri="{FF2B5EF4-FFF2-40B4-BE49-F238E27FC236}">
              <a16:creationId xmlns:a16="http://schemas.microsoft.com/office/drawing/2014/main" id="{B59120F0-108E-48E7-A90E-37B065028331}"/>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83" name="PoljeZBesedilom 2">
          <a:extLst>
            <a:ext uri="{FF2B5EF4-FFF2-40B4-BE49-F238E27FC236}">
              <a16:creationId xmlns:a16="http://schemas.microsoft.com/office/drawing/2014/main" id="{9E7B535A-7B51-4226-A927-7AE7815912D9}"/>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84" name="PoljeZBesedilom 2">
          <a:extLst>
            <a:ext uri="{FF2B5EF4-FFF2-40B4-BE49-F238E27FC236}">
              <a16:creationId xmlns:a16="http://schemas.microsoft.com/office/drawing/2014/main" id="{187FB76A-F910-4178-B765-A0C8FBBBDFF8}"/>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085" name="PoljeZBesedilom 2">
          <a:extLst>
            <a:ext uri="{FF2B5EF4-FFF2-40B4-BE49-F238E27FC236}">
              <a16:creationId xmlns:a16="http://schemas.microsoft.com/office/drawing/2014/main" id="{2982517A-3B78-4248-8C21-2FBA87BDB5BD}"/>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086" name="PoljeZBesedilom 2">
          <a:extLst>
            <a:ext uri="{FF2B5EF4-FFF2-40B4-BE49-F238E27FC236}">
              <a16:creationId xmlns:a16="http://schemas.microsoft.com/office/drawing/2014/main" id="{8BEA2EC7-F8C0-4BA1-9774-45704ACB8AB1}"/>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087" name="PoljeZBesedilom 7086">
          <a:extLst>
            <a:ext uri="{FF2B5EF4-FFF2-40B4-BE49-F238E27FC236}">
              <a16:creationId xmlns:a16="http://schemas.microsoft.com/office/drawing/2014/main" id="{7BDEF529-21C7-43F7-8A95-EC30741F6DC7}"/>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088" name="PoljeZBesedilom 2">
          <a:extLst>
            <a:ext uri="{FF2B5EF4-FFF2-40B4-BE49-F238E27FC236}">
              <a16:creationId xmlns:a16="http://schemas.microsoft.com/office/drawing/2014/main" id="{A6F4D5CE-2871-41A4-964D-413A17AA580C}"/>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089" name="PoljeZBesedilom 2">
          <a:extLst>
            <a:ext uri="{FF2B5EF4-FFF2-40B4-BE49-F238E27FC236}">
              <a16:creationId xmlns:a16="http://schemas.microsoft.com/office/drawing/2014/main" id="{7C1E0FF4-F320-49DC-B36C-B448C354D99E}"/>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090" name="PoljeZBesedilom 2">
          <a:extLst>
            <a:ext uri="{FF2B5EF4-FFF2-40B4-BE49-F238E27FC236}">
              <a16:creationId xmlns:a16="http://schemas.microsoft.com/office/drawing/2014/main" id="{4F031F3B-7C2D-45FC-9C78-74022DFC9180}"/>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091" name="PoljeZBesedilom 2">
          <a:extLst>
            <a:ext uri="{FF2B5EF4-FFF2-40B4-BE49-F238E27FC236}">
              <a16:creationId xmlns:a16="http://schemas.microsoft.com/office/drawing/2014/main" id="{3B6E20EF-FAD4-4866-BEBD-8BBDAD19BF7C}"/>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092" name="PoljeZBesedilom 2">
          <a:extLst>
            <a:ext uri="{FF2B5EF4-FFF2-40B4-BE49-F238E27FC236}">
              <a16:creationId xmlns:a16="http://schemas.microsoft.com/office/drawing/2014/main" id="{93639363-5040-43F6-A3A8-89A27876A417}"/>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093" name="PoljeZBesedilom 7092">
          <a:extLst>
            <a:ext uri="{FF2B5EF4-FFF2-40B4-BE49-F238E27FC236}">
              <a16:creationId xmlns:a16="http://schemas.microsoft.com/office/drawing/2014/main" id="{06ACF2AC-2EE8-4AA4-84C8-45C6549AE58F}"/>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094" name="PoljeZBesedilom 2">
          <a:extLst>
            <a:ext uri="{FF2B5EF4-FFF2-40B4-BE49-F238E27FC236}">
              <a16:creationId xmlns:a16="http://schemas.microsoft.com/office/drawing/2014/main" id="{4E13D4E6-FD72-4C53-A78A-B03EFCDCCE8F}"/>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095" name="PoljeZBesedilom 2">
          <a:extLst>
            <a:ext uri="{FF2B5EF4-FFF2-40B4-BE49-F238E27FC236}">
              <a16:creationId xmlns:a16="http://schemas.microsoft.com/office/drawing/2014/main" id="{7383E94C-DF3B-49DE-8F4D-EBFE4D18A936}"/>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096" name="PoljeZBesedilom 2">
          <a:extLst>
            <a:ext uri="{FF2B5EF4-FFF2-40B4-BE49-F238E27FC236}">
              <a16:creationId xmlns:a16="http://schemas.microsoft.com/office/drawing/2014/main" id="{C6613412-0B88-4AED-B056-17A862C1711B}"/>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097" name="PoljeZBesedilom 2">
          <a:extLst>
            <a:ext uri="{FF2B5EF4-FFF2-40B4-BE49-F238E27FC236}">
              <a16:creationId xmlns:a16="http://schemas.microsoft.com/office/drawing/2014/main" id="{ABD532BC-45AD-47BE-B212-F24BC10B3B57}"/>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098" name="PoljeZBesedilom 7097">
          <a:extLst>
            <a:ext uri="{FF2B5EF4-FFF2-40B4-BE49-F238E27FC236}">
              <a16:creationId xmlns:a16="http://schemas.microsoft.com/office/drawing/2014/main" id="{AC8491E8-4AD0-409C-A66B-20A3209EFD79}"/>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099" name="PoljeZBesedilom 2">
          <a:extLst>
            <a:ext uri="{FF2B5EF4-FFF2-40B4-BE49-F238E27FC236}">
              <a16:creationId xmlns:a16="http://schemas.microsoft.com/office/drawing/2014/main" id="{89B49CE7-8B88-4ABF-A8E4-5A0DAE910505}"/>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100" name="PoljeZBesedilom 2">
          <a:extLst>
            <a:ext uri="{FF2B5EF4-FFF2-40B4-BE49-F238E27FC236}">
              <a16:creationId xmlns:a16="http://schemas.microsoft.com/office/drawing/2014/main" id="{D4F7E582-69E7-46E6-83EE-F1815C511F8A}"/>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101" name="PoljeZBesedilom 2">
          <a:extLst>
            <a:ext uri="{FF2B5EF4-FFF2-40B4-BE49-F238E27FC236}">
              <a16:creationId xmlns:a16="http://schemas.microsoft.com/office/drawing/2014/main" id="{E176739E-655A-46EC-8298-85781E9A7E77}"/>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102" name="PoljeZBesedilom 2">
          <a:extLst>
            <a:ext uri="{FF2B5EF4-FFF2-40B4-BE49-F238E27FC236}">
              <a16:creationId xmlns:a16="http://schemas.microsoft.com/office/drawing/2014/main" id="{33535227-386B-46DC-9EC5-E72E38F9E160}"/>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103" name="PoljeZBesedilom 2">
          <a:extLst>
            <a:ext uri="{FF2B5EF4-FFF2-40B4-BE49-F238E27FC236}">
              <a16:creationId xmlns:a16="http://schemas.microsoft.com/office/drawing/2014/main" id="{502141E5-E05A-4061-AFF3-81FAD28126B5}"/>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104" name="PoljeZBesedilom 7103">
          <a:extLst>
            <a:ext uri="{FF2B5EF4-FFF2-40B4-BE49-F238E27FC236}">
              <a16:creationId xmlns:a16="http://schemas.microsoft.com/office/drawing/2014/main" id="{7858DB17-692D-45D4-BC70-406E96BF87D5}"/>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105" name="PoljeZBesedilom 2">
          <a:extLst>
            <a:ext uri="{FF2B5EF4-FFF2-40B4-BE49-F238E27FC236}">
              <a16:creationId xmlns:a16="http://schemas.microsoft.com/office/drawing/2014/main" id="{C7817D73-9BF3-4FCC-97B5-8D8D28451729}"/>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106" name="PoljeZBesedilom 2">
          <a:extLst>
            <a:ext uri="{FF2B5EF4-FFF2-40B4-BE49-F238E27FC236}">
              <a16:creationId xmlns:a16="http://schemas.microsoft.com/office/drawing/2014/main" id="{8D54E9A9-0A00-47DA-B3B8-5E0EA4B867E9}"/>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107" name="PoljeZBesedilom 2">
          <a:extLst>
            <a:ext uri="{FF2B5EF4-FFF2-40B4-BE49-F238E27FC236}">
              <a16:creationId xmlns:a16="http://schemas.microsoft.com/office/drawing/2014/main" id="{4575603C-0218-4EE2-9F77-466C86770F1B}"/>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897</xdr:row>
      <xdr:rowOff>0</xdr:rowOff>
    </xdr:from>
    <xdr:ext cx="184731" cy="264560"/>
    <xdr:sp macro="" textlink="">
      <xdr:nvSpPr>
        <xdr:cNvPr id="7108" name="PoljeZBesedilom 2">
          <a:extLst>
            <a:ext uri="{FF2B5EF4-FFF2-40B4-BE49-F238E27FC236}">
              <a16:creationId xmlns:a16="http://schemas.microsoft.com/office/drawing/2014/main" id="{6CFA17C8-37E7-4E49-B4E3-675C4E77E312}"/>
            </a:ext>
          </a:extLst>
        </xdr:cNvPr>
        <xdr:cNvSpPr txBox="1"/>
      </xdr:nvSpPr>
      <xdr:spPr>
        <a:xfrm>
          <a:off x="764288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109" name="PoljeZBesedilom 2">
          <a:extLst>
            <a:ext uri="{FF2B5EF4-FFF2-40B4-BE49-F238E27FC236}">
              <a16:creationId xmlns:a16="http://schemas.microsoft.com/office/drawing/2014/main" id="{E8CCF511-E010-461E-9CEE-5952B453DBA7}"/>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110" name="PoljeZBesedilom 7109">
          <a:extLst>
            <a:ext uri="{FF2B5EF4-FFF2-40B4-BE49-F238E27FC236}">
              <a16:creationId xmlns:a16="http://schemas.microsoft.com/office/drawing/2014/main" id="{A5039E6B-3002-4754-A772-0FDBB2525E5A}"/>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111" name="PoljeZBesedilom 2">
          <a:extLst>
            <a:ext uri="{FF2B5EF4-FFF2-40B4-BE49-F238E27FC236}">
              <a16:creationId xmlns:a16="http://schemas.microsoft.com/office/drawing/2014/main" id="{744AD99C-5350-4B96-901D-8C255D28EC2A}"/>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112" name="PoljeZBesedilom 2">
          <a:extLst>
            <a:ext uri="{FF2B5EF4-FFF2-40B4-BE49-F238E27FC236}">
              <a16:creationId xmlns:a16="http://schemas.microsoft.com/office/drawing/2014/main" id="{34095AE9-B808-47E4-AF44-218A5610694C}"/>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113" name="PoljeZBesedilom 2">
          <a:extLst>
            <a:ext uri="{FF2B5EF4-FFF2-40B4-BE49-F238E27FC236}">
              <a16:creationId xmlns:a16="http://schemas.microsoft.com/office/drawing/2014/main" id="{AF3625DB-32DA-46FF-B5F7-F33B9F9C176C}"/>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114" name="PoljeZBesedilom 2">
          <a:extLst>
            <a:ext uri="{FF2B5EF4-FFF2-40B4-BE49-F238E27FC236}">
              <a16:creationId xmlns:a16="http://schemas.microsoft.com/office/drawing/2014/main" id="{CB548879-3533-4E92-B453-F8885715E9A5}"/>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115" name="PoljeZBesedilom 2">
          <a:extLst>
            <a:ext uri="{FF2B5EF4-FFF2-40B4-BE49-F238E27FC236}">
              <a16:creationId xmlns:a16="http://schemas.microsoft.com/office/drawing/2014/main" id="{E638F32A-51AA-4A99-976A-846BCD4F32F2}"/>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116" name="PoljeZBesedilom 7115">
          <a:extLst>
            <a:ext uri="{FF2B5EF4-FFF2-40B4-BE49-F238E27FC236}">
              <a16:creationId xmlns:a16="http://schemas.microsoft.com/office/drawing/2014/main" id="{7BA0D402-A020-449B-ACB7-F338524C7356}"/>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117" name="PoljeZBesedilom 2">
          <a:extLst>
            <a:ext uri="{FF2B5EF4-FFF2-40B4-BE49-F238E27FC236}">
              <a16:creationId xmlns:a16="http://schemas.microsoft.com/office/drawing/2014/main" id="{162C5670-786F-463A-A6BF-683376920A4E}"/>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118" name="PoljeZBesedilom 2">
          <a:extLst>
            <a:ext uri="{FF2B5EF4-FFF2-40B4-BE49-F238E27FC236}">
              <a16:creationId xmlns:a16="http://schemas.microsoft.com/office/drawing/2014/main" id="{D8480343-EF23-46AA-B35B-09A17B994742}"/>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119" name="PoljeZBesedilom 2">
          <a:extLst>
            <a:ext uri="{FF2B5EF4-FFF2-40B4-BE49-F238E27FC236}">
              <a16:creationId xmlns:a16="http://schemas.microsoft.com/office/drawing/2014/main" id="{47A36C27-E42B-488F-AE2B-D9DA02529792}"/>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897</xdr:row>
      <xdr:rowOff>0</xdr:rowOff>
    </xdr:from>
    <xdr:ext cx="184731" cy="264560"/>
    <xdr:sp macro="" textlink="">
      <xdr:nvSpPr>
        <xdr:cNvPr id="7120" name="PoljeZBesedilom 2">
          <a:extLst>
            <a:ext uri="{FF2B5EF4-FFF2-40B4-BE49-F238E27FC236}">
              <a16:creationId xmlns:a16="http://schemas.microsoft.com/office/drawing/2014/main" id="{E203CCD5-610C-49B1-A462-5857AFCD9D9A}"/>
            </a:ext>
          </a:extLst>
        </xdr:cNvPr>
        <xdr:cNvSpPr txBox="1"/>
      </xdr:nvSpPr>
      <xdr:spPr>
        <a:xfrm>
          <a:off x="764669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121" name="PoljeZBesedilom 2">
          <a:extLst>
            <a:ext uri="{FF2B5EF4-FFF2-40B4-BE49-F238E27FC236}">
              <a16:creationId xmlns:a16="http://schemas.microsoft.com/office/drawing/2014/main" id="{58884213-EA18-443E-B9D5-413639CEFA81}"/>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122" name="PoljeZBesedilom 7121">
          <a:extLst>
            <a:ext uri="{FF2B5EF4-FFF2-40B4-BE49-F238E27FC236}">
              <a16:creationId xmlns:a16="http://schemas.microsoft.com/office/drawing/2014/main" id="{F90FE543-EFF6-45B6-A31C-1E9D7F0C843A}"/>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123" name="PoljeZBesedilom 2">
          <a:extLst>
            <a:ext uri="{FF2B5EF4-FFF2-40B4-BE49-F238E27FC236}">
              <a16:creationId xmlns:a16="http://schemas.microsoft.com/office/drawing/2014/main" id="{9C51D68A-0C1E-4995-8CEE-992CA50C490D}"/>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124" name="PoljeZBesedilom 2">
          <a:extLst>
            <a:ext uri="{FF2B5EF4-FFF2-40B4-BE49-F238E27FC236}">
              <a16:creationId xmlns:a16="http://schemas.microsoft.com/office/drawing/2014/main" id="{3ABB80B0-A3A7-4F35-BCED-8F0356A3B1F0}"/>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125" name="PoljeZBesedilom 2">
          <a:extLst>
            <a:ext uri="{FF2B5EF4-FFF2-40B4-BE49-F238E27FC236}">
              <a16:creationId xmlns:a16="http://schemas.microsoft.com/office/drawing/2014/main" id="{A59BDD1A-B28B-4A27-996C-241BE6959AEE}"/>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126" name="PoljeZBesedilom 2">
          <a:extLst>
            <a:ext uri="{FF2B5EF4-FFF2-40B4-BE49-F238E27FC236}">
              <a16:creationId xmlns:a16="http://schemas.microsoft.com/office/drawing/2014/main" id="{3C41168A-DF56-4345-B537-B5E95A35AA74}"/>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127" name="PoljeZBesedilom 2">
          <a:extLst>
            <a:ext uri="{FF2B5EF4-FFF2-40B4-BE49-F238E27FC236}">
              <a16:creationId xmlns:a16="http://schemas.microsoft.com/office/drawing/2014/main" id="{0B500CCB-DCCE-47DB-B178-8EEBBC636986}"/>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128" name="PoljeZBesedilom 7127">
          <a:extLst>
            <a:ext uri="{FF2B5EF4-FFF2-40B4-BE49-F238E27FC236}">
              <a16:creationId xmlns:a16="http://schemas.microsoft.com/office/drawing/2014/main" id="{1F09EF89-E1CD-4DA9-9556-BE1CA94D53F7}"/>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129" name="PoljeZBesedilom 2">
          <a:extLst>
            <a:ext uri="{FF2B5EF4-FFF2-40B4-BE49-F238E27FC236}">
              <a16:creationId xmlns:a16="http://schemas.microsoft.com/office/drawing/2014/main" id="{FCE4C5D1-3384-4F8B-ADC4-98649949A12B}"/>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130" name="PoljeZBesedilom 2">
          <a:extLst>
            <a:ext uri="{FF2B5EF4-FFF2-40B4-BE49-F238E27FC236}">
              <a16:creationId xmlns:a16="http://schemas.microsoft.com/office/drawing/2014/main" id="{D96523E7-BA7A-480E-9E56-E44FE9C4E058}"/>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131" name="PoljeZBesedilom 2">
          <a:extLst>
            <a:ext uri="{FF2B5EF4-FFF2-40B4-BE49-F238E27FC236}">
              <a16:creationId xmlns:a16="http://schemas.microsoft.com/office/drawing/2014/main" id="{DE4AA032-51AE-40A7-ADB9-DA49BFD9CB16}"/>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132" name="PoljeZBesedilom 2">
          <a:extLst>
            <a:ext uri="{FF2B5EF4-FFF2-40B4-BE49-F238E27FC236}">
              <a16:creationId xmlns:a16="http://schemas.microsoft.com/office/drawing/2014/main" id="{6AA484DA-CB96-41FE-AD21-0C4057170BA2}"/>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133" name="PoljeZBesedilom 7132">
          <a:extLst>
            <a:ext uri="{FF2B5EF4-FFF2-40B4-BE49-F238E27FC236}">
              <a16:creationId xmlns:a16="http://schemas.microsoft.com/office/drawing/2014/main" id="{A6041407-97D1-44E0-8C83-81BAB03DE445}"/>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134" name="PoljeZBesedilom 2">
          <a:extLst>
            <a:ext uri="{FF2B5EF4-FFF2-40B4-BE49-F238E27FC236}">
              <a16:creationId xmlns:a16="http://schemas.microsoft.com/office/drawing/2014/main" id="{151FFACC-608C-4515-A926-78B6C506D0FC}"/>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135" name="PoljeZBesedilom 2">
          <a:extLst>
            <a:ext uri="{FF2B5EF4-FFF2-40B4-BE49-F238E27FC236}">
              <a16:creationId xmlns:a16="http://schemas.microsoft.com/office/drawing/2014/main" id="{7AA41184-C957-40F2-AD8E-632FC02549DA}"/>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136" name="PoljeZBesedilom 2">
          <a:extLst>
            <a:ext uri="{FF2B5EF4-FFF2-40B4-BE49-F238E27FC236}">
              <a16:creationId xmlns:a16="http://schemas.microsoft.com/office/drawing/2014/main" id="{6EB56BB5-49F1-4A2F-8763-7B6AA98FD056}"/>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137" name="PoljeZBesedilom 2">
          <a:extLst>
            <a:ext uri="{FF2B5EF4-FFF2-40B4-BE49-F238E27FC236}">
              <a16:creationId xmlns:a16="http://schemas.microsoft.com/office/drawing/2014/main" id="{B8B7636C-E94C-4192-B75E-EDAB3E731547}"/>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38" name="PoljeZBesedilom 2">
          <a:extLst>
            <a:ext uri="{FF2B5EF4-FFF2-40B4-BE49-F238E27FC236}">
              <a16:creationId xmlns:a16="http://schemas.microsoft.com/office/drawing/2014/main" id="{2F1B0846-6D9C-4E45-82CB-093931F28B9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39" name="PoljeZBesedilom 7138">
          <a:extLst>
            <a:ext uri="{FF2B5EF4-FFF2-40B4-BE49-F238E27FC236}">
              <a16:creationId xmlns:a16="http://schemas.microsoft.com/office/drawing/2014/main" id="{756F8EE0-35A3-4B18-820D-1E918AB9F13B}"/>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40" name="PoljeZBesedilom 2">
          <a:extLst>
            <a:ext uri="{FF2B5EF4-FFF2-40B4-BE49-F238E27FC236}">
              <a16:creationId xmlns:a16="http://schemas.microsoft.com/office/drawing/2014/main" id="{5DA66F12-BF12-4D43-9A5E-D5F1AFD1368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41" name="PoljeZBesedilom 2">
          <a:extLst>
            <a:ext uri="{FF2B5EF4-FFF2-40B4-BE49-F238E27FC236}">
              <a16:creationId xmlns:a16="http://schemas.microsoft.com/office/drawing/2014/main" id="{B0B2D57A-02EC-4115-AA8F-4ED562C6F023}"/>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42" name="PoljeZBesedilom 2">
          <a:extLst>
            <a:ext uri="{FF2B5EF4-FFF2-40B4-BE49-F238E27FC236}">
              <a16:creationId xmlns:a16="http://schemas.microsoft.com/office/drawing/2014/main" id="{B1408116-10E0-487E-B069-1D25BEA6C717}"/>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43" name="PoljeZBesedilom 2">
          <a:extLst>
            <a:ext uri="{FF2B5EF4-FFF2-40B4-BE49-F238E27FC236}">
              <a16:creationId xmlns:a16="http://schemas.microsoft.com/office/drawing/2014/main" id="{97984E5B-EDED-47D2-A22C-749C73385C8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44" name="PoljeZBesedilom 2">
          <a:extLst>
            <a:ext uri="{FF2B5EF4-FFF2-40B4-BE49-F238E27FC236}">
              <a16:creationId xmlns:a16="http://schemas.microsoft.com/office/drawing/2014/main" id="{331E64F1-C369-4BC6-9227-0A76E25AAA81}"/>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45" name="PoljeZBesedilom 7144">
          <a:extLst>
            <a:ext uri="{FF2B5EF4-FFF2-40B4-BE49-F238E27FC236}">
              <a16:creationId xmlns:a16="http://schemas.microsoft.com/office/drawing/2014/main" id="{785D3223-57DB-4D07-84AD-FFDAD1BCD99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46" name="PoljeZBesedilom 2">
          <a:extLst>
            <a:ext uri="{FF2B5EF4-FFF2-40B4-BE49-F238E27FC236}">
              <a16:creationId xmlns:a16="http://schemas.microsoft.com/office/drawing/2014/main" id="{A64E9799-B5CE-4007-91BB-DB1B74A5C6BF}"/>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47" name="PoljeZBesedilom 2">
          <a:extLst>
            <a:ext uri="{FF2B5EF4-FFF2-40B4-BE49-F238E27FC236}">
              <a16:creationId xmlns:a16="http://schemas.microsoft.com/office/drawing/2014/main" id="{556B2232-132B-48F1-BE16-4D6C6B2F5D41}"/>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48" name="PoljeZBesedilom 2">
          <a:extLst>
            <a:ext uri="{FF2B5EF4-FFF2-40B4-BE49-F238E27FC236}">
              <a16:creationId xmlns:a16="http://schemas.microsoft.com/office/drawing/2014/main" id="{4E8659BC-7FEF-4B71-B43D-E9142A710D4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49" name="PoljeZBesedilom 2">
          <a:extLst>
            <a:ext uri="{FF2B5EF4-FFF2-40B4-BE49-F238E27FC236}">
              <a16:creationId xmlns:a16="http://schemas.microsoft.com/office/drawing/2014/main" id="{05D3E928-EB5E-4B88-905A-C6EB3DDC31B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50" name="PoljeZBesedilom 2">
          <a:extLst>
            <a:ext uri="{FF2B5EF4-FFF2-40B4-BE49-F238E27FC236}">
              <a16:creationId xmlns:a16="http://schemas.microsoft.com/office/drawing/2014/main" id="{70C18772-2081-4849-AE7A-5EF4A9266DC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51" name="PoljeZBesedilom 7150">
          <a:extLst>
            <a:ext uri="{FF2B5EF4-FFF2-40B4-BE49-F238E27FC236}">
              <a16:creationId xmlns:a16="http://schemas.microsoft.com/office/drawing/2014/main" id="{76343930-C580-4468-B87F-EBC07377103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52" name="PoljeZBesedilom 2">
          <a:extLst>
            <a:ext uri="{FF2B5EF4-FFF2-40B4-BE49-F238E27FC236}">
              <a16:creationId xmlns:a16="http://schemas.microsoft.com/office/drawing/2014/main" id="{F6A2F5F7-0CF9-4911-B9BC-674B9431F94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53" name="PoljeZBesedilom 2">
          <a:extLst>
            <a:ext uri="{FF2B5EF4-FFF2-40B4-BE49-F238E27FC236}">
              <a16:creationId xmlns:a16="http://schemas.microsoft.com/office/drawing/2014/main" id="{81AA79D5-6AC9-413A-BAC2-B479A7B0FA07}"/>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54" name="PoljeZBesedilom 2">
          <a:extLst>
            <a:ext uri="{FF2B5EF4-FFF2-40B4-BE49-F238E27FC236}">
              <a16:creationId xmlns:a16="http://schemas.microsoft.com/office/drawing/2014/main" id="{038C9692-DAC0-4827-8506-35C32A37D1EB}"/>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55" name="PoljeZBesedilom 2">
          <a:extLst>
            <a:ext uri="{FF2B5EF4-FFF2-40B4-BE49-F238E27FC236}">
              <a16:creationId xmlns:a16="http://schemas.microsoft.com/office/drawing/2014/main" id="{12F9EE82-7608-4326-93C6-8649EDA48ECF}"/>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56" name="PoljeZBesedilom 2">
          <a:extLst>
            <a:ext uri="{FF2B5EF4-FFF2-40B4-BE49-F238E27FC236}">
              <a16:creationId xmlns:a16="http://schemas.microsoft.com/office/drawing/2014/main" id="{0105885A-26CE-40C4-86A0-3616A430E6C3}"/>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57" name="PoljeZBesedilom 7156">
          <a:extLst>
            <a:ext uri="{FF2B5EF4-FFF2-40B4-BE49-F238E27FC236}">
              <a16:creationId xmlns:a16="http://schemas.microsoft.com/office/drawing/2014/main" id="{740AA877-F44E-40B4-ACC4-18165C32E240}"/>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58" name="PoljeZBesedilom 2">
          <a:extLst>
            <a:ext uri="{FF2B5EF4-FFF2-40B4-BE49-F238E27FC236}">
              <a16:creationId xmlns:a16="http://schemas.microsoft.com/office/drawing/2014/main" id="{50F07C3B-75B5-4F43-B281-AF2A0EBA0C4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59" name="PoljeZBesedilom 2">
          <a:extLst>
            <a:ext uri="{FF2B5EF4-FFF2-40B4-BE49-F238E27FC236}">
              <a16:creationId xmlns:a16="http://schemas.microsoft.com/office/drawing/2014/main" id="{C2E74D9B-AB2D-4A87-8EE5-145BD817A8C6}"/>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60" name="PoljeZBesedilom 2">
          <a:extLst>
            <a:ext uri="{FF2B5EF4-FFF2-40B4-BE49-F238E27FC236}">
              <a16:creationId xmlns:a16="http://schemas.microsoft.com/office/drawing/2014/main" id="{A984E608-5A89-4100-9BE4-EC9BE427FED0}"/>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61" name="PoljeZBesedilom 2">
          <a:extLst>
            <a:ext uri="{FF2B5EF4-FFF2-40B4-BE49-F238E27FC236}">
              <a16:creationId xmlns:a16="http://schemas.microsoft.com/office/drawing/2014/main" id="{B56627DE-D0E8-4EB3-A489-3DE99D6D859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62" name="PoljeZBesedilom 2">
          <a:extLst>
            <a:ext uri="{FF2B5EF4-FFF2-40B4-BE49-F238E27FC236}">
              <a16:creationId xmlns:a16="http://schemas.microsoft.com/office/drawing/2014/main" id="{DBC7CC84-AF83-4FB3-8A96-CC81F241EE33}"/>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63" name="PoljeZBesedilom 7162">
          <a:extLst>
            <a:ext uri="{FF2B5EF4-FFF2-40B4-BE49-F238E27FC236}">
              <a16:creationId xmlns:a16="http://schemas.microsoft.com/office/drawing/2014/main" id="{C8649A8F-6258-4240-AACA-C85CB13BC9D7}"/>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64" name="PoljeZBesedilom 2">
          <a:extLst>
            <a:ext uri="{FF2B5EF4-FFF2-40B4-BE49-F238E27FC236}">
              <a16:creationId xmlns:a16="http://schemas.microsoft.com/office/drawing/2014/main" id="{2FF2389C-8619-4334-A2F8-7E2C6893DF67}"/>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65" name="PoljeZBesedilom 2">
          <a:extLst>
            <a:ext uri="{FF2B5EF4-FFF2-40B4-BE49-F238E27FC236}">
              <a16:creationId xmlns:a16="http://schemas.microsoft.com/office/drawing/2014/main" id="{607AAFFA-0A01-4B3D-8EBC-CD374AFD18F8}"/>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66" name="PoljeZBesedilom 2">
          <a:extLst>
            <a:ext uri="{FF2B5EF4-FFF2-40B4-BE49-F238E27FC236}">
              <a16:creationId xmlns:a16="http://schemas.microsoft.com/office/drawing/2014/main" id="{B262025D-AD7C-4794-BB08-07B734D683F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67" name="PoljeZBesedilom 2">
          <a:extLst>
            <a:ext uri="{FF2B5EF4-FFF2-40B4-BE49-F238E27FC236}">
              <a16:creationId xmlns:a16="http://schemas.microsoft.com/office/drawing/2014/main" id="{44BD612A-F60B-4466-A640-421185406C1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68" name="PoljeZBesedilom 2">
          <a:extLst>
            <a:ext uri="{FF2B5EF4-FFF2-40B4-BE49-F238E27FC236}">
              <a16:creationId xmlns:a16="http://schemas.microsoft.com/office/drawing/2014/main" id="{9F3EC4C6-C386-465E-9372-611AFE1397A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69" name="PoljeZBesedilom 7168">
          <a:extLst>
            <a:ext uri="{FF2B5EF4-FFF2-40B4-BE49-F238E27FC236}">
              <a16:creationId xmlns:a16="http://schemas.microsoft.com/office/drawing/2014/main" id="{C41D58CB-1DDA-434D-B7E4-5861DB6AAD5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70" name="PoljeZBesedilom 2">
          <a:extLst>
            <a:ext uri="{FF2B5EF4-FFF2-40B4-BE49-F238E27FC236}">
              <a16:creationId xmlns:a16="http://schemas.microsoft.com/office/drawing/2014/main" id="{6FE5F3AB-1D94-44FF-8F17-40E3B813FA5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71" name="PoljeZBesedilom 2">
          <a:extLst>
            <a:ext uri="{FF2B5EF4-FFF2-40B4-BE49-F238E27FC236}">
              <a16:creationId xmlns:a16="http://schemas.microsoft.com/office/drawing/2014/main" id="{26774FE1-0B89-423E-BDDF-26EC92335C0B}"/>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72" name="PoljeZBesedilom 2">
          <a:extLst>
            <a:ext uri="{FF2B5EF4-FFF2-40B4-BE49-F238E27FC236}">
              <a16:creationId xmlns:a16="http://schemas.microsoft.com/office/drawing/2014/main" id="{140FFFE2-79A6-41B0-A496-80B28F0400A9}"/>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73" name="PoljeZBesedilom 2">
          <a:extLst>
            <a:ext uri="{FF2B5EF4-FFF2-40B4-BE49-F238E27FC236}">
              <a16:creationId xmlns:a16="http://schemas.microsoft.com/office/drawing/2014/main" id="{2C4183F1-D5F8-4482-8891-30B06424C78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174" name="PoljeZBesedilom 2">
          <a:extLst>
            <a:ext uri="{FF2B5EF4-FFF2-40B4-BE49-F238E27FC236}">
              <a16:creationId xmlns:a16="http://schemas.microsoft.com/office/drawing/2014/main" id="{BD3B6CD2-96E8-49E7-ACD9-9EEF4052E9C9}"/>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175" name="PoljeZBesedilom 7174">
          <a:extLst>
            <a:ext uri="{FF2B5EF4-FFF2-40B4-BE49-F238E27FC236}">
              <a16:creationId xmlns:a16="http://schemas.microsoft.com/office/drawing/2014/main" id="{C4F55096-AF78-4F4D-A247-9B519CADA2F4}"/>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176" name="PoljeZBesedilom 2">
          <a:extLst>
            <a:ext uri="{FF2B5EF4-FFF2-40B4-BE49-F238E27FC236}">
              <a16:creationId xmlns:a16="http://schemas.microsoft.com/office/drawing/2014/main" id="{0381CD04-396A-4FCF-B38E-36F571BD5F38}"/>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177" name="PoljeZBesedilom 2">
          <a:extLst>
            <a:ext uri="{FF2B5EF4-FFF2-40B4-BE49-F238E27FC236}">
              <a16:creationId xmlns:a16="http://schemas.microsoft.com/office/drawing/2014/main" id="{8B3B0A19-C5DA-436B-926E-2F0F6A306749}"/>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178" name="PoljeZBesedilom 2">
          <a:extLst>
            <a:ext uri="{FF2B5EF4-FFF2-40B4-BE49-F238E27FC236}">
              <a16:creationId xmlns:a16="http://schemas.microsoft.com/office/drawing/2014/main" id="{D2ACE7BD-6742-4C0E-B26D-9F5406EB0C0E}"/>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179" name="PoljeZBesedilom 2">
          <a:extLst>
            <a:ext uri="{FF2B5EF4-FFF2-40B4-BE49-F238E27FC236}">
              <a16:creationId xmlns:a16="http://schemas.microsoft.com/office/drawing/2014/main" id="{2038B00A-CBD1-42BC-BFAD-88CCEB16D4A0}"/>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80" name="PoljeZBesedilom 2">
          <a:extLst>
            <a:ext uri="{FF2B5EF4-FFF2-40B4-BE49-F238E27FC236}">
              <a16:creationId xmlns:a16="http://schemas.microsoft.com/office/drawing/2014/main" id="{7B9BDDCB-90F4-41A4-B8CA-109BE6D91FE1}"/>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81" name="PoljeZBesedilom 7180">
          <a:extLst>
            <a:ext uri="{FF2B5EF4-FFF2-40B4-BE49-F238E27FC236}">
              <a16:creationId xmlns:a16="http://schemas.microsoft.com/office/drawing/2014/main" id="{70A6EEBC-D3D7-4854-B89C-E901F72E6314}"/>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82" name="PoljeZBesedilom 2">
          <a:extLst>
            <a:ext uri="{FF2B5EF4-FFF2-40B4-BE49-F238E27FC236}">
              <a16:creationId xmlns:a16="http://schemas.microsoft.com/office/drawing/2014/main" id="{086E269E-2930-4C32-BFE5-7EACC3841350}"/>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83" name="PoljeZBesedilom 2">
          <a:extLst>
            <a:ext uri="{FF2B5EF4-FFF2-40B4-BE49-F238E27FC236}">
              <a16:creationId xmlns:a16="http://schemas.microsoft.com/office/drawing/2014/main" id="{BBCA4865-C9BC-4BC3-970E-F05F976A225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84" name="PoljeZBesedilom 2">
          <a:extLst>
            <a:ext uri="{FF2B5EF4-FFF2-40B4-BE49-F238E27FC236}">
              <a16:creationId xmlns:a16="http://schemas.microsoft.com/office/drawing/2014/main" id="{09D7FEC1-9B4B-4ED8-9102-41BE1A4EF668}"/>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85" name="PoljeZBesedilom 2">
          <a:extLst>
            <a:ext uri="{FF2B5EF4-FFF2-40B4-BE49-F238E27FC236}">
              <a16:creationId xmlns:a16="http://schemas.microsoft.com/office/drawing/2014/main" id="{69D2C3A4-830E-46EF-97CE-25163DB7E06B}"/>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86" name="PoljeZBesedilom 2">
          <a:extLst>
            <a:ext uri="{FF2B5EF4-FFF2-40B4-BE49-F238E27FC236}">
              <a16:creationId xmlns:a16="http://schemas.microsoft.com/office/drawing/2014/main" id="{F0AC315C-8D06-4EE2-8C87-6A00CC953312}"/>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87" name="PoljeZBesedilom 7186">
          <a:extLst>
            <a:ext uri="{FF2B5EF4-FFF2-40B4-BE49-F238E27FC236}">
              <a16:creationId xmlns:a16="http://schemas.microsoft.com/office/drawing/2014/main" id="{E466FDFF-167A-467B-A537-5E52DE744BF8}"/>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88" name="PoljeZBesedilom 2">
          <a:extLst>
            <a:ext uri="{FF2B5EF4-FFF2-40B4-BE49-F238E27FC236}">
              <a16:creationId xmlns:a16="http://schemas.microsoft.com/office/drawing/2014/main" id="{F3364A5D-5E81-4146-ACDE-6BE9ECA55F43}"/>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89" name="PoljeZBesedilom 2">
          <a:extLst>
            <a:ext uri="{FF2B5EF4-FFF2-40B4-BE49-F238E27FC236}">
              <a16:creationId xmlns:a16="http://schemas.microsoft.com/office/drawing/2014/main" id="{50AA12F7-1253-4BBC-9FED-3372970A226B}"/>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90" name="PoljeZBesedilom 2">
          <a:extLst>
            <a:ext uri="{FF2B5EF4-FFF2-40B4-BE49-F238E27FC236}">
              <a16:creationId xmlns:a16="http://schemas.microsoft.com/office/drawing/2014/main" id="{364FE29B-FA43-4547-93A2-E94C0C7A7A65}"/>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897</xdr:row>
      <xdr:rowOff>0</xdr:rowOff>
    </xdr:from>
    <xdr:ext cx="184731" cy="264560"/>
    <xdr:sp macro="" textlink="">
      <xdr:nvSpPr>
        <xdr:cNvPr id="7191" name="PoljeZBesedilom 2">
          <a:extLst>
            <a:ext uri="{FF2B5EF4-FFF2-40B4-BE49-F238E27FC236}">
              <a16:creationId xmlns:a16="http://schemas.microsoft.com/office/drawing/2014/main" id="{7EF29C75-4B21-4403-83D6-D6F56D6F1D13}"/>
            </a:ext>
          </a:extLst>
        </xdr:cNvPr>
        <xdr:cNvSpPr txBox="1"/>
      </xdr:nvSpPr>
      <xdr:spPr>
        <a:xfrm>
          <a:off x="7650505"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192" name="PoljeZBesedilom 2">
          <a:extLst>
            <a:ext uri="{FF2B5EF4-FFF2-40B4-BE49-F238E27FC236}">
              <a16:creationId xmlns:a16="http://schemas.microsoft.com/office/drawing/2014/main" id="{312329A3-4CA9-4911-A2B0-EBEE36892F9A}"/>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193" name="PoljeZBesedilom 7192">
          <a:extLst>
            <a:ext uri="{FF2B5EF4-FFF2-40B4-BE49-F238E27FC236}">
              <a16:creationId xmlns:a16="http://schemas.microsoft.com/office/drawing/2014/main" id="{B3672AE9-33E3-4A0A-A509-3FE3A93E9078}"/>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194" name="PoljeZBesedilom 2">
          <a:extLst>
            <a:ext uri="{FF2B5EF4-FFF2-40B4-BE49-F238E27FC236}">
              <a16:creationId xmlns:a16="http://schemas.microsoft.com/office/drawing/2014/main" id="{8D303D24-785A-4772-8F40-2C5105996501}"/>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195" name="PoljeZBesedilom 2">
          <a:extLst>
            <a:ext uri="{FF2B5EF4-FFF2-40B4-BE49-F238E27FC236}">
              <a16:creationId xmlns:a16="http://schemas.microsoft.com/office/drawing/2014/main" id="{103FAFED-ED63-498D-918C-5BDD07FB9266}"/>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196" name="PoljeZBesedilom 2">
          <a:extLst>
            <a:ext uri="{FF2B5EF4-FFF2-40B4-BE49-F238E27FC236}">
              <a16:creationId xmlns:a16="http://schemas.microsoft.com/office/drawing/2014/main" id="{86EB8F49-F31B-4469-B250-BD74ECC11B62}"/>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897</xdr:row>
      <xdr:rowOff>0</xdr:rowOff>
    </xdr:from>
    <xdr:ext cx="184731" cy="264560"/>
    <xdr:sp macro="" textlink="">
      <xdr:nvSpPr>
        <xdr:cNvPr id="7197" name="PoljeZBesedilom 2">
          <a:extLst>
            <a:ext uri="{FF2B5EF4-FFF2-40B4-BE49-F238E27FC236}">
              <a16:creationId xmlns:a16="http://schemas.microsoft.com/office/drawing/2014/main" id="{BB548939-D84B-457C-A4DE-1AF7925A8EB0}"/>
            </a:ext>
          </a:extLst>
        </xdr:cNvPr>
        <xdr:cNvSpPr txBox="1"/>
      </xdr:nvSpPr>
      <xdr:spPr>
        <a:xfrm>
          <a:off x="764860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198" name="PoljeZBesedilom 2">
          <a:extLst>
            <a:ext uri="{FF2B5EF4-FFF2-40B4-BE49-F238E27FC236}">
              <a16:creationId xmlns:a16="http://schemas.microsoft.com/office/drawing/2014/main" id="{3CF6D667-68ED-48F1-A840-E62DFF92CB6C}"/>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199" name="PoljeZBesedilom 7198">
          <a:extLst>
            <a:ext uri="{FF2B5EF4-FFF2-40B4-BE49-F238E27FC236}">
              <a16:creationId xmlns:a16="http://schemas.microsoft.com/office/drawing/2014/main" id="{55792157-71C9-459C-BE79-66AB496806DD}"/>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200" name="PoljeZBesedilom 2">
          <a:extLst>
            <a:ext uri="{FF2B5EF4-FFF2-40B4-BE49-F238E27FC236}">
              <a16:creationId xmlns:a16="http://schemas.microsoft.com/office/drawing/2014/main" id="{CBFFBCC5-E9D1-4EE6-A335-9E6F9E3B8805}"/>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201" name="PoljeZBesedilom 2">
          <a:extLst>
            <a:ext uri="{FF2B5EF4-FFF2-40B4-BE49-F238E27FC236}">
              <a16:creationId xmlns:a16="http://schemas.microsoft.com/office/drawing/2014/main" id="{F692CAD1-23CD-444C-B0A5-C8FF814A56E1}"/>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202" name="PoljeZBesedilom 2">
          <a:extLst>
            <a:ext uri="{FF2B5EF4-FFF2-40B4-BE49-F238E27FC236}">
              <a16:creationId xmlns:a16="http://schemas.microsoft.com/office/drawing/2014/main" id="{8F45ABF6-610B-4025-A484-FAEBCC60CC39}"/>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203" name="PoljeZBesedilom 2">
          <a:extLst>
            <a:ext uri="{FF2B5EF4-FFF2-40B4-BE49-F238E27FC236}">
              <a16:creationId xmlns:a16="http://schemas.microsoft.com/office/drawing/2014/main" id="{632B3425-9FAC-469E-99F9-973558571B1A}"/>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204" name="PoljeZBesedilom 7203">
          <a:extLst>
            <a:ext uri="{FF2B5EF4-FFF2-40B4-BE49-F238E27FC236}">
              <a16:creationId xmlns:a16="http://schemas.microsoft.com/office/drawing/2014/main" id="{E618409F-3893-491A-9DA5-D891594FA270}"/>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205" name="PoljeZBesedilom 2">
          <a:extLst>
            <a:ext uri="{FF2B5EF4-FFF2-40B4-BE49-F238E27FC236}">
              <a16:creationId xmlns:a16="http://schemas.microsoft.com/office/drawing/2014/main" id="{52EE27B9-BC5C-4F14-86AE-A569047EF536}"/>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206" name="PoljeZBesedilom 2">
          <a:extLst>
            <a:ext uri="{FF2B5EF4-FFF2-40B4-BE49-F238E27FC236}">
              <a16:creationId xmlns:a16="http://schemas.microsoft.com/office/drawing/2014/main" id="{A5B030C3-2D65-4A16-85D0-95FBF278EA1A}"/>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207" name="PoljeZBesedilom 2">
          <a:extLst>
            <a:ext uri="{FF2B5EF4-FFF2-40B4-BE49-F238E27FC236}">
              <a16:creationId xmlns:a16="http://schemas.microsoft.com/office/drawing/2014/main" id="{4D3D004C-ACF1-43AC-95F2-3D5B0871E3B4}"/>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208" name="PoljeZBesedilom 2">
          <a:extLst>
            <a:ext uri="{FF2B5EF4-FFF2-40B4-BE49-F238E27FC236}">
              <a16:creationId xmlns:a16="http://schemas.microsoft.com/office/drawing/2014/main" id="{D10E57BE-2605-44E8-A1F3-17E769D5280B}"/>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209" name="PoljeZBesedilom 2">
          <a:extLst>
            <a:ext uri="{FF2B5EF4-FFF2-40B4-BE49-F238E27FC236}">
              <a16:creationId xmlns:a16="http://schemas.microsoft.com/office/drawing/2014/main" id="{691935BD-A78A-47BE-839F-99657E02CF83}"/>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210" name="PoljeZBesedilom 7209">
          <a:extLst>
            <a:ext uri="{FF2B5EF4-FFF2-40B4-BE49-F238E27FC236}">
              <a16:creationId xmlns:a16="http://schemas.microsoft.com/office/drawing/2014/main" id="{F50F28D2-19DB-4DF9-91A1-993959D77DD5}"/>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211" name="PoljeZBesedilom 2">
          <a:extLst>
            <a:ext uri="{FF2B5EF4-FFF2-40B4-BE49-F238E27FC236}">
              <a16:creationId xmlns:a16="http://schemas.microsoft.com/office/drawing/2014/main" id="{EC00058D-A2ED-4291-9728-7E3CA4E018BF}"/>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212" name="PoljeZBesedilom 2">
          <a:extLst>
            <a:ext uri="{FF2B5EF4-FFF2-40B4-BE49-F238E27FC236}">
              <a16:creationId xmlns:a16="http://schemas.microsoft.com/office/drawing/2014/main" id="{CE9F7662-3C33-44B0-A17C-464DE254B4C3}"/>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213" name="PoljeZBesedilom 2">
          <a:extLst>
            <a:ext uri="{FF2B5EF4-FFF2-40B4-BE49-F238E27FC236}">
              <a16:creationId xmlns:a16="http://schemas.microsoft.com/office/drawing/2014/main" id="{31C032CE-C6FE-4239-BB37-E433F18D9FED}"/>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214" name="PoljeZBesedilom 2">
          <a:extLst>
            <a:ext uri="{FF2B5EF4-FFF2-40B4-BE49-F238E27FC236}">
              <a16:creationId xmlns:a16="http://schemas.microsoft.com/office/drawing/2014/main" id="{1055EC04-69D8-47E5-865E-42B5E5597E3D}"/>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215" name="PoljeZBesedilom 7214">
          <a:extLst>
            <a:ext uri="{FF2B5EF4-FFF2-40B4-BE49-F238E27FC236}">
              <a16:creationId xmlns:a16="http://schemas.microsoft.com/office/drawing/2014/main" id="{32AEB981-A6BD-45DD-BDF6-BCB92C08B102}"/>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216" name="PoljeZBesedilom 2">
          <a:extLst>
            <a:ext uri="{FF2B5EF4-FFF2-40B4-BE49-F238E27FC236}">
              <a16:creationId xmlns:a16="http://schemas.microsoft.com/office/drawing/2014/main" id="{4FFA0541-F9FF-4B2F-A8D4-72842E76C603}"/>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217" name="PoljeZBesedilom 2">
          <a:extLst>
            <a:ext uri="{FF2B5EF4-FFF2-40B4-BE49-F238E27FC236}">
              <a16:creationId xmlns:a16="http://schemas.microsoft.com/office/drawing/2014/main" id="{3D14CCDB-808F-4E47-AE39-14ED9A607FCF}"/>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218" name="PoljeZBesedilom 2">
          <a:extLst>
            <a:ext uri="{FF2B5EF4-FFF2-40B4-BE49-F238E27FC236}">
              <a16:creationId xmlns:a16="http://schemas.microsoft.com/office/drawing/2014/main" id="{3780CA81-F156-4C6E-8EE3-70D0AF3A2244}"/>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74009"/>
    <xdr:sp macro="" textlink="">
      <xdr:nvSpPr>
        <xdr:cNvPr id="7219" name="PoljeZBesedilom 2">
          <a:extLst>
            <a:ext uri="{FF2B5EF4-FFF2-40B4-BE49-F238E27FC236}">
              <a16:creationId xmlns:a16="http://schemas.microsoft.com/office/drawing/2014/main" id="{89972C97-92E7-4A62-8A04-0F90E8E486F0}"/>
            </a:ext>
          </a:extLst>
        </xdr:cNvPr>
        <xdr:cNvSpPr txBox="1"/>
      </xdr:nvSpPr>
      <xdr:spPr>
        <a:xfrm>
          <a:off x="7644790" y="15402088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20" name="PoljeZBesedilom 2">
          <a:extLst>
            <a:ext uri="{FF2B5EF4-FFF2-40B4-BE49-F238E27FC236}">
              <a16:creationId xmlns:a16="http://schemas.microsoft.com/office/drawing/2014/main" id="{F8EC0441-981D-432E-88BC-5DF85C491B78}"/>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21" name="PoljeZBesedilom 7220">
          <a:extLst>
            <a:ext uri="{FF2B5EF4-FFF2-40B4-BE49-F238E27FC236}">
              <a16:creationId xmlns:a16="http://schemas.microsoft.com/office/drawing/2014/main" id="{BB81F1B2-BEB0-44A7-BBFF-E420E9F44835}"/>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22" name="PoljeZBesedilom 2">
          <a:extLst>
            <a:ext uri="{FF2B5EF4-FFF2-40B4-BE49-F238E27FC236}">
              <a16:creationId xmlns:a16="http://schemas.microsoft.com/office/drawing/2014/main" id="{521E8ED9-30D5-4E13-9F09-609092847ED4}"/>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23" name="PoljeZBesedilom 2">
          <a:extLst>
            <a:ext uri="{FF2B5EF4-FFF2-40B4-BE49-F238E27FC236}">
              <a16:creationId xmlns:a16="http://schemas.microsoft.com/office/drawing/2014/main" id="{C77069B4-2BD7-4B14-A816-56DF9AA2D649}"/>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24" name="PoljeZBesedilom 2">
          <a:extLst>
            <a:ext uri="{FF2B5EF4-FFF2-40B4-BE49-F238E27FC236}">
              <a16:creationId xmlns:a16="http://schemas.microsoft.com/office/drawing/2014/main" id="{79A7AE3F-F76D-4352-9832-F3FCE5161D7B}"/>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25" name="PoljeZBesedilom 2">
          <a:extLst>
            <a:ext uri="{FF2B5EF4-FFF2-40B4-BE49-F238E27FC236}">
              <a16:creationId xmlns:a16="http://schemas.microsoft.com/office/drawing/2014/main" id="{7DB81B82-7DAF-41AD-AF92-6969D115504E}"/>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26" name="PoljeZBesedilom 2">
          <a:extLst>
            <a:ext uri="{FF2B5EF4-FFF2-40B4-BE49-F238E27FC236}">
              <a16:creationId xmlns:a16="http://schemas.microsoft.com/office/drawing/2014/main" id="{20A506BB-3C60-456A-A056-7F73FBCEF83F}"/>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27" name="PoljeZBesedilom 7226">
          <a:extLst>
            <a:ext uri="{FF2B5EF4-FFF2-40B4-BE49-F238E27FC236}">
              <a16:creationId xmlns:a16="http://schemas.microsoft.com/office/drawing/2014/main" id="{D498863C-E526-4F5D-9F99-52E6AB6255F8}"/>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28" name="PoljeZBesedilom 2">
          <a:extLst>
            <a:ext uri="{FF2B5EF4-FFF2-40B4-BE49-F238E27FC236}">
              <a16:creationId xmlns:a16="http://schemas.microsoft.com/office/drawing/2014/main" id="{E790A760-6014-4118-A56E-1DE6C0504B82}"/>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29" name="PoljeZBesedilom 2">
          <a:extLst>
            <a:ext uri="{FF2B5EF4-FFF2-40B4-BE49-F238E27FC236}">
              <a16:creationId xmlns:a16="http://schemas.microsoft.com/office/drawing/2014/main" id="{3AD5CE47-3843-4D8B-8F74-7BC7C64C4B88}"/>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30" name="PoljeZBesedilom 2">
          <a:extLst>
            <a:ext uri="{FF2B5EF4-FFF2-40B4-BE49-F238E27FC236}">
              <a16:creationId xmlns:a16="http://schemas.microsoft.com/office/drawing/2014/main" id="{71DFBDFB-8A28-4DB8-A062-5FB161C20487}"/>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31" name="PoljeZBesedilom 2">
          <a:extLst>
            <a:ext uri="{FF2B5EF4-FFF2-40B4-BE49-F238E27FC236}">
              <a16:creationId xmlns:a16="http://schemas.microsoft.com/office/drawing/2014/main" id="{EF040069-84E2-47CA-B939-44055B074839}"/>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32" name="PoljeZBesedilom 2">
          <a:extLst>
            <a:ext uri="{FF2B5EF4-FFF2-40B4-BE49-F238E27FC236}">
              <a16:creationId xmlns:a16="http://schemas.microsoft.com/office/drawing/2014/main" id="{7A1A93B6-FF6E-4243-A9DD-10DEEA31AE1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33" name="PoljeZBesedilom 7232">
          <a:extLst>
            <a:ext uri="{FF2B5EF4-FFF2-40B4-BE49-F238E27FC236}">
              <a16:creationId xmlns:a16="http://schemas.microsoft.com/office/drawing/2014/main" id="{5D74622A-F93C-4CEE-936F-0AB0D8C0751D}"/>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34" name="PoljeZBesedilom 2">
          <a:extLst>
            <a:ext uri="{FF2B5EF4-FFF2-40B4-BE49-F238E27FC236}">
              <a16:creationId xmlns:a16="http://schemas.microsoft.com/office/drawing/2014/main" id="{316B2589-674F-4D7A-9B48-2323E74B48ED}"/>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35" name="PoljeZBesedilom 2">
          <a:extLst>
            <a:ext uri="{FF2B5EF4-FFF2-40B4-BE49-F238E27FC236}">
              <a16:creationId xmlns:a16="http://schemas.microsoft.com/office/drawing/2014/main" id="{29B15985-E274-4A11-B905-AEBFD3900F0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36" name="PoljeZBesedilom 2">
          <a:extLst>
            <a:ext uri="{FF2B5EF4-FFF2-40B4-BE49-F238E27FC236}">
              <a16:creationId xmlns:a16="http://schemas.microsoft.com/office/drawing/2014/main" id="{17624E7D-A545-4A37-9441-ADDCF76D95C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37" name="PoljeZBesedilom 2">
          <a:extLst>
            <a:ext uri="{FF2B5EF4-FFF2-40B4-BE49-F238E27FC236}">
              <a16:creationId xmlns:a16="http://schemas.microsoft.com/office/drawing/2014/main" id="{5ACE33EB-EA74-4988-873C-9CB520FA8F5A}"/>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38" name="PoljeZBesedilom 2">
          <a:extLst>
            <a:ext uri="{FF2B5EF4-FFF2-40B4-BE49-F238E27FC236}">
              <a16:creationId xmlns:a16="http://schemas.microsoft.com/office/drawing/2014/main" id="{9D423001-CB2D-49B1-A507-7C56DE8EAC28}"/>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39" name="PoljeZBesedilom 7238">
          <a:extLst>
            <a:ext uri="{FF2B5EF4-FFF2-40B4-BE49-F238E27FC236}">
              <a16:creationId xmlns:a16="http://schemas.microsoft.com/office/drawing/2014/main" id="{2D249762-870B-4130-BA89-7824C346774A}"/>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40" name="PoljeZBesedilom 2">
          <a:extLst>
            <a:ext uri="{FF2B5EF4-FFF2-40B4-BE49-F238E27FC236}">
              <a16:creationId xmlns:a16="http://schemas.microsoft.com/office/drawing/2014/main" id="{0143A2F0-0A4E-4863-BD4F-D6F542A3E86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41" name="PoljeZBesedilom 2">
          <a:extLst>
            <a:ext uri="{FF2B5EF4-FFF2-40B4-BE49-F238E27FC236}">
              <a16:creationId xmlns:a16="http://schemas.microsoft.com/office/drawing/2014/main" id="{1E239A88-0C7D-4BD4-BBAE-4C24198705F0}"/>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42" name="PoljeZBesedilom 2">
          <a:extLst>
            <a:ext uri="{FF2B5EF4-FFF2-40B4-BE49-F238E27FC236}">
              <a16:creationId xmlns:a16="http://schemas.microsoft.com/office/drawing/2014/main" id="{0496ED0A-8535-40E5-AF00-921601D0C86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43" name="PoljeZBesedilom 2">
          <a:extLst>
            <a:ext uri="{FF2B5EF4-FFF2-40B4-BE49-F238E27FC236}">
              <a16:creationId xmlns:a16="http://schemas.microsoft.com/office/drawing/2014/main" id="{75187DDA-55DD-48F4-9539-F48483DB95E3}"/>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244" name="PoljeZBesedilom 2">
          <a:extLst>
            <a:ext uri="{FF2B5EF4-FFF2-40B4-BE49-F238E27FC236}">
              <a16:creationId xmlns:a16="http://schemas.microsoft.com/office/drawing/2014/main" id="{51A48429-F9B1-419C-8879-E5CB5896229C}"/>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245" name="PoljeZBesedilom 7244">
          <a:extLst>
            <a:ext uri="{FF2B5EF4-FFF2-40B4-BE49-F238E27FC236}">
              <a16:creationId xmlns:a16="http://schemas.microsoft.com/office/drawing/2014/main" id="{16101863-3693-4D84-BCE9-98FA044A3463}"/>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246" name="PoljeZBesedilom 2">
          <a:extLst>
            <a:ext uri="{FF2B5EF4-FFF2-40B4-BE49-F238E27FC236}">
              <a16:creationId xmlns:a16="http://schemas.microsoft.com/office/drawing/2014/main" id="{EB5F441D-6E2A-4AAC-A6AC-57EAF08AEBBB}"/>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247" name="PoljeZBesedilom 2">
          <a:extLst>
            <a:ext uri="{FF2B5EF4-FFF2-40B4-BE49-F238E27FC236}">
              <a16:creationId xmlns:a16="http://schemas.microsoft.com/office/drawing/2014/main" id="{B4EA6E98-9A66-4B54-9E17-E21FEA73759C}"/>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248" name="PoljeZBesedilom 2">
          <a:extLst>
            <a:ext uri="{FF2B5EF4-FFF2-40B4-BE49-F238E27FC236}">
              <a16:creationId xmlns:a16="http://schemas.microsoft.com/office/drawing/2014/main" id="{A58A8C23-4780-4254-8E8E-6E99BE85DF35}"/>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249" name="PoljeZBesedilom 2">
          <a:extLst>
            <a:ext uri="{FF2B5EF4-FFF2-40B4-BE49-F238E27FC236}">
              <a16:creationId xmlns:a16="http://schemas.microsoft.com/office/drawing/2014/main" id="{05FC70B2-4CD8-485C-B097-5F443F24C2DD}"/>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250" name="PoljeZBesedilom 2">
          <a:extLst>
            <a:ext uri="{FF2B5EF4-FFF2-40B4-BE49-F238E27FC236}">
              <a16:creationId xmlns:a16="http://schemas.microsoft.com/office/drawing/2014/main" id="{373C14DE-07A6-4F7E-B574-E79309CE0C8B}"/>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251" name="PoljeZBesedilom 7250">
          <a:extLst>
            <a:ext uri="{FF2B5EF4-FFF2-40B4-BE49-F238E27FC236}">
              <a16:creationId xmlns:a16="http://schemas.microsoft.com/office/drawing/2014/main" id="{1CCCE1BF-54E1-43F6-8332-C91351557C64}"/>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252" name="PoljeZBesedilom 2">
          <a:extLst>
            <a:ext uri="{FF2B5EF4-FFF2-40B4-BE49-F238E27FC236}">
              <a16:creationId xmlns:a16="http://schemas.microsoft.com/office/drawing/2014/main" id="{DBCF6BF3-FD3B-4B3A-863E-675693F70275}"/>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253" name="PoljeZBesedilom 2">
          <a:extLst>
            <a:ext uri="{FF2B5EF4-FFF2-40B4-BE49-F238E27FC236}">
              <a16:creationId xmlns:a16="http://schemas.microsoft.com/office/drawing/2014/main" id="{68452CBA-F8D3-47A0-BC26-BA80BC97F64F}"/>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254" name="PoljeZBesedilom 2">
          <a:extLst>
            <a:ext uri="{FF2B5EF4-FFF2-40B4-BE49-F238E27FC236}">
              <a16:creationId xmlns:a16="http://schemas.microsoft.com/office/drawing/2014/main" id="{076DA5F5-2752-4D4F-9452-8086094F278D}"/>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255" name="PoljeZBesedilom 2">
          <a:extLst>
            <a:ext uri="{FF2B5EF4-FFF2-40B4-BE49-F238E27FC236}">
              <a16:creationId xmlns:a16="http://schemas.microsoft.com/office/drawing/2014/main" id="{2D898C68-FE32-4EE6-AEFE-E4BDD1075FD6}"/>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256" name="PoljeZBesedilom 2">
          <a:extLst>
            <a:ext uri="{FF2B5EF4-FFF2-40B4-BE49-F238E27FC236}">
              <a16:creationId xmlns:a16="http://schemas.microsoft.com/office/drawing/2014/main" id="{15B59A22-F115-41A3-8FE1-4F26AB2CF603}"/>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257" name="PoljeZBesedilom 7256">
          <a:extLst>
            <a:ext uri="{FF2B5EF4-FFF2-40B4-BE49-F238E27FC236}">
              <a16:creationId xmlns:a16="http://schemas.microsoft.com/office/drawing/2014/main" id="{5B12F87B-DC20-4EB2-9B24-5DAC1D9905A0}"/>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258" name="PoljeZBesedilom 2">
          <a:extLst>
            <a:ext uri="{FF2B5EF4-FFF2-40B4-BE49-F238E27FC236}">
              <a16:creationId xmlns:a16="http://schemas.microsoft.com/office/drawing/2014/main" id="{5CD41AC5-0E56-48D3-A686-75C1716BFA3F}"/>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259" name="PoljeZBesedilom 2">
          <a:extLst>
            <a:ext uri="{FF2B5EF4-FFF2-40B4-BE49-F238E27FC236}">
              <a16:creationId xmlns:a16="http://schemas.microsoft.com/office/drawing/2014/main" id="{81C975D0-8A0C-4A91-9516-2D304D32C62D}"/>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260" name="PoljeZBesedilom 2">
          <a:extLst>
            <a:ext uri="{FF2B5EF4-FFF2-40B4-BE49-F238E27FC236}">
              <a16:creationId xmlns:a16="http://schemas.microsoft.com/office/drawing/2014/main" id="{C6BDEECD-C358-441F-98F9-A5E65EB5F7FA}"/>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261" name="PoljeZBesedilom 2">
          <a:extLst>
            <a:ext uri="{FF2B5EF4-FFF2-40B4-BE49-F238E27FC236}">
              <a16:creationId xmlns:a16="http://schemas.microsoft.com/office/drawing/2014/main" id="{A20F9B85-B349-447B-95C9-DD7A391CA58E}"/>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7262" name="PoljeZBesedilom 2">
          <a:extLst>
            <a:ext uri="{FF2B5EF4-FFF2-40B4-BE49-F238E27FC236}">
              <a16:creationId xmlns:a16="http://schemas.microsoft.com/office/drawing/2014/main" id="{9A78A56F-E212-4B78-B72C-C1C151F63B98}"/>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7263" name="PoljeZBesedilom 7262">
          <a:extLst>
            <a:ext uri="{FF2B5EF4-FFF2-40B4-BE49-F238E27FC236}">
              <a16:creationId xmlns:a16="http://schemas.microsoft.com/office/drawing/2014/main" id="{F3D8422D-0881-44C4-B2B0-3D45B591AF03}"/>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7264" name="PoljeZBesedilom 2">
          <a:extLst>
            <a:ext uri="{FF2B5EF4-FFF2-40B4-BE49-F238E27FC236}">
              <a16:creationId xmlns:a16="http://schemas.microsoft.com/office/drawing/2014/main" id="{522AB976-071F-4DD0-A1F4-EA990A77C774}"/>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7265" name="PoljeZBesedilom 2">
          <a:extLst>
            <a:ext uri="{FF2B5EF4-FFF2-40B4-BE49-F238E27FC236}">
              <a16:creationId xmlns:a16="http://schemas.microsoft.com/office/drawing/2014/main" id="{B8D1FF29-1FBF-4EB8-B8E4-DE02C808569E}"/>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7266" name="PoljeZBesedilom 2">
          <a:extLst>
            <a:ext uri="{FF2B5EF4-FFF2-40B4-BE49-F238E27FC236}">
              <a16:creationId xmlns:a16="http://schemas.microsoft.com/office/drawing/2014/main" id="{86918EB7-494F-4E8E-97A2-C279743F3519}"/>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7267" name="PoljeZBesedilom 2">
          <a:extLst>
            <a:ext uri="{FF2B5EF4-FFF2-40B4-BE49-F238E27FC236}">
              <a16:creationId xmlns:a16="http://schemas.microsoft.com/office/drawing/2014/main" id="{49D601A4-51EC-435C-8104-DF006132F82B}"/>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7268" name="PoljeZBesedilom 7267">
          <a:extLst>
            <a:ext uri="{FF2B5EF4-FFF2-40B4-BE49-F238E27FC236}">
              <a16:creationId xmlns:a16="http://schemas.microsoft.com/office/drawing/2014/main" id="{953F47B1-B272-4556-99F3-20AAE25A0E88}"/>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7269" name="PoljeZBesedilom 2">
          <a:extLst>
            <a:ext uri="{FF2B5EF4-FFF2-40B4-BE49-F238E27FC236}">
              <a16:creationId xmlns:a16="http://schemas.microsoft.com/office/drawing/2014/main" id="{93C8AE6F-AFB2-47E5-8FF9-771FDD3B55AA}"/>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7270" name="PoljeZBesedilom 2">
          <a:extLst>
            <a:ext uri="{FF2B5EF4-FFF2-40B4-BE49-F238E27FC236}">
              <a16:creationId xmlns:a16="http://schemas.microsoft.com/office/drawing/2014/main" id="{32D8550B-61F5-4AA8-A69B-25D7F18EA5FC}"/>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7271" name="PoljeZBesedilom 2">
          <a:extLst>
            <a:ext uri="{FF2B5EF4-FFF2-40B4-BE49-F238E27FC236}">
              <a16:creationId xmlns:a16="http://schemas.microsoft.com/office/drawing/2014/main" id="{7DFC5EE3-E598-4896-8C6F-E4B3F8DDE86C}"/>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7272" name="PoljeZBesedilom 2">
          <a:extLst>
            <a:ext uri="{FF2B5EF4-FFF2-40B4-BE49-F238E27FC236}">
              <a16:creationId xmlns:a16="http://schemas.microsoft.com/office/drawing/2014/main" id="{8FD1C6D3-8B9A-42F3-8E09-ED2E40719B16}"/>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73" name="PoljeZBesedilom 2">
          <a:extLst>
            <a:ext uri="{FF2B5EF4-FFF2-40B4-BE49-F238E27FC236}">
              <a16:creationId xmlns:a16="http://schemas.microsoft.com/office/drawing/2014/main" id="{09DA1BD6-1961-4233-AC8D-373C59E66712}"/>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74" name="PoljeZBesedilom 7273">
          <a:extLst>
            <a:ext uri="{FF2B5EF4-FFF2-40B4-BE49-F238E27FC236}">
              <a16:creationId xmlns:a16="http://schemas.microsoft.com/office/drawing/2014/main" id="{7BDAB248-2166-4D7B-ACBF-F33232F11CC8}"/>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75" name="PoljeZBesedilom 2">
          <a:extLst>
            <a:ext uri="{FF2B5EF4-FFF2-40B4-BE49-F238E27FC236}">
              <a16:creationId xmlns:a16="http://schemas.microsoft.com/office/drawing/2014/main" id="{1FCD62B1-302D-4CCC-904F-AE2895F2EC5A}"/>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76" name="PoljeZBesedilom 2">
          <a:extLst>
            <a:ext uri="{FF2B5EF4-FFF2-40B4-BE49-F238E27FC236}">
              <a16:creationId xmlns:a16="http://schemas.microsoft.com/office/drawing/2014/main" id="{B7A43105-A4A4-47FE-9F02-3E58657331EA}"/>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77" name="PoljeZBesedilom 2">
          <a:extLst>
            <a:ext uri="{FF2B5EF4-FFF2-40B4-BE49-F238E27FC236}">
              <a16:creationId xmlns:a16="http://schemas.microsoft.com/office/drawing/2014/main" id="{8F586B0E-F4BD-48DC-AE4A-45E074D60ECB}"/>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78" name="PoljeZBesedilom 2">
          <a:extLst>
            <a:ext uri="{FF2B5EF4-FFF2-40B4-BE49-F238E27FC236}">
              <a16:creationId xmlns:a16="http://schemas.microsoft.com/office/drawing/2014/main" id="{99A4DB2A-6568-4C5D-B745-8FF99E22BE43}"/>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79" name="PoljeZBesedilom 2">
          <a:extLst>
            <a:ext uri="{FF2B5EF4-FFF2-40B4-BE49-F238E27FC236}">
              <a16:creationId xmlns:a16="http://schemas.microsoft.com/office/drawing/2014/main" id="{3A6A7203-A823-4B86-8D47-4A527EEFF575}"/>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80" name="PoljeZBesedilom 7279">
          <a:extLst>
            <a:ext uri="{FF2B5EF4-FFF2-40B4-BE49-F238E27FC236}">
              <a16:creationId xmlns:a16="http://schemas.microsoft.com/office/drawing/2014/main" id="{525948D1-C48B-4785-85C5-0765409751CE}"/>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81" name="PoljeZBesedilom 2">
          <a:extLst>
            <a:ext uri="{FF2B5EF4-FFF2-40B4-BE49-F238E27FC236}">
              <a16:creationId xmlns:a16="http://schemas.microsoft.com/office/drawing/2014/main" id="{3E9F73D0-FE0F-4EB7-A896-D0C422440824}"/>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82" name="PoljeZBesedilom 2">
          <a:extLst>
            <a:ext uri="{FF2B5EF4-FFF2-40B4-BE49-F238E27FC236}">
              <a16:creationId xmlns:a16="http://schemas.microsoft.com/office/drawing/2014/main" id="{6250A08F-90E7-442A-BE61-ADEBEEF502FE}"/>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83" name="PoljeZBesedilom 2">
          <a:extLst>
            <a:ext uri="{FF2B5EF4-FFF2-40B4-BE49-F238E27FC236}">
              <a16:creationId xmlns:a16="http://schemas.microsoft.com/office/drawing/2014/main" id="{609667AC-B609-41BE-A7B4-54408062C450}"/>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849</xdr:row>
      <xdr:rowOff>0</xdr:rowOff>
    </xdr:from>
    <xdr:ext cx="184731" cy="264560"/>
    <xdr:sp macro="" textlink="">
      <xdr:nvSpPr>
        <xdr:cNvPr id="7284" name="PoljeZBesedilom 2">
          <a:extLst>
            <a:ext uri="{FF2B5EF4-FFF2-40B4-BE49-F238E27FC236}">
              <a16:creationId xmlns:a16="http://schemas.microsoft.com/office/drawing/2014/main" id="{39EF1687-BC94-4DE8-AAF5-DE1DE1A7B631}"/>
            </a:ext>
          </a:extLst>
        </xdr:cNvPr>
        <xdr:cNvSpPr txBox="1"/>
      </xdr:nvSpPr>
      <xdr:spPr>
        <a:xfrm>
          <a:off x="7646695" y="14524754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85" name="PoljeZBesedilom 2">
          <a:extLst>
            <a:ext uri="{FF2B5EF4-FFF2-40B4-BE49-F238E27FC236}">
              <a16:creationId xmlns:a16="http://schemas.microsoft.com/office/drawing/2014/main" id="{E8E63AF0-A33D-4B74-A442-2A012520942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86" name="PoljeZBesedilom 7285">
          <a:extLst>
            <a:ext uri="{FF2B5EF4-FFF2-40B4-BE49-F238E27FC236}">
              <a16:creationId xmlns:a16="http://schemas.microsoft.com/office/drawing/2014/main" id="{D4570FDD-6FBC-418F-86AE-4E87F0C5C1A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87" name="PoljeZBesedilom 2">
          <a:extLst>
            <a:ext uri="{FF2B5EF4-FFF2-40B4-BE49-F238E27FC236}">
              <a16:creationId xmlns:a16="http://schemas.microsoft.com/office/drawing/2014/main" id="{2438B733-299D-44ED-A009-B7B02BE3B2C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88" name="PoljeZBesedilom 2">
          <a:extLst>
            <a:ext uri="{FF2B5EF4-FFF2-40B4-BE49-F238E27FC236}">
              <a16:creationId xmlns:a16="http://schemas.microsoft.com/office/drawing/2014/main" id="{66066B3B-99E1-4258-85B7-61E7BB3BA6B6}"/>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89" name="PoljeZBesedilom 2">
          <a:extLst>
            <a:ext uri="{FF2B5EF4-FFF2-40B4-BE49-F238E27FC236}">
              <a16:creationId xmlns:a16="http://schemas.microsoft.com/office/drawing/2014/main" id="{BA837182-D981-4CBE-A39C-8D7BF52511C9}"/>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90" name="PoljeZBesedilom 2">
          <a:extLst>
            <a:ext uri="{FF2B5EF4-FFF2-40B4-BE49-F238E27FC236}">
              <a16:creationId xmlns:a16="http://schemas.microsoft.com/office/drawing/2014/main" id="{4DC4B401-5833-4F0B-9386-6906CB784A54}"/>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91" name="PoljeZBesedilom 2">
          <a:extLst>
            <a:ext uri="{FF2B5EF4-FFF2-40B4-BE49-F238E27FC236}">
              <a16:creationId xmlns:a16="http://schemas.microsoft.com/office/drawing/2014/main" id="{92DC15CB-6751-40FD-8C5A-6F91096D5131}"/>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92" name="PoljeZBesedilom 7291">
          <a:extLst>
            <a:ext uri="{FF2B5EF4-FFF2-40B4-BE49-F238E27FC236}">
              <a16:creationId xmlns:a16="http://schemas.microsoft.com/office/drawing/2014/main" id="{3E81CD91-012F-4046-90B3-7D6E4B0887EE}"/>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93" name="PoljeZBesedilom 2">
          <a:extLst>
            <a:ext uri="{FF2B5EF4-FFF2-40B4-BE49-F238E27FC236}">
              <a16:creationId xmlns:a16="http://schemas.microsoft.com/office/drawing/2014/main" id="{F447B4B5-BFF2-46F7-A07F-FFCE5669D2AF}"/>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94" name="PoljeZBesedilom 2">
          <a:extLst>
            <a:ext uri="{FF2B5EF4-FFF2-40B4-BE49-F238E27FC236}">
              <a16:creationId xmlns:a16="http://schemas.microsoft.com/office/drawing/2014/main" id="{6051D801-6277-4BFA-B2BA-9AF469794565}"/>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95" name="PoljeZBesedilom 2">
          <a:extLst>
            <a:ext uri="{FF2B5EF4-FFF2-40B4-BE49-F238E27FC236}">
              <a16:creationId xmlns:a16="http://schemas.microsoft.com/office/drawing/2014/main" id="{636CF61C-4B97-45B1-9B6B-CCD5E7CAB80C}"/>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860</xdr:row>
      <xdr:rowOff>0</xdr:rowOff>
    </xdr:from>
    <xdr:ext cx="184731" cy="264560"/>
    <xdr:sp macro="" textlink="">
      <xdr:nvSpPr>
        <xdr:cNvPr id="7296" name="PoljeZBesedilom 2">
          <a:extLst>
            <a:ext uri="{FF2B5EF4-FFF2-40B4-BE49-F238E27FC236}">
              <a16:creationId xmlns:a16="http://schemas.microsoft.com/office/drawing/2014/main" id="{C0B225E1-ADBC-46A9-BD99-31A15A889972}"/>
            </a:ext>
          </a:extLst>
        </xdr:cNvPr>
        <xdr:cNvSpPr txBox="1"/>
      </xdr:nvSpPr>
      <xdr:spPr>
        <a:xfrm>
          <a:off x="7646695" y="147788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297" name="PoljeZBesedilom 2">
          <a:extLst>
            <a:ext uri="{FF2B5EF4-FFF2-40B4-BE49-F238E27FC236}">
              <a16:creationId xmlns:a16="http://schemas.microsoft.com/office/drawing/2014/main" id="{18C2C412-62BF-4F52-8860-3473D1B3CC12}"/>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298" name="PoljeZBesedilom 7297">
          <a:extLst>
            <a:ext uri="{FF2B5EF4-FFF2-40B4-BE49-F238E27FC236}">
              <a16:creationId xmlns:a16="http://schemas.microsoft.com/office/drawing/2014/main" id="{781296B8-51D5-4EA2-B231-0C61243DF65A}"/>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299" name="PoljeZBesedilom 2">
          <a:extLst>
            <a:ext uri="{FF2B5EF4-FFF2-40B4-BE49-F238E27FC236}">
              <a16:creationId xmlns:a16="http://schemas.microsoft.com/office/drawing/2014/main" id="{220DDBFA-5BCF-4B63-A379-3DE88DD1C62D}"/>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300" name="PoljeZBesedilom 2">
          <a:extLst>
            <a:ext uri="{FF2B5EF4-FFF2-40B4-BE49-F238E27FC236}">
              <a16:creationId xmlns:a16="http://schemas.microsoft.com/office/drawing/2014/main" id="{5AA26378-11A2-4231-9B50-F777412DE63C}"/>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301" name="PoljeZBesedilom 2">
          <a:extLst>
            <a:ext uri="{FF2B5EF4-FFF2-40B4-BE49-F238E27FC236}">
              <a16:creationId xmlns:a16="http://schemas.microsoft.com/office/drawing/2014/main" id="{BC3DD6E4-22FB-428F-ABA9-222223142AEB}"/>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302" name="PoljeZBesedilom 2">
          <a:extLst>
            <a:ext uri="{FF2B5EF4-FFF2-40B4-BE49-F238E27FC236}">
              <a16:creationId xmlns:a16="http://schemas.microsoft.com/office/drawing/2014/main" id="{CF0C3CB6-8234-48DB-96ED-B5682549C1B9}"/>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303" name="PoljeZBesedilom 2">
          <a:extLst>
            <a:ext uri="{FF2B5EF4-FFF2-40B4-BE49-F238E27FC236}">
              <a16:creationId xmlns:a16="http://schemas.microsoft.com/office/drawing/2014/main" id="{363E4B7A-F709-4A91-A792-16494343D429}"/>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304" name="PoljeZBesedilom 7303">
          <a:extLst>
            <a:ext uri="{FF2B5EF4-FFF2-40B4-BE49-F238E27FC236}">
              <a16:creationId xmlns:a16="http://schemas.microsoft.com/office/drawing/2014/main" id="{BE9D3AE3-8388-45C8-B3AB-FC07D2A83F10}"/>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305" name="PoljeZBesedilom 2">
          <a:extLst>
            <a:ext uri="{FF2B5EF4-FFF2-40B4-BE49-F238E27FC236}">
              <a16:creationId xmlns:a16="http://schemas.microsoft.com/office/drawing/2014/main" id="{1BECAA28-4968-4589-8FC2-E0286E8E4FBC}"/>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306" name="PoljeZBesedilom 2">
          <a:extLst>
            <a:ext uri="{FF2B5EF4-FFF2-40B4-BE49-F238E27FC236}">
              <a16:creationId xmlns:a16="http://schemas.microsoft.com/office/drawing/2014/main" id="{0AAA676C-12B4-47E0-9E89-92577EAEA5A2}"/>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307" name="PoljeZBesedilom 2">
          <a:extLst>
            <a:ext uri="{FF2B5EF4-FFF2-40B4-BE49-F238E27FC236}">
              <a16:creationId xmlns:a16="http://schemas.microsoft.com/office/drawing/2014/main" id="{231053C9-4CEB-4663-BBD3-BD9D1E959B2F}"/>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872</xdr:row>
      <xdr:rowOff>0</xdr:rowOff>
    </xdr:from>
    <xdr:ext cx="184731" cy="264560"/>
    <xdr:sp macro="" textlink="">
      <xdr:nvSpPr>
        <xdr:cNvPr id="7308" name="PoljeZBesedilom 2">
          <a:extLst>
            <a:ext uri="{FF2B5EF4-FFF2-40B4-BE49-F238E27FC236}">
              <a16:creationId xmlns:a16="http://schemas.microsoft.com/office/drawing/2014/main" id="{8974D8D7-714E-4931-ADF2-BF58A5F1CB5A}"/>
            </a:ext>
          </a:extLst>
        </xdr:cNvPr>
        <xdr:cNvSpPr txBox="1"/>
      </xdr:nvSpPr>
      <xdr:spPr>
        <a:xfrm>
          <a:off x="7650505" y="14924096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309" name="PoljeZBesedilom 2">
          <a:extLst>
            <a:ext uri="{FF2B5EF4-FFF2-40B4-BE49-F238E27FC236}">
              <a16:creationId xmlns:a16="http://schemas.microsoft.com/office/drawing/2014/main" id="{7602F30B-D754-42A7-99FD-430E052FDEA3}"/>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310" name="PoljeZBesedilom 7309">
          <a:extLst>
            <a:ext uri="{FF2B5EF4-FFF2-40B4-BE49-F238E27FC236}">
              <a16:creationId xmlns:a16="http://schemas.microsoft.com/office/drawing/2014/main" id="{2B6016A5-3D8F-4D45-8BC2-37AD6F86D0CE}"/>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311" name="PoljeZBesedilom 2">
          <a:extLst>
            <a:ext uri="{FF2B5EF4-FFF2-40B4-BE49-F238E27FC236}">
              <a16:creationId xmlns:a16="http://schemas.microsoft.com/office/drawing/2014/main" id="{4E050600-E2E9-489D-8E4F-9A2D52AEA327}"/>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312" name="PoljeZBesedilom 2">
          <a:extLst>
            <a:ext uri="{FF2B5EF4-FFF2-40B4-BE49-F238E27FC236}">
              <a16:creationId xmlns:a16="http://schemas.microsoft.com/office/drawing/2014/main" id="{E43280A3-21CB-4C11-905A-E32534F16FEA}"/>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313" name="PoljeZBesedilom 2">
          <a:extLst>
            <a:ext uri="{FF2B5EF4-FFF2-40B4-BE49-F238E27FC236}">
              <a16:creationId xmlns:a16="http://schemas.microsoft.com/office/drawing/2014/main" id="{DCAF1263-EBBA-448A-836C-8A611804B6DB}"/>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4560"/>
    <xdr:sp macro="" textlink="">
      <xdr:nvSpPr>
        <xdr:cNvPr id="7314" name="PoljeZBesedilom 2">
          <a:extLst>
            <a:ext uri="{FF2B5EF4-FFF2-40B4-BE49-F238E27FC236}">
              <a16:creationId xmlns:a16="http://schemas.microsoft.com/office/drawing/2014/main" id="{F048268E-BD44-4966-BFA2-2E562DBA20F1}"/>
            </a:ext>
          </a:extLst>
        </xdr:cNvPr>
        <xdr:cNvSpPr txBox="1"/>
      </xdr:nvSpPr>
      <xdr:spPr>
        <a:xfrm>
          <a:off x="7648600" y="149335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7315" name="PoljeZBesedilom 2">
          <a:extLst>
            <a:ext uri="{FF2B5EF4-FFF2-40B4-BE49-F238E27FC236}">
              <a16:creationId xmlns:a16="http://schemas.microsoft.com/office/drawing/2014/main" id="{C716DAFB-D406-4118-8112-EE1F85A2DE3C}"/>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7316" name="PoljeZBesedilom 7315">
          <a:extLst>
            <a:ext uri="{FF2B5EF4-FFF2-40B4-BE49-F238E27FC236}">
              <a16:creationId xmlns:a16="http://schemas.microsoft.com/office/drawing/2014/main" id="{C3E93A6B-56C2-47E6-AB43-91FB80837E46}"/>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7317" name="PoljeZBesedilom 2">
          <a:extLst>
            <a:ext uri="{FF2B5EF4-FFF2-40B4-BE49-F238E27FC236}">
              <a16:creationId xmlns:a16="http://schemas.microsoft.com/office/drawing/2014/main" id="{30CABCFA-4C41-4257-AAB8-C1605A29B49F}"/>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7318" name="PoljeZBesedilom 2">
          <a:extLst>
            <a:ext uri="{FF2B5EF4-FFF2-40B4-BE49-F238E27FC236}">
              <a16:creationId xmlns:a16="http://schemas.microsoft.com/office/drawing/2014/main" id="{057AAEDA-3F37-40A5-8E2C-1A8EAA9758EF}"/>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7319" name="PoljeZBesedilom 2">
          <a:extLst>
            <a:ext uri="{FF2B5EF4-FFF2-40B4-BE49-F238E27FC236}">
              <a16:creationId xmlns:a16="http://schemas.microsoft.com/office/drawing/2014/main" id="{4C891248-EA9E-4CC3-A437-E5EC356F1421}"/>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873</xdr:row>
      <xdr:rowOff>0</xdr:rowOff>
    </xdr:from>
    <xdr:ext cx="184731" cy="262950"/>
    <xdr:sp macro="" textlink="">
      <xdr:nvSpPr>
        <xdr:cNvPr id="7320" name="PoljeZBesedilom 2">
          <a:extLst>
            <a:ext uri="{FF2B5EF4-FFF2-40B4-BE49-F238E27FC236}">
              <a16:creationId xmlns:a16="http://schemas.microsoft.com/office/drawing/2014/main" id="{37F6E911-DFB9-48F5-A166-B7E6A2ED38A5}"/>
            </a:ext>
          </a:extLst>
        </xdr:cNvPr>
        <xdr:cNvSpPr txBox="1"/>
      </xdr:nvSpPr>
      <xdr:spPr>
        <a:xfrm>
          <a:off x="7648600" y="1493356714"/>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7321" name="PoljeZBesedilom 7320">
          <a:extLst>
            <a:ext uri="{FF2B5EF4-FFF2-40B4-BE49-F238E27FC236}">
              <a16:creationId xmlns:a16="http://schemas.microsoft.com/office/drawing/2014/main" id="{2590D219-47D4-40A4-89DF-5A54D43268DD}"/>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7322" name="PoljeZBesedilom 2">
          <a:extLst>
            <a:ext uri="{FF2B5EF4-FFF2-40B4-BE49-F238E27FC236}">
              <a16:creationId xmlns:a16="http://schemas.microsoft.com/office/drawing/2014/main" id="{85133734-3127-4028-80C4-19AE39CA2410}"/>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7323" name="PoljeZBesedilom 2">
          <a:extLst>
            <a:ext uri="{FF2B5EF4-FFF2-40B4-BE49-F238E27FC236}">
              <a16:creationId xmlns:a16="http://schemas.microsoft.com/office/drawing/2014/main" id="{B122D81B-F26F-4165-A07C-8291197ED2B1}"/>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7324" name="PoljeZBesedilom 2">
          <a:extLst>
            <a:ext uri="{FF2B5EF4-FFF2-40B4-BE49-F238E27FC236}">
              <a16:creationId xmlns:a16="http://schemas.microsoft.com/office/drawing/2014/main" id="{69F83AA9-BB44-48CD-A3AD-6D537CA11D24}"/>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874</xdr:row>
      <xdr:rowOff>0</xdr:rowOff>
    </xdr:from>
    <xdr:ext cx="184731" cy="268529"/>
    <xdr:sp macro="" textlink="">
      <xdr:nvSpPr>
        <xdr:cNvPr id="7325" name="PoljeZBesedilom 2">
          <a:extLst>
            <a:ext uri="{FF2B5EF4-FFF2-40B4-BE49-F238E27FC236}">
              <a16:creationId xmlns:a16="http://schemas.microsoft.com/office/drawing/2014/main" id="{65D13700-79D5-465A-A5E1-F32953F3C26D}"/>
            </a:ext>
          </a:extLst>
        </xdr:cNvPr>
        <xdr:cNvSpPr txBox="1"/>
      </xdr:nvSpPr>
      <xdr:spPr>
        <a:xfrm>
          <a:off x="7648600" y="1494303771"/>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26" name="PoljeZBesedilom 2">
          <a:extLst>
            <a:ext uri="{FF2B5EF4-FFF2-40B4-BE49-F238E27FC236}">
              <a16:creationId xmlns:a16="http://schemas.microsoft.com/office/drawing/2014/main" id="{7898927B-1CB2-47FF-905F-487DC04E4321}"/>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27" name="PoljeZBesedilom 7326">
          <a:extLst>
            <a:ext uri="{FF2B5EF4-FFF2-40B4-BE49-F238E27FC236}">
              <a16:creationId xmlns:a16="http://schemas.microsoft.com/office/drawing/2014/main" id="{7E3ACED2-0247-4CE2-A310-8F87CF7F134E}"/>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28" name="PoljeZBesedilom 2">
          <a:extLst>
            <a:ext uri="{FF2B5EF4-FFF2-40B4-BE49-F238E27FC236}">
              <a16:creationId xmlns:a16="http://schemas.microsoft.com/office/drawing/2014/main" id="{CE062FB4-418E-4E9D-94A8-4B6A0F06BBD7}"/>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29" name="PoljeZBesedilom 2">
          <a:extLst>
            <a:ext uri="{FF2B5EF4-FFF2-40B4-BE49-F238E27FC236}">
              <a16:creationId xmlns:a16="http://schemas.microsoft.com/office/drawing/2014/main" id="{D9B3E428-B3A1-44C8-B412-5D3159BF06C1}"/>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30" name="PoljeZBesedilom 2">
          <a:extLst>
            <a:ext uri="{FF2B5EF4-FFF2-40B4-BE49-F238E27FC236}">
              <a16:creationId xmlns:a16="http://schemas.microsoft.com/office/drawing/2014/main" id="{1DEBA99D-6CA0-44FD-8F7E-695EDAF676CB}"/>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31" name="PoljeZBesedilom 2">
          <a:extLst>
            <a:ext uri="{FF2B5EF4-FFF2-40B4-BE49-F238E27FC236}">
              <a16:creationId xmlns:a16="http://schemas.microsoft.com/office/drawing/2014/main" id="{27ED0C9F-3D7F-4451-B744-5C79F4E46392}"/>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7332" name="PoljeZBesedilom 2">
          <a:extLst>
            <a:ext uri="{FF2B5EF4-FFF2-40B4-BE49-F238E27FC236}">
              <a16:creationId xmlns:a16="http://schemas.microsoft.com/office/drawing/2014/main" id="{26382145-0300-4517-96CE-397D3980A4DF}"/>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7333" name="PoljeZBesedilom 7332">
          <a:extLst>
            <a:ext uri="{FF2B5EF4-FFF2-40B4-BE49-F238E27FC236}">
              <a16:creationId xmlns:a16="http://schemas.microsoft.com/office/drawing/2014/main" id="{32C86919-4464-419F-A7CE-363021512C22}"/>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7334" name="PoljeZBesedilom 2">
          <a:extLst>
            <a:ext uri="{FF2B5EF4-FFF2-40B4-BE49-F238E27FC236}">
              <a16:creationId xmlns:a16="http://schemas.microsoft.com/office/drawing/2014/main" id="{E451CBFB-442C-4F2D-9F62-DB1780797BDA}"/>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7335" name="PoljeZBesedilom 2">
          <a:extLst>
            <a:ext uri="{FF2B5EF4-FFF2-40B4-BE49-F238E27FC236}">
              <a16:creationId xmlns:a16="http://schemas.microsoft.com/office/drawing/2014/main" id="{21AB05C9-81C4-4EC3-8B2E-5681AD18F246}"/>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7336" name="PoljeZBesedilom 2">
          <a:extLst>
            <a:ext uri="{FF2B5EF4-FFF2-40B4-BE49-F238E27FC236}">
              <a16:creationId xmlns:a16="http://schemas.microsoft.com/office/drawing/2014/main" id="{A5F5B675-E32F-450B-BEB8-90F6E5AE87D4}"/>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7337" name="PoljeZBesedilom 2">
          <a:extLst>
            <a:ext uri="{FF2B5EF4-FFF2-40B4-BE49-F238E27FC236}">
              <a16:creationId xmlns:a16="http://schemas.microsoft.com/office/drawing/2014/main" id="{0C879633-8594-440E-BCC9-330206EC1747}"/>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38" name="PoljeZBesedilom 2">
          <a:extLst>
            <a:ext uri="{FF2B5EF4-FFF2-40B4-BE49-F238E27FC236}">
              <a16:creationId xmlns:a16="http://schemas.microsoft.com/office/drawing/2014/main" id="{241E1099-23DD-4762-831E-6CDE32C15691}"/>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39" name="PoljeZBesedilom 7338">
          <a:extLst>
            <a:ext uri="{FF2B5EF4-FFF2-40B4-BE49-F238E27FC236}">
              <a16:creationId xmlns:a16="http://schemas.microsoft.com/office/drawing/2014/main" id="{E8775AFC-83B7-4D48-BD62-4FEEE94C023F}"/>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40" name="PoljeZBesedilom 2">
          <a:extLst>
            <a:ext uri="{FF2B5EF4-FFF2-40B4-BE49-F238E27FC236}">
              <a16:creationId xmlns:a16="http://schemas.microsoft.com/office/drawing/2014/main" id="{CC4D221B-1FCA-4C0B-934A-763B7003E5CF}"/>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41" name="PoljeZBesedilom 2">
          <a:extLst>
            <a:ext uri="{FF2B5EF4-FFF2-40B4-BE49-F238E27FC236}">
              <a16:creationId xmlns:a16="http://schemas.microsoft.com/office/drawing/2014/main" id="{5890D50C-D130-4D8D-9196-831A2CCF7643}"/>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42" name="PoljeZBesedilom 2">
          <a:extLst>
            <a:ext uri="{FF2B5EF4-FFF2-40B4-BE49-F238E27FC236}">
              <a16:creationId xmlns:a16="http://schemas.microsoft.com/office/drawing/2014/main" id="{20351973-2FF7-472F-8697-F6E2CB2B513F}"/>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43" name="PoljeZBesedilom 2">
          <a:extLst>
            <a:ext uri="{FF2B5EF4-FFF2-40B4-BE49-F238E27FC236}">
              <a16:creationId xmlns:a16="http://schemas.microsoft.com/office/drawing/2014/main" id="{B44C8EAF-F75D-4CA9-8CF7-B0C2D50BE8C3}"/>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7344" name="PoljeZBesedilom 2">
          <a:extLst>
            <a:ext uri="{FF2B5EF4-FFF2-40B4-BE49-F238E27FC236}">
              <a16:creationId xmlns:a16="http://schemas.microsoft.com/office/drawing/2014/main" id="{4A030501-4704-4945-898E-DB594C3E3522}"/>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7345" name="PoljeZBesedilom 7344">
          <a:extLst>
            <a:ext uri="{FF2B5EF4-FFF2-40B4-BE49-F238E27FC236}">
              <a16:creationId xmlns:a16="http://schemas.microsoft.com/office/drawing/2014/main" id="{3D2348E1-7D0C-4751-AC4C-3E1BFD088404}"/>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7346" name="PoljeZBesedilom 2">
          <a:extLst>
            <a:ext uri="{FF2B5EF4-FFF2-40B4-BE49-F238E27FC236}">
              <a16:creationId xmlns:a16="http://schemas.microsoft.com/office/drawing/2014/main" id="{F8083054-8191-498E-93F2-88951B383A0E}"/>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7347" name="PoljeZBesedilom 2">
          <a:extLst>
            <a:ext uri="{FF2B5EF4-FFF2-40B4-BE49-F238E27FC236}">
              <a16:creationId xmlns:a16="http://schemas.microsoft.com/office/drawing/2014/main" id="{68C7146D-8E75-4DAE-A051-1B4F21D5C917}"/>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7348" name="PoljeZBesedilom 2">
          <a:extLst>
            <a:ext uri="{FF2B5EF4-FFF2-40B4-BE49-F238E27FC236}">
              <a16:creationId xmlns:a16="http://schemas.microsoft.com/office/drawing/2014/main" id="{76EEC2D6-7A66-4F09-AFD1-DE31A69E0906}"/>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869</xdr:row>
      <xdr:rowOff>0</xdr:rowOff>
    </xdr:from>
    <xdr:ext cx="184731" cy="264560"/>
    <xdr:sp macro="" textlink="">
      <xdr:nvSpPr>
        <xdr:cNvPr id="7349" name="PoljeZBesedilom 2">
          <a:extLst>
            <a:ext uri="{FF2B5EF4-FFF2-40B4-BE49-F238E27FC236}">
              <a16:creationId xmlns:a16="http://schemas.microsoft.com/office/drawing/2014/main" id="{EA652AF7-4D3C-4EA4-B236-67D38FFD8766}"/>
            </a:ext>
          </a:extLst>
        </xdr:cNvPr>
        <xdr:cNvSpPr txBox="1"/>
      </xdr:nvSpPr>
      <xdr:spPr>
        <a:xfrm>
          <a:off x="7642885" y="14865694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50" name="PoljeZBesedilom 2">
          <a:extLst>
            <a:ext uri="{FF2B5EF4-FFF2-40B4-BE49-F238E27FC236}">
              <a16:creationId xmlns:a16="http://schemas.microsoft.com/office/drawing/2014/main" id="{7DE95C3F-979B-448A-A3EC-4A54BF12B6BC}"/>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51" name="PoljeZBesedilom 7350">
          <a:extLst>
            <a:ext uri="{FF2B5EF4-FFF2-40B4-BE49-F238E27FC236}">
              <a16:creationId xmlns:a16="http://schemas.microsoft.com/office/drawing/2014/main" id="{2611F42B-35B2-40C4-9F6E-3C225F4310C3}"/>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52" name="PoljeZBesedilom 2">
          <a:extLst>
            <a:ext uri="{FF2B5EF4-FFF2-40B4-BE49-F238E27FC236}">
              <a16:creationId xmlns:a16="http://schemas.microsoft.com/office/drawing/2014/main" id="{ED03782D-4720-4C6E-BCE3-236047E6A0F2}"/>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53" name="PoljeZBesedilom 2">
          <a:extLst>
            <a:ext uri="{FF2B5EF4-FFF2-40B4-BE49-F238E27FC236}">
              <a16:creationId xmlns:a16="http://schemas.microsoft.com/office/drawing/2014/main" id="{ED30B3BF-A4E4-4CA7-AD6E-4EFBD37F265F}"/>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54" name="PoljeZBesedilom 2">
          <a:extLst>
            <a:ext uri="{FF2B5EF4-FFF2-40B4-BE49-F238E27FC236}">
              <a16:creationId xmlns:a16="http://schemas.microsoft.com/office/drawing/2014/main" id="{84903A6F-6AD7-48E1-82EE-BFF7C7597586}"/>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55" name="PoljeZBesedilom 2">
          <a:extLst>
            <a:ext uri="{FF2B5EF4-FFF2-40B4-BE49-F238E27FC236}">
              <a16:creationId xmlns:a16="http://schemas.microsoft.com/office/drawing/2014/main" id="{7FA17531-BA22-423E-9B6B-6677E21EBD3C}"/>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56" name="PoljeZBesedilom 2">
          <a:extLst>
            <a:ext uri="{FF2B5EF4-FFF2-40B4-BE49-F238E27FC236}">
              <a16:creationId xmlns:a16="http://schemas.microsoft.com/office/drawing/2014/main" id="{D537F4C6-1356-4B8E-BA24-2F95E2B60EE6}"/>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57" name="PoljeZBesedilom 7356">
          <a:extLst>
            <a:ext uri="{FF2B5EF4-FFF2-40B4-BE49-F238E27FC236}">
              <a16:creationId xmlns:a16="http://schemas.microsoft.com/office/drawing/2014/main" id="{DFCD6AE4-E919-47E5-AC59-4176187CAB9D}"/>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58" name="PoljeZBesedilom 2">
          <a:extLst>
            <a:ext uri="{FF2B5EF4-FFF2-40B4-BE49-F238E27FC236}">
              <a16:creationId xmlns:a16="http://schemas.microsoft.com/office/drawing/2014/main" id="{857E8AC7-1276-413E-BF11-2D1342CA3A33}"/>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59" name="PoljeZBesedilom 2">
          <a:extLst>
            <a:ext uri="{FF2B5EF4-FFF2-40B4-BE49-F238E27FC236}">
              <a16:creationId xmlns:a16="http://schemas.microsoft.com/office/drawing/2014/main" id="{BDEDF0FA-2DA4-4DC4-90EE-A432EE9674D3}"/>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60" name="PoljeZBesedilom 2">
          <a:extLst>
            <a:ext uri="{FF2B5EF4-FFF2-40B4-BE49-F238E27FC236}">
              <a16:creationId xmlns:a16="http://schemas.microsoft.com/office/drawing/2014/main" id="{9FD3B4BC-A423-4B95-87CB-9D83C6F39DDF}"/>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61" name="PoljeZBesedilom 2">
          <a:extLst>
            <a:ext uri="{FF2B5EF4-FFF2-40B4-BE49-F238E27FC236}">
              <a16:creationId xmlns:a16="http://schemas.microsoft.com/office/drawing/2014/main" id="{14CD3C1F-08E7-4A0B-8117-955DE988E8EA}"/>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62" name="PoljeZBesedilom 2">
          <a:extLst>
            <a:ext uri="{FF2B5EF4-FFF2-40B4-BE49-F238E27FC236}">
              <a16:creationId xmlns:a16="http://schemas.microsoft.com/office/drawing/2014/main" id="{F95F678E-A357-4D07-8984-03A41A696D16}"/>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63" name="PoljeZBesedilom 7362">
          <a:extLst>
            <a:ext uri="{FF2B5EF4-FFF2-40B4-BE49-F238E27FC236}">
              <a16:creationId xmlns:a16="http://schemas.microsoft.com/office/drawing/2014/main" id="{A6C6678E-762D-490C-8C8B-4158CD18ACB0}"/>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64" name="PoljeZBesedilom 2">
          <a:extLst>
            <a:ext uri="{FF2B5EF4-FFF2-40B4-BE49-F238E27FC236}">
              <a16:creationId xmlns:a16="http://schemas.microsoft.com/office/drawing/2014/main" id="{D9BA66F2-A443-4385-8AD7-E9AF9572956C}"/>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65" name="PoljeZBesedilom 2">
          <a:extLst>
            <a:ext uri="{FF2B5EF4-FFF2-40B4-BE49-F238E27FC236}">
              <a16:creationId xmlns:a16="http://schemas.microsoft.com/office/drawing/2014/main" id="{7F4E85BA-2FC1-483C-A942-F8818287FFC3}"/>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66" name="PoljeZBesedilom 2">
          <a:extLst>
            <a:ext uri="{FF2B5EF4-FFF2-40B4-BE49-F238E27FC236}">
              <a16:creationId xmlns:a16="http://schemas.microsoft.com/office/drawing/2014/main" id="{3325F254-784C-475F-ACB9-7552771D833B}"/>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67" name="PoljeZBesedilom 2">
          <a:extLst>
            <a:ext uri="{FF2B5EF4-FFF2-40B4-BE49-F238E27FC236}">
              <a16:creationId xmlns:a16="http://schemas.microsoft.com/office/drawing/2014/main" id="{F452E0B9-C2D9-48E7-8750-3A7E0B7CA10B}"/>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7368" name="PoljeZBesedilom 2">
          <a:extLst>
            <a:ext uri="{FF2B5EF4-FFF2-40B4-BE49-F238E27FC236}">
              <a16:creationId xmlns:a16="http://schemas.microsoft.com/office/drawing/2014/main" id="{21657FE3-5203-4E73-82E8-45E50897B39C}"/>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7369" name="PoljeZBesedilom 7368">
          <a:extLst>
            <a:ext uri="{FF2B5EF4-FFF2-40B4-BE49-F238E27FC236}">
              <a16:creationId xmlns:a16="http://schemas.microsoft.com/office/drawing/2014/main" id="{2F4B262B-80D6-4FBB-B40E-E947E38C7D17}"/>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7370" name="PoljeZBesedilom 2">
          <a:extLst>
            <a:ext uri="{FF2B5EF4-FFF2-40B4-BE49-F238E27FC236}">
              <a16:creationId xmlns:a16="http://schemas.microsoft.com/office/drawing/2014/main" id="{75C044A8-C023-42F6-ADA8-37B86C54D7F4}"/>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7371" name="PoljeZBesedilom 2">
          <a:extLst>
            <a:ext uri="{FF2B5EF4-FFF2-40B4-BE49-F238E27FC236}">
              <a16:creationId xmlns:a16="http://schemas.microsoft.com/office/drawing/2014/main" id="{BE2BA5DE-A229-4EF6-9EC1-39911651DC31}"/>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7372" name="PoljeZBesedilom 2">
          <a:extLst>
            <a:ext uri="{FF2B5EF4-FFF2-40B4-BE49-F238E27FC236}">
              <a16:creationId xmlns:a16="http://schemas.microsoft.com/office/drawing/2014/main" id="{510B2220-5EF9-4A59-8B19-9687465DB074}"/>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7373" name="PoljeZBesedilom 2">
          <a:extLst>
            <a:ext uri="{FF2B5EF4-FFF2-40B4-BE49-F238E27FC236}">
              <a16:creationId xmlns:a16="http://schemas.microsoft.com/office/drawing/2014/main" id="{BC6082C7-A66C-4318-8DAF-D08EE48D7E79}"/>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7374" name="PoljeZBesedilom 2">
          <a:extLst>
            <a:ext uri="{FF2B5EF4-FFF2-40B4-BE49-F238E27FC236}">
              <a16:creationId xmlns:a16="http://schemas.microsoft.com/office/drawing/2014/main" id="{EEA4FE33-A594-4914-824C-C188790476C1}"/>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7375" name="PoljeZBesedilom 7374">
          <a:extLst>
            <a:ext uri="{FF2B5EF4-FFF2-40B4-BE49-F238E27FC236}">
              <a16:creationId xmlns:a16="http://schemas.microsoft.com/office/drawing/2014/main" id="{0E161C6D-3E03-4C05-A592-8077971998DF}"/>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7376" name="PoljeZBesedilom 2">
          <a:extLst>
            <a:ext uri="{FF2B5EF4-FFF2-40B4-BE49-F238E27FC236}">
              <a16:creationId xmlns:a16="http://schemas.microsoft.com/office/drawing/2014/main" id="{30FA9DCD-BED5-4187-A783-8AED00D66C36}"/>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7377" name="PoljeZBesedilom 2">
          <a:extLst>
            <a:ext uri="{FF2B5EF4-FFF2-40B4-BE49-F238E27FC236}">
              <a16:creationId xmlns:a16="http://schemas.microsoft.com/office/drawing/2014/main" id="{D0B6D96B-6940-4376-93D5-A8012D4C12A8}"/>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7378" name="PoljeZBesedilom 2">
          <a:extLst>
            <a:ext uri="{FF2B5EF4-FFF2-40B4-BE49-F238E27FC236}">
              <a16:creationId xmlns:a16="http://schemas.microsoft.com/office/drawing/2014/main" id="{1F9B6F3F-6016-4E56-AFC9-20CC86B36E85}"/>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7379" name="PoljeZBesedilom 2">
          <a:extLst>
            <a:ext uri="{FF2B5EF4-FFF2-40B4-BE49-F238E27FC236}">
              <a16:creationId xmlns:a16="http://schemas.microsoft.com/office/drawing/2014/main" id="{CF43215F-18EC-48ED-BE45-DD42B50E7B6F}"/>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7380" name="PoljeZBesedilom 7379">
          <a:extLst>
            <a:ext uri="{FF2B5EF4-FFF2-40B4-BE49-F238E27FC236}">
              <a16:creationId xmlns:a16="http://schemas.microsoft.com/office/drawing/2014/main" id="{3F81D9DD-E508-46A2-84F4-EF32434D59FB}"/>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7381" name="PoljeZBesedilom 2">
          <a:extLst>
            <a:ext uri="{FF2B5EF4-FFF2-40B4-BE49-F238E27FC236}">
              <a16:creationId xmlns:a16="http://schemas.microsoft.com/office/drawing/2014/main" id="{79F8E0A3-2914-4AA5-9A7A-8436BDF0F032}"/>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7382" name="PoljeZBesedilom 2">
          <a:extLst>
            <a:ext uri="{FF2B5EF4-FFF2-40B4-BE49-F238E27FC236}">
              <a16:creationId xmlns:a16="http://schemas.microsoft.com/office/drawing/2014/main" id="{F27FE806-3645-4465-98E1-05D7EDAA355E}"/>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7383" name="PoljeZBesedilom 2">
          <a:extLst>
            <a:ext uri="{FF2B5EF4-FFF2-40B4-BE49-F238E27FC236}">
              <a16:creationId xmlns:a16="http://schemas.microsoft.com/office/drawing/2014/main" id="{C47E4689-A406-48C1-A351-D3C1340A5BB3}"/>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7384" name="PoljeZBesedilom 2">
          <a:extLst>
            <a:ext uri="{FF2B5EF4-FFF2-40B4-BE49-F238E27FC236}">
              <a16:creationId xmlns:a16="http://schemas.microsoft.com/office/drawing/2014/main" id="{67C760DD-1AB1-4014-AD9D-037AD2080245}"/>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85" name="PoljeZBesedilom 2">
          <a:extLst>
            <a:ext uri="{FF2B5EF4-FFF2-40B4-BE49-F238E27FC236}">
              <a16:creationId xmlns:a16="http://schemas.microsoft.com/office/drawing/2014/main" id="{FDBBBAD3-4DF0-43FA-B130-31EBF6B2280C}"/>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86" name="PoljeZBesedilom 7385">
          <a:extLst>
            <a:ext uri="{FF2B5EF4-FFF2-40B4-BE49-F238E27FC236}">
              <a16:creationId xmlns:a16="http://schemas.microsoft.com/office/drawing/2014/main" id="{3913699D-36C0-4B5E-88EC-BBB923C375A1}"/>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87" name="PoljeZBesedilom 2">
          <a:extLst>
            <a:ext uri="{FF2B5EF4-FFF2-40B4-BE49-F238E27FC236}">
              <a16:creationId xmlns:a16="http://schemas.microsoft.com/office/drawing/2014/main" id="{B5043169-7F17-48A3-8421-517017D1227E}"/>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88" name="PoljeZBesedilom 2">
          <a:extLst>
            <a:ext uri="{FF2B5EF4-FFF2-40B4-BE49-F238E27FC236}">
              <a16:creationId xmlns:a16="http://schemas.microsoft.com/office/drawing/2014/main" id="{50F3681B-5981-4206-A841-883BF80FCC74}"/>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89" name="PoljeZBesedilom 2">
          <a:extLst>
            <a:ext uri="{FF2B5EF4-FFF2-40B4-BE49-F238E27FC236}">
              <a16:creationId xmlns:a16="http://schemas.microsoft.com/office/drawing/2014/main" id="{944A4171-894C-472B-8A66-63F3EEA8AFCE}"/>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870</xdr:row>
      <xdr:rowOff>0</xdr:rowOff>
    </xdr:from>
    <xdr:ext cx="184731" cy="264560"/>
    <xdr:sp macro="" textlink="">
      <xdr:nvSpPr>
        <xdr:cNvPr id="7390" name="PoljeZBesedilom 2">
          <a:extLst>
            <a:ext uri="{FF2B5EF4-FFF2-40B4-BE49-F238E27FC236}">
              <a16:creationId xmlns:a16="http://schemas.microsoft.com/office/drawing/2014/main" id="{D63AB57D-1153-4214-A987-E8095F4E2015}"/>
            </a:ext>
          </a:extLst>
        </xdr:cNvPr>
        <xdr:cNvSpPr txBox="1"/>
      </xdr:nvSpPr>
      <xdr:spPr>
        <a:xfrm>
          <a:off x="7642885" y="1487516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91" name="PoljeZBesedilom 2">
          <a:extLst>
            <a:ext uri="{FF2B5EF4-FFF2-40B4-BE49-F238E27FC236}">
              <a16:creationId xmlns:a16="http://schemas.microsoft.com/office/drawing/2014/main" id="{371599E7-8498-45D6-BBD0-5148C6305850}"/>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92" name="PoljeZBesedilom 7391">
          <a:extLst>
            <a:ext uri="{FF2B5EF4-FFF2-40B4-BE49-F238E27FC236}">
              <a16:creationId xmlns:a16="http://schemas.microsoft.com/office/drawing/2014/main" id="{8856F76D-E7C6-4A95-8ED7-0BBFFCFEEEF5}"/>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93" name="PoljeZBesedilom 2">
          <a:extLst>
            <a:ext uri="{FF2B5EF4-FFF2-40B4-BE49-F238E27FC236}">
              <a16:creationId xmlns:a16="http://schemas.microsoft.com/office/drawing/2014/main" id="{13AA5FD9-4949-40F2-B37C-EE6CB6A46A4E}"/>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94" name="PoljeZBesedilom 2">
          <a:extLst>
            <a:ext uri="{FF2B5EF4-FFF2-40B4-BE49-F238E27FC236}">
              <a16:creationId xmlns:a16="http://schemas.microsoft.com/office/drawing/2014/main" id="{F38DAB7E-0740-469F-9B78-388261825396}"/>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95" name="PoljeZBesedilom 2">
          <a:extLst>
            <a:ext uri="{FF2B5EF4-FFF2-40B4-BE49-F238E27FC236}">
              <a16:creationId xmlns:a16="http://schemas.microsoft.com/office/drawing/2014/main" id="{B009C8B3-0D08-471B-8BF4-BB6CC31B2280}"/>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96" name="PoljeZBesedilom 2">
          <a:extLst>
            <a:ext uri="{FF2B5EF4-FFF2-40B4-BE49-F238E27FC236}">
              <a16:creationId xmlns:a16="http://schemas.microsoft.com/office/drawing/2014/main" id="{3C0269C5-1D28-4850-AD8C-56CFA1DBB224}"/>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97" name="PoljeZBesedilom 2">
          <a:extLst>
            <a:ext uri="{FF2B5EF4-FFF2-40B4-BE49-F238E27FC236}">
              <a16:creationId xmlns:a16="http://schemas.microsoft.com/office/drawing/2014/main" id="{0556F6F3-0264-4CD2-97B1-2787A8AD6843}"/>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98" name="PoljeZBesedilom 7397">
          <a:extLst>
            <a:ext uri="{FF2B5EF4-FFF2-40B4-BE49-F238E27FC236}">
              <a16:creationId xmlns:a16="http://schemas.microsoft.com/office/drawing/2014/main" id="{C942ECF3-5697-4268-AE50-61B6E85A564F}"/>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399" name="PoljeZBesedilom 2">
          <a:extLst>
            <a:ext uri="{FF2B5EF4-FFF2-40B4-BE49-F238E27FC236}">
              <a16:creationId xmlns:a16="http://schemas.microsoft.com/office/drawing/2014/main" id="{5899372E-D028-46BD-9E5B-E915B089F6E3}"/>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400" name="PoljeZBesedilom 2">
          <a:extLst>
            <a:ext uri="{FF2B5EF4-FFF2-40B4-BE49-F238E27FC236}">
              <a16:creationId xmlns:a16="http://schemas.microsoft.com/office/drawing/2014/main" id="{95B6D796-C4B8-44AB-A2BE-634BC7EA962F}"/>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401" name="PoljeZBesedilom 2">
          <a:extLst>
            <a:ext uri="{FF2B5EF4-FFF2-40B4-BE49-F238E27FC236}">
              <a16:creationId xmlns:a16="http://schemas.microsoft.com/office/drawing/2014/main" id="{A9738AF4-01C7-4BA3-A3D4-05902A39CB12}"/>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402" name="PoljeZBesedilom 2">
          <a:extLst>
            <a:ext uri="{FF2B5EF4-FFF2-40B4-BE49-F238E27FC236}">
              <a16:creationId xmlns:a16="http://schemas.microsoft.com/office/drawing/2014/main" id="{22DAA53D-7369-4097-8D69-9DA6A4E29431}"/>
            </a:ext>
          </a:extLst>
        </xdr:cNvPr>
        <xdr:cNvSpPr txBox="1"/>
      </xdr:nvSpPr>
      <xdr:spPr>
        <a:xfrm>
          <a:off x="7646695"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7403" name="PoljeZBesedilom 2">
          <a:extLst>
            <a:ext uri="{FF2B5EF4-FFF2-40B4-BE49-F238E27FC236}">
              <a16:creationId xmlns:a16="http://schemas.microsoft.com/office/drawing/2014/main" id="{FEB4BC62-5D08-48B3-AB60-3819BDA3D79F}"/>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7404" name="PoljeZBesedilom 7403">
          <a:extLst>
            <a:ext uri="{FF2B5EF4-FFF2-40B4-BE49-F238E27FC236}">
              <a16:creationId xmlns:a16="http://schemas.microsoft.com/office/drawing/2014/main" id="{40C7ADC0-A0FA-45AD-A931-4E0684F13376}"/>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7405" name="PoljeZBesedilom 2">
          <a:extLst>
            <a:ext uri="{FF2B5EF4-FFF2-40B4-BE49-F238E27FC236}">
              <a16:creationId xmlns:a16="http://schemas.microsoft.com/office/drawing/2014/main" id="{4B808F2F-0AFA-4970-BF96-807B85532B8B}"/>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7406" name="PoljeZBesedilom 2">
          <a:extLst>
            <a:ext uri="{FF2B5EF4-FFF2-40B4-BE49-F238E27FC236}">
              <a16:creationId xmlns:a16="http://schemas.microsoft.com/office/drawing/2014/main" id="{2DA40BEF-1D58-40FF-BA49-FFEFE7C56ABA}"/>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7407" name="PoljeZBesedilom 2">
          <a:extLst>
            <a:ext uri="{FF2B5EF4-FFF2-40B4-BE49-F238E27FC236}">
              <a16:creationId xmlns:a16="http://schemas.microsoft.com/office/drawing/2014/main" id="{344A17C7-9AE6-4908-BC82-D21DD8BC108C}"/>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877</xdr:row>
      <xdr:rowOff>0</xdr:rowOff>
    </xdr:from>
    <xdr:ext cx="184731" cy="264560"/>
    <xdr:sp macro="" textlink="">
      <xdr:nvSpPr>
        <xdr:cNvPr id="7408" name="PoljeZBesedilom 2">
          <a:extLst>
            <a:ext uri="{FF2B5EF4-FFF2-40B4-BE49-F238E27FC236}">
              <a16:creationId xmlns:a16="http://schemas.microsoft.com/office/drawing/2014/main" id="{B6CC1168-0A74-4CC1-82DA-18BB800165E1}"/>
            </a:ext>
          </a:extLst>
        </xdr:cNvPr>
        <xdr:cNvSpPr txBox="1"/>
      </xdr:nvSpPr>
      <xdr:spPr>
        <a:xfrm>
          <a:off x="7644790" y="15051894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7409" name="PoljeZBesedilom 2">
          <a:extLst>
            <a:ext uri="{FF2B5EF4-FFF2-40B4-BE49-F238E27FC236}">
              <a16:creationId xmlns:a16="http://schemas.microsoft.com/office/drawing/2014/main" id="{3BD7FDFD-67D1-47ED-BEBE-F1209D1FBBAF}"/>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7410" name="PoljeZBesedilom 7409">
          <a:extLst>
            <a:ext uri="{FF2B5EF4-FFF2-40B4-BE49-F238E27FC236}">
              <a16:creationId xmlns:a16="http://schemas.microsoft.com/office/drawing/2014/main" id="{2D8EE641-068F-47E9-BA38-DE0BDA2C4F72}"/>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7411" name="PoljeZBesedilom 2">
          <a:extLst>
            <a:ext uri="{FF2B5EF4-FFF2-40B4-BE49-F238E27FC236}">
              <a16:creationId xmlns:a16="http://schemas.microsoft.com/office/drawing/2014/main" id="{6A500A83-E76B-4734-85F3-5A28599FDFCC}"/>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7412" name="PoljeZBesedilom 2">
          <a:extLst>
            <a:ext uri="{FF2B5EF4-FFF2-40B4-BE49-F238E27FC236}">
              <a16:creationId xmlns:a16="http://schemas.microsoft.com/office/drawing/2014/main" id="{04AD69C8-7263-47ED-8EE8-A2F4E5959404}"/>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7413" name="PoljeZBesedilom 2">
          <a:extLst>
            <a:ext uri="{FF2B5EF4-FFF2-40B4-BE49-F238E27FC236}">
              <a16:creationId xmlns:a16="http://schemas.microsoft.com/office/drawing/2014/main" id="{5674E451-C729-41AF-827C-66E97BCBEC4A}"/>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878</xdr:row>
      <xdr:rowOff>0</xdr:rowOff>
    </xdr:from>
    <xdr:ext cx="184731" cy="264560"/>
    <xdr:sp macro="" textlink="">
      <xdr:nvSpPr>
        <xdr:cNvPr id="7414" name="PoljeZBesedilom 2">
          <a:extLst>
            <a:ext uri="{FF2B5EF4-FFF2-40B4-BE49-F238E27FC236}">
              <a16:creationId xmlns:a16="http://schemas.microsoft.com/office/drawing/2014/main" id="{94AE18A7-8EA5-4719-9037-CFC179615BFE}"/>
            </a:ext>
          </a:extLst>
        </xdr:cNvPr>
        <xdr:cNvSpPr txBox="1"/>
      </xdr:nvSpPr>
      <xdr:spPr>
        <a:xfrm>
          <a:off x="7644790" y="150708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7415" name="PoljeZBesedilom 7414">
          <a:extLst>
            <a:ext uri="{FF2B5EF4-FFF2-40B4-BE49-F238E27FC236}">
              <a16:creationId xmlns:a16="http://schemas.microsoft.com/office/drawing/2014/main" id="{1F7EF44B-11E5-4DD1-9D57-6C3D045576F7}"/>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7416" name="PoljeZBesedilom 2">
          <a:extLst>
            <a:ext uri="{FF2B5EF4-FFF2-40B4-BE49-F238E27FC236}">
              <a16:creationId xmlns:a16="http://schemas.microsoft.com/office/drawing/2014/main" id="{DB8F5815-227C-4BD2-84B5-B8D4099C846A}"/>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7417" name="PoljeZBesedilom 2">
          <a:extLst>
            <a:ext uri="{FF2B5EF4-FFF2-40B4-BE49-F238E27FC236}">
              <a16:creationId xmlns:a16="http://schemas.microsoft.com/office/drawing/2014/main" id="{7137677D-44CD-4178-828C-EB0215CD2C33}"/>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7418" name="PoljeZBesedilom 2">
          <a:extLst>
            <a:ext uri="{FF2B5EF4-FFF2-40B4-BE49-F238E27FC236}">
              <a16:creationId xmlns:a16="http://schemas.microsoft.com/office/drawing/2014/main" id="{2982784D-F2E6-4A8B-ACCD-2B4476ABC504}"/>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879</xdr:row>
      <xdr:rowOff>0</xdr:rowOff>
    </xdr:from>
    <xdr:ext cx="184731" cy="274009"/>
    <xdr:sp macro="" textlink="">
      <xdr:nvSpPr>
        <xdr:cNvPr id="7419" name="PoljeZBesedilom 2">
          <a:extLst>
            <a:ext uri="{FF2B5EF4-FFF2-40B4-BE49-F238E27FC236}">
              <a16:creationId xmlns:a16="http://schemas.microsoft.com/office/drawing/2014/main" id="{D281B9E9-58B9-4BFC-80BE-F91DD0415516}"/>
            </a:ext>
          </a:extLst>
        </xdr:cNvPr>
        <xdr:cNvSpPr txBox="1"/>
      </xdr:nvSpPr>
      <xdr:spPr>
        <a:xfrm>
          <a:off x="7644790" y="1509766929"/>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20" name="PoljeZBesedilom 2">
          <a:extLst>
            <a:ext uri="{FF2B5EF4-FFF2-40B4-BE49-F238E27FC236}">
              <a16:creationId xmlns:a16="http://schemas.microsoft.com/office/drawing/2014/main" id="{C56DF0CA-9138-48A5-98DB-5926E182BA53}"/>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21" name="PoljeZBesedilom 7420">
          <a:extLst>
            <a:ext uri="{FF2B5EF4-FFF2-40B4-BE49-F238E27FC236}">
              <a16:creationId xmlns:a16="http://schemas.microsoft.com/office/drawing/2014/main" id="{09C43A39-160A-4D70-94F2-9279C71E90FA}"/>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22" name="PoljeZBesedilom 2">
          <a:extLst>
            <a:ext uri="{FF2B5EF4-FFF2-40B4-BE49-F238E27FC236}">
              <a16:creationId xmlns:a16="http://schemas.microsoft.com/office/drawing/2014/main" id="{F6568B4F-98A9-4E1A-8676-87728266FF70}"/>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23" name="PoljeZBesedilom 2">
          <a:extLst>
            <a:ext uri="{FF2B5EF4-FFF2-40B4-BE49-F238E27FC236}">
              <a16:creationId xmlns:a16="http://schemas.microsoft.com/office/drawing/2014/main" id="{39478311-90E5-457F-BE3F-2CE5E9B41EF5}"/>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24" name="PoljeZBesedilom 2">
          <a:extLst>
            <a:ext uri="{FF2B5EF4-FFF2-40B4-BE49-F238E27FC236}">
              <a16:creationId xmlns:a16="http://schemas.microsoft.com/office/drawing/2014/main" id="{D084A743-B227-490B-9094-C646878A64BE}"/>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25" name="PoljeZBesedilom 2">
          <a:extLst>
            <a:ext uri="{FF2B5EF4-FFF2-40B4-BE49-F238E27FC236}">
              <a16:creationId xmlns:a16="http://schemas.microsoft.com/office/drawing/2014/main" id="{3353771A-667E-4C70-B3B8-D9C9D7A8B1D2}"/>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26" name="PoljeZBesedilom 2">
          <a:extLst>
            <a:ext uri="{FF2B5EF4-FFF2-40B4-BE49-F238E27FC236}">
              <a16:creationId xmlns:a16="http://schemas.microsoft.com/office/drawing/2014/main" id="{448FA3B1-DE91-4159-A14E-A6B227053E06}"/>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27" name="PoljeZBesedilom 7426">
          <a:extLst>
            <a:ext uri="{FF2B5EF4-FFF2-40B4-BE49-F238E27FC236}">
              <a16:creationId xmlns:a16="http://schemas.microsoft.com/office/drawing/2014/main" id="{5AAF46A3-48DD-4B75-92DE-31BF52702D42}"/>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28" name="PoljeZBesedilom 2">
          <a:extLst>
            <a:ext uri="{FF2B5EF4-FFF2-40B4-BE49-F238E27FC236}">
              <a16:creationId xmlns:a16="http://schemas.microsoft.com/office/drawing/2014/main" id="{C0DFFD7A-9E7A-4854-A163-B26A5C69A092}"/>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29" name="PoljeZBesedilom 2">
          <a:extLst>
            <a:ext uri="{FF2B5EF4-FFF2-40B4-BE49-F238E27FC236}">
              <a16:creationId xmlns:a16="http://schemas.microsoft.com/office/drawing/2014/main" id="{B47EDB23-C40F-4A98-B1CB-3DA193AAA5F4}"/>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30" name="PoljeZBesedilom 2">
          <a:extLst>
            <a:ext uri="{FF2B5EF4-FFF2-40B4-BE49-F238E27FC236}">
              <a16:creationId xmlns:a16="http://schemas.microsoft.com/office/drawing/2014/main" id="{1CB576FE-EB76-4464-859B-9DD2A1CC7655}"/>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31" name="PoljeZBesedilom 2">
          <a:extLst>
            <a:ext uri="{FF2B5EF4-FFF2-40B4-BE49-F238E27FC236}">
              <a16:creationId xmlns:a16="http://schemas.microsoft.com/office/drawing/2014/main" id="{5BC12D56-5FC1-4258-A9DC-CDF9768EBF9A}"/>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32" name="PoljeZBesedilom 2">
          <a:extLst>
            <a:ext uri="{FF2B5EF4-FFF2-40B4-BE49-F238E27FC236}">
              <a16:creationId xmlns:a16="http://schemas.microsoft.com/office/drawing/2014/main" id="{9E6F364B-1D96-4F52-8E6B-013919EC0998}"/>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33" name="PoljeZBesedilom 7432">
          <a:extLst>
            <a:ext uri="{FF2B5EF4-FFF2-40B4-BE49-F238E27FC236}">
              <a16:creationId xmlns:a16="http://schemas.microsoft.com/office/drawing/2014/main" id="{8797AD30-1DB4-4AC4-8CC0-91357033E12F}"/>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34" name="PoljeZBesedilom 2">
          <a:extLst>
            <a:ext uri="{FF2B5EF4-FFF2-40B4-BE49-F238E27FC236}">
              <a16:creationId xmlns:a16="http://schemas.microsoft.com/office/drawing/2014/main" id="{E7C5ADF7-8C0B-47EB-8B09-C11538749C76}"/>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35" name="PoljeZBesedilom 2">
          <a:extLst>
            <a:ext uri="{FF2B5EF4-FFF2-40B4-BE49-F238E27FC236}">
              <a16:creationId xmlns:a16="http://schemas.microsoft.com/office/drawing/2014/main" id="{287503EE-6C28-4C05-961F-CEF5DB374D84}"/>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36" name="PoljeZBesedilom 2">
          <a:extLst>
            <a:ext uri="{FF2B5EF4-FFF2-40B4-BE49-F238E27FC236}">
              <a16:creationId xmlns:a16="http://schemas.microsoft.com/office/drawing/2014/main" id="{87F29D30-5D0C-4614-A2C3-78D7D970B93F}"/>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37" name="PoljeZBesedilom 2">
          <a:extLst>
            <a:ext uri="{FF2B5EF4-FFF2-40B4-BE49-F238E27FC236}">
              <a16:creationId xmlns:a16="http://schemas.microsoft.com/office/drawing/2014/main" id="{849B7565-82C2-4DAF-80B2-B779DC7F39A3}"/>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38" name="PoljeZBesedilom 2">
          <a:extLst>
            <a:ext uri="{FF2B5EF4-FFF2-40B4-BE49-F238E27FC236}">
              <a16:creationId xmlns:a16="http://schemas.microsoft.com/office/drawing/2014/main" id="{F9EAF5A0-56E2-41DE-9902-AEBFF8B39B09}"/>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39" name="PoljeZBesedilom 7438">
          <a:extLst>
            <a:ext uri="{FF2B5EF4-FFF2-40B4-BE49-F238E27FC236}">
              <a16:creationId xmlns:a16="http://schemas.microsoft.com/office/drawing/2014/main" id="{4FEE54B9-6D47-4192-B019-247AA22AF482}"/>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40" name="PoljeZBesedilom 2">
          <a:extLst>
            <a:ext uri="{FF2B5EF4-FFF2-40B4-BE49-F238E27FC236}">
              <a16:creationId xmlns:a16="http://schemas.microsoft.com/office/drawing/2014/main" id="{32F4C2AC-6DDC-4FC3-83F6-EFD9615EB8DB}"/>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41" name="PoljeZBesedilom 2">
          <a:extLst>
            <a:ext uri="{FF2B5EF4-FFF2-40B4-BE49-F238E27FC236}">
              <a16:creationId xmlns:a16="http://schemas.microsoft.com/office/drawing/2014/main" id="{3D3BF0E5-1A9A-4AE5-994D-D96B972E5844}"/>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42" name="PoljeZBesedilom 2">
          <a:extLst>
            <a:ext uri="{FF2B5EF4-FFF2-40B4-BE49-F238E27FC236}">
              <a16:creationId xmlns:a16="http://schemas.microsoft.com/office/drawing/2014/main" id="{FD8607EE-7A69-4FE9-AE9B-8C57320221E7}"/>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880</xdr:row>
      <xdr:rowOff>0</xdr:rowOff>
    </xdr:from>
    <xdr:ext cx="184731" cy="264560"/>
    <xdr:sp macro="" textlink="">
      <xdr:nvSpPr>
        <xdr:cNvPr id="7443" name="PoljeZBesedilom 2">
          <a:extLst>
            <a:ext uri="{FF2B5EF4-FFF2-40B4-BE49-F238E27FC236}">
              <a16:creationId xmlns:a16="http://schemas.microsoft.com/office/drawing/2014/main" id="{973324A2-A236-4FC4-9256-088A712384AE}"/>
            </a:ext>
          </a:extLst>
        </xdr:cNvPr>
        <xdr:cNvSpPr txBox="1"/>
      </xdr:nvSpPr>
      <xdr:spPr>
        <a:xfrm>
          <a:off x="7650505" y="151150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44" name="PoljeZBesedilom 2">
          <a:extLst>
            <a:ext uri="{FF2B5EF4-FFF2-40B4-BE49-F238E27FC236}">
              <a16:creationId xmlns:a16="http://schemas.microsoft.com/office/drawing/2014/main" id="{1A286333-0FB6-40F4-80FA-0A7E6E9EC3F6}"/>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45" name="PoljeZBesedilom 7444">
          <a:extLst>
            <a:ext uri="{FF2B5EF4-FFF2-40B4-BE49-F238E27FC236}">
              <a16:creationId xmlns:a16="http://schemas.microsoft.com/office/drawing/2014/main" id="{92F4D201-559D-4423-BE8A-449356569EB1}"/>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46" name="PoljeZBesedilom 2">
          <a:extLst>
            <a:ext uri="{FF2B5EF4-FFF2-40B4-BE49-F238E27FC236}">
              <a16:creationId xmlns:a16="http://schemas.microsoft.com/office/drawing/2014/main" id="{176CF8D8-3807-4152-A166-622D9CF6FE15}"/>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47" name="PoljeZBesedilom 2">
          <a:extLst>
            <a:ext uri="{FF2B5EF4-FFF2-40B4-BE49-F238E27FC236}">
              <a16:creationId xmlns:a16="http://schemas.microsoft.com/office/drawing/2014/main" id="{ABB33C86-880D-467D-BD1D-496117163FEF}"/>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48" name="PoljeZBesedilom 2">
          <a:extLst>
            <a:ext uri="{FF2B5EF4-FFF2-40B4-BE49-F238E27FC236}">
              <a16:creationId xmlns:a16="http://schemas.microsoft.com/office/drawing/2014/main" id="{9F4230DA-6D2C-4F74-A50C-DF0198A55180}"/>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49" name="PoljeZBesedilom 2">
          <a:extLst>
            <a:ext uri="{FF2B5EF4-FFF2-40B4-BE49-F238E27FC236}">
              <a16:creationId xmlns:a16="http://schemas.microsoft.com/office/drawing/2014/main" id="{F7F1C4B6-9525-4220-B2B7-A2838C2C9924}"/>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50" name="PoljeZBesedilom 2">
          <a:extLst>
            <a:ext uri="{FF2B5EF4-FFF2-40B4-BE49-F238E27FC236}">
              <a16:creationId xmlns:a16="http://schemas.microsoft.com/office/drawing/2014/main" id="{AB4B11DF-A0D1-44C6-8D65-2EB2EAAD9952}"/>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51" name="PoljeZBesedilom 7450">
          <a:extLst>
            <a:ext uri="{FF2B5EF4-FFF2-40B4-BE49-F238E27FC236}">
              <a16:creationId xmlns:a16="http://schemas.microsoft.com/office/drawing/2014/main" id="{F7E497D3-2C8B-4F64-B4C6-30E657259F60}"/>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52" name="PoljeZBesedilom 2">
          <a:extLst>
            <a:ext uri="{FF2B5EF4-FFF2-40B4-BE49-F238E27FC236}">
              <a16:creationId xmlns:a16="http://schemas.microsoft.com/office/drawing/2014/main" id="{3391D5BE-DC19-4AD4-B5DF-0C53A40FCDDB}"/>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53" name="PoljeZBesedilom 2">
          <a:extLst>
            <a:ext uri="{FF2B5EF4-FFF2-40B4-BE49-F238E27FC236}">
              <a16:creationId xmlns:a16="http://schemas.microsoft.com/office/drawing/2014/main" id="{EE417331-C5F2-4EC4-B7FB-9B7782BB88BC}"/>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54" name="PoljeZBesedilom 2">
          <a:extLst>
            <a:ext uri="{FF2B5EF4-FFF2-40B4-BE49-F238E27FC236}">
              <a16:creationId xmlns:a16="http://schemas.microsoft.com/office/drawing/2014/main" id="{0FB29D7B-5819-46F9-928A-E29CDEF0134E}"/>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55" name="PoljeZBesedilom 2">
          <a:extLst>
            <a:ext uri="{FF2B5EF4-FFF2-40B4-BE49-F238E27FC236}">
              <a16:creationId xmlns:a16="http://schemas.microsoft.com/office/drawing/2014/main" id="{359B0248-E8B5-46BD-A5E8-823EE2539A98}"/>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884</xdr:row>
      <xdr:rowOff>0</xdr:rowOff>
    </xdr:from>
    <xdr:ext cx="184731" cy="264560"/>
    <xdr:sp macro="" textlink="">
      <xdr:nvSpPr>
        <xdr:cNvPr id="7456" name="PoljeZBesedilom 2">
          <a:extLst>
            <a:ext uri="{FF2B5EF4-FFF2-40B4-BE49-F238E27FC236}">
              <a16:creationId xmlns:a16="http://schemas.microsoft.com/office/drawing/2014/main" id="{CF85356D-E505-4E15-9322-6EC0B7A7280E}"/>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884</xdr:row>
      <xdr:rowOff>0</xdr:rowOff>
    </xdr:from>
    <xdr:ext cx="184731" cy="264560"/>
    <xdr:sp macro="" textlink="">
      <xdr:nvSpPr>
        <xdr:cNvPr id="7457" name="PoljeZBesedilom 7456">
          <a:extLst>
            <a:ext uri="{FF2B5EF4-FFF2-40B4-BE49-F238E27FC236}">
              <a16:creationId xmlns:a16="http://schemas.microsoft.com/office/drawing/2014/main" id="{DA889941-5FCD-4B9E-81CD-C1ED78D22460}"/>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884</xdr:row>
      <xdr:rowOff>0</xdr:rowOff>
    </xdr:from>
    <xdr:ext cx="184731" cy="264560"/>
    <xdr:sp macro="" textlink="">
      <xdr:nvSpPr>
        <xdr:cNvPr id="7458" name="PoljeZBesedilom 2">
          <a:extLst>
            <a:ext uri="{FF2B5EF4-FFF2-40B4-BE49-F238E27FC236}">
              <a16:creationId xmlns:a16="http://schemas.microsoft.com/office/drawing/2014/main" id="{B463C097-20D3-42F3-A01E-FD473496B2DB}"/>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884</xdr:row>
      <xdr:rowOff>0</xdr:rowOff>
    </xdr:from>
    <xdr:ext cx="184731" cy="264560"/>
    <xdr:sp macro="" textlink="">
      <xdr:nvSpPr>
        <xdr:cNvPr id="7459" name="PoljeZBesedilom 2">
          <a:extLst>
            <a:ext uri="{FF2B5EF4-FFF2-40B4-BE49-F238E27FC236}">
              <a16:creationId xmlns:a16="http://schemas.microsoft.com/office/drawing/2014/main" id="{88BC7F27-22E5-4E45-9E90-5335A0A77AC7}"/>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884</xdr:row>
      <xdr:rowOff>0</xdr:rowOff>
    </xdr:from>
    <xdr:ext cx="184731" cy="264560"/>
    <xdr:sp macro="" textlink="">
      <xdr:nvSpPr>
        <xdr:cNvPr id="7460" name="PoljeZBesedilom 2">
          <a:extLst>
            <a:ext uri="{FF2B5EF4-FFF2-40B4-BE49-F238E27FC236}">
              <a16:creationId xmlns:a16="http://schemas.microsoft.com/office/drawing/2014/main" id="{933531F8-5702-468F-8EEB-E1726646B03E}"/>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884</xdr:row>
      <xdr:rowOff>0</xdr:rowOff>
    </xdr:from>
    <xdr:ext cx="184731" cy="264560"/>
    <xdr:sp macro="" textlink="">
      <xdr:nvSpPr>
        <xdr:cNvPr id="7461" name="PoljeZBesedilom 2">
          <a:extLst>
            <a:ext uri="{FF2B5EF4-FFF2-40B4-BE49-F238E27FC236}">
              <a16:creationId xmlns:a16="http://schemas.microsoft.com/office/drawing/2014/main" id="{A4FB051A-F8A8-49BE-A66E-3633EB3E66CA}"/>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62" name="PoljeZBesedilom 2">
          <a:extLst>
            <a:ext uri="{FF2B5EF4-FFF2-40B4-BE49-F238E27FC236}">
              <a16:creationId xmlns:a16="http://schemas.microsoft.com/office/drawing/2014/main" id="{12E34A53-26C7-4EAB-9F54-C90512CF056A}"/>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63" name="PoljeZBesedilom 7462">
          <a:extLst>
            <a:ext uri="{FF2B5EF4-FFF2-40B4-BE49-F238E27FC236}">
              <a16:creationId xmlns:a16="http://schemas.microsoft.com/office/drawing/2014/main" id="{8464B702-488E-413A-99B3-6F3ABF6B6259}"/>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64" name="PoljeZBesedilom 2">
          <a:extLst>
            <a:ext uri="{FF2B5EF4-FFF2-40B4-BE49-F238E27FC236}">
              <a16:creationId xmlns:a16="http://schemas.microsoft.com/office/drawing/2014/main" id="{8F33AB3D-B7AF-4D23-AFF5-0851FB898D61}"/>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65" name="PoljeZBesedilom 2">
          <a:extLst>
            <a:ext uri="{FF2B5EF4-FFF2-40B4-BE49-F238E27FC236}">
              <a16:creationId xmlns:a16="http://schemas.microsoft.com/office/drawing/2014/main" id="{56203580-33A1-4C26-AE75-E2317AF077A5}"/>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66" name="PoljeZBesedilom 2">
          <a:extLst>
            <a:ext uri="{FF2B5EF4-FFF2-40B4-BE49-F238E27FC236}">
              <a16:creationId xmlns:a16="http://schemas.microsoft.com/office/drawing/2014/main" id="{A094D61E-5616-4246-9527-14B76BAB82CA}"/>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67" name="PoljeZBesedilom 2">
          <a:extLst>
            <a:ext uri="{FF2B5EF4-FFF2-40B4-BE49-F238E27FC236}">
              <a16:creationId xmlns:a16="http://schemas.microsoft.com/office/drawing/2014/main" id="{9D894AD7-B582-46C0-9738-A610D0675764}"/>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68" name="PoljeZBesedilom 2">
          <a:extLst>
            <a:ext uri="{FF2B5EF4-FFF2-40B4-BE49-F238E27FC236}">
              <a16:creationId xmlns:a16="http://schemas.microsoft.com/office/drawing/2014/main" id="{C9FB77ED-F035-40C8-9C2F-32DE0BDE2892}"/>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69" name="PoljeZBesedilom 7468">
          <a:extLst>
            <a:ext uri="{FF2B5EF4-FFF2-40B4-BE49-F238E27FC236}">
              <a16:creationId xmlns:a16="http://schemas.microsoft.com/office/drawing/2014/main" id="{D393D682-5095-4BA7-A07E-8E837C6023FE}"/>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70" name="PoljeZBesedilom 2">
          <a:extLst>
            <a:ext uri="{FF2B5EF4-FFF2-40B4-BE49-F238E27FC236}">
              <a16:creationId xmlns:a16="http://schemas.microsoft.com/office/drawing/2014/main" id="{76B82DED-D700-45D0-BC6E-E4B72B715AD1}"/>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71" name="PoljeZBesedilom 2">
          <a:extLst>
            <a:ext uri="{FF2B5EF4-FFF2-40B4-BE49-F238E27FC236}">
              <a16:creationId xmlns:a16="http://schemas.microsoft.com/office/drawing/2014/main" id="{7AEB8921-2EC5-4D13-A994-BE8F45EDAD5E}"/>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72" name="PoljeZBesedilom 2">
          <a:extLst>
            <a:ext uri="{FF2B5EF4-FFF2-40B4-BE49-F238E27FC236}">
              <a16:creationId xmlns:a16="http://schemas.microsoft.com/office/drawing/2014/main" id="{FB89EC8B-9D43-4A0A-895C-304EF7562A93}"/>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883</xdr:row>
      <xdr:rowOff>0</xdr:rowOff>
    </xdr:from>
    <xdr:ext cx="184731" cy="264560"/>
    <xdr:sp macro="" textlink="">
      <xdr:nvSpPr>
        <xdr:cNvPr id="7473" name="PoljeZBesedilom 2">
          <a:extLst>
            <a:ext uri="{FF2B5EF4-FFF2-40B4-BE49-F238E27FC236}">
              <a16:creationId xmlns:a16="http://schemas.microsoft.com/office/drawing/2014/main" id="{7006A378-4840-436C-97A0-0061AC589799}"/>
            </a:ext>
          </a:extLst>
        </xdr:cNvPr>
        <xdr:cNvSpPr txBox="1"/>
      </xdr:nvSpPr>
      <xdr:spPr>
        <a:xfrm>
          <a:off x="7650505" y="151786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884</xdr:row>
      <xdr:rowOff>0</xdr:rowOff>
    </xdr:from>
    <xdr:ext cx="184731" cy="264560"/>
    <xdr:sp macro="" textlink="">
      <xdr:nvSpPr>
        <xdr:cNvPr id="7474" name="PoljeZBesedilom 2">
          <a:extLst>
            <a:ext uri="{FF2B5EF4-FFF2-40B4-BE49-F238E27FC236}">
              <a16:creationId xmlns:a16="http://schemas.microsoft.com/office/drawing/2014/main" id="{45B22F84-CF80-4C70-AFD6-00F030F8A6EA}"/>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884</xdr:row>
      <xdr:rowOff>0</xdr:rowOff>
    </xdr:from>
    <xdr:ext cx="184731" cy="264560"/>
    <xdr:sp macro="" textlink="">
      <xdr:nvSpPr>
        <xdr:cNvPr id="7475" name="PoljeZBesedilom 7474">
          <a:extLst>
            <a:ext uri="{FF2B5EF4-FFF2-40B4-BE49-F238E27FC236}">
              <a16:creationId xmlns:a16="http://schemas.microsoft.com/office/drawing/2014/main" id="{668DD1FA-A354-40F4-AB61-F40509EAA5E1}"/>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884</xdr:row>
      <xdr:rowOff>0</xdr:rowOff>
    </xdr:from>
    <xdr:ext cx="184731" cy="264560"/>
    <xdr:sp macro="" textlink="">
      <xdr:nvSpPr>
        <xdr:cNvPr id="7476" name="PoljeZBesedilom 2">
          <a:extLst>
            <a:ext uri="{FF2B5EF4-FFF2-40B4-BE49-F238E27FC236}">
              <a16:creationId xmlns:a16="http://schemas.microsoft.com/office/drawing/2014/main" id="{971FD283-AAD9-497C-B0AA-78842F6AC3AE}"/>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884</xdr:row>
      <xdr:rowOff>0</xdr:rowOff>
    </xdr:from>
    <xdr:ext cx="184731" cy="264560"/>
    <xdr:sp macro="" textlink="">
      <xdr:nvSpPr>
        <xdr:cNvPr id="7477" name="PoljeZBesedilom 2">
          <a:extLst>
            <a:ext uri="{FF2B5EF4-FFF2-40B4-BE49-F238E27FC236}">
              <a16:creationId xmlns:a16="http://schemas.microsoft.com/office/drawing/2014/main" id="{D3989899-482D-4BFE-A048-2C045C6DF8E3}"/>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884</xdr:row>
      <xdr:rowOff>0</xdr:rowOff>
    </xdr:from>
    <xdr:ext cx="184731" cy="264560"/>
    <xdr:sp macro="" textlink="">
      <xdr:nvSpPr>
        <xdr:cNvPr id="7478" name="PoljeZBesedilom 2">
          <a:extLst>
            <a:ext uri="{FF2B5EF4-FFF2-40B4-BE49-F238E27FC236}">
              <a16:creationId xmlns:a16="http://schemas.microsoft.com/office/drawing/2014/main" id="{6C4A6788-3E06-445C-8DB5-2E10AE63359D}"/>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884</xdr:row>
      <xdr:rowOff>0</xdr:rowOff>
    </xdr:from>
    <xdr:ext cx="184731" cy="264560"/>
    <xdr:sp macro="" textlink="">
      <xdr:nvSpPr>
        <xdr:cNvPr id="7479" name="PoljeZBesedilom 2">
          <a:extLst>
            <a:ext uri="{FF2B5EF4-FFF2-40B4-BE49-F238E27FC236}">
              <a16:creationId xmlns:a16="http://schemas.microsoft.com/office/drawing/2014/main" id="{DA4BEEC7-C73F-4DF9-8F5C-9397D2B7935E}"/>
            </a:ext>
          </a:extLst>
        </xdr:cNvPr>
        <xdr:cNvSpPr txBox="1"/>
      </xdr:nvSpPr>
      <xdr:spPr>
        <a:xfrm>
          <a:off x="7648600" y="152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480" name="PoljeZBesedilom 2">
          <a:extLst>
            <a:ext uri="{FF2B5EF4-FFF2-40B4-BE49-F238E27FC236}">
              <a16:creationId xmlns:a16="http://schemas.microsoft.com/office/drawing/2014/main" id="{EE54433F-5C42-47F5-AB02-BC38BBB0DFD2}"/>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481" name="PoljeZBesedilom 7480">
          <a:extLst>
            <a:ext uri="{FF2B5EF4-FFF2-40B4-BE49-F238E27FC236}">
              <a16:creationId xmlns:a16="http://schemas.microsoft.com/office/drawing/2014/main" id="{A619701F-EF6B-49A9-A91C-C33179DA8D6D}"/>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482" name="PoljeZBesedilom 2">
          <a:extLst>
            <a:ext uri="{FF2B5EF4-FFF2-40B4-BE49-F238E27FC236}">
              <a16:creationId xmlns:a16="http://schemas.microsoft.com/office/drawing/2014/main" id="{7C092D49-19D4-46CC-AAFA-39DD33695453}"/>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483" name="PoljeZBesedilom 2">
          <a:extLst>
            <a:ext uri="{FF2B5EF4-FFF2-40B4-BE49-F238E27FC236}">
              <a16:creationId xmlns:a16="http://schemas.microsoft.com/office/drawing/2014/main" id="{A3097A5F-6F70-4C3D-AF4A-FCA82C4390F2}"/>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484" name="PoljeZBesedilom 2">
          <a:extLst>
            <a:ext uri="{FF2B5EF4-FFF2-40B4-BE49-F238E27FC236}">
              <a16:creationId xmlns:a16="http://schemas.microsoft.com/office/drawing/2014/main" id="{48A22076-9955-41D4-9461-31962B05573F}"/>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485" name="PoljeZBesedilom 2">
          <a:extLst>
            <a:ext uri="{FF2B5EF4-FFF2-40B4-BE49-F238E27FC236}">
              <a16:creationId xmlns:a16="http://schemas.microsoft.com/office/drawing/2014/main" id="{3D52F867-8A18-444F-BBAF-8BCB25A385A2}"/>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486" name="PoljeZBesedilom 7485">
          <a:extLst>
            <a:ext uri="{FF2B5EF4-FFF2-40B4-BE49-F238E27FC236}">
              <a16:creationId xmlns:a16="http://schemas.microsoft.com/office/drawing/2014/main" id="{A1CE90AC-77DE-40DE-A690-695E88512996}"/>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487" name="PoljeZBesedilom 2">
          <a:extLst>
            <a:ext uri="{FF2B5EF4-FFF2-40B4-BE49-F238E27FC236}">
              <a16:creationId xmlns:a16="http://schemas.microsoft.com/office/drawing/2014/main" id="{7FF39E01-1A23-4ED1-B752-B13AC7E69914}"/>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488" name="PoljeZBesedilom 2">
          <a:extLst>
            <a:ext uri="{FF2B5EF4-FFF2-40B4-BE49-F238E27FC236}">
              <a16:creationId xmlns:a16="http://schemas.microsoft.com/office/drawing/2014/main" id="{222EB799-E94A-4F82-8186-B92F4687A049}"/>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489" name="PoljeZBesedilom 2">
          <a:extLst>
            <a:ext uri="{FF2B5EF4-FFF2-40B4-BE49-F238E27FC236}">
              <a16:creationId xmlns:a16="http://schemas.microsoft.com/office/drawing/2014/main" id="{CA1E7B5A-80BE-4938-A900-F16DC1A986D3}"/>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490" name="PoljeZBesedilom 2">
          <a:extLst>
            <a:ext uri="{FF2B5EF4-FFF2-40B4-BE49-F238E27FC236}">
              <a16:creationId xmlns:a16="http://schemas.microsoft.com/office/drawing/2014/main" id="{61235D05-805F-4450-AD36-C36ACF68E4C7}"/>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491" name="PoljeZBesedilom 2">
          <a:extLst>
            <a:ext uri="{FF2B5EF4-FFF2-40B4-BE49-F238E27FC236}">
              <a16:creationId xmlns:a16="http://schemas.microsoft.com/office/drawing/2014/main" id="{1AB43BA4-4040-478E-99E1-D28DE4B8462B}"/>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492" name="PoljeZBesedilom 7491">
          <a:extLst>
            <a:ext uri="{FF2B5EF4-FFF2-40B4-BE49-F238E27FC236}">
              <a16:creationId xmlns:a16="http://schemas.microsoft.com/office/drawing/2014/main" id="{13CCC3E6-5378-4E84-A027-E21FE80882A4}"/>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493" name="PoljeZBesedilom 2">
          <a:extLst>
            <a:ext uri="{FF2B5EF4-FFF2-40B4-BE49-F238E27FC236}">
              <a16:creationId xmlns:a16="http://schemas.microsoft.com/office/drawing/2014/main" id="{3D6BDF62-BAFF-47DB-83F9-6BC4DB1EDD23}"/>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494" name="PoljeZBesedilom 2">
          <a:extLst>
            <a:ext uri="{FF2B5EF4-FFF2-40B4-BE49-F238E27FC236}">
              <a16:creationId xmlns:a16="http://schemas.microsoft.com/office/drawing/2014/main" id="{ED17C5E4-B6B6-485A-8C11-E41D8D2B0938}"/>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495" name="PoljeZBesedilom 2">
          <a:extLst>
            <a:ext uri="{FF2B5EF4-FFF2-40B4-BE49-F238E27FC236}">
              <a16:creationId xmlns:a16="http://schemas.microsoft.com/office/drawing/2014/main" id="{89EE721E-D3E3-43B5-92FB-A2F041734971}"/>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496" name="PoljeZBesedilom 2">
          <a:extLst>
            <a:ext uri="{FF2B5EF4-FFF2-40B4-BE49-F238E27FC236}">
              <a16:creationId xmlns:a16="http://schemas.microsoft.com/office/drawing/2014/main" id="{03159DE7-EB4B-4889-BA82-12437EB9A78C}"/>
            </a:ext>
          </a:extLst>
        </xdr:cNvPr>
        <xdr:cNvSpPr txBox="1"/>
      </xdr:nvSpPr>
      <xdr:spPr>
        <a:xfrm>
          <a:off x="7644790" y="15402088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497" name="PoljeZBesedilom 7496">
          <a:extLst>
            <a:ext uri="{FF2B5EF4-FFF2-40B4-BE49-F238E27FC236}">
              <a16:creationId xmlns:a16="http://schemas.microsoft.com/office/drawing/2014/main" id="{E7D79297-F42B-4E4E-8CD0-FDD424E1968D}"/>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498" name="PoljeZBesedilom 2">
          <a:extLst>
            <a:ext uri="{FF2B5EF4-FFF2-40B4-BE49-F238E27FC236}">
              <a16:creationId xmlns:a16="http://schemas.microsoft.com/office/drawing/2014/main" id="{E65E16A2-4206-4C2A-A320-97EF077A8DA4}"/>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499" name="PoljeZBesedilom 2">
          <a:extLst>
            <a:ext uri="{FF2B5EF4-FFF2-40B4-BE49-F238E27FC236}">
              <a16:creationId xmlns:a16="http://schemas.microsoft.com/office/drawing/2014/main" id="{303B76C0-5EAF-4643-82B7-5D907575BAC6}"/>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500" name="PoljeZBesedilom 2">
          <a:extLst>
            <a:ext uri="{FF2B5EF4-FFF2-40B4-BE49-F238E27FC236}">
              <a16:creationId xmlns:a16="http://schemas.microsoft.com/office/drawing/2014/main" id="{9BF663F8-769B-485A-8A17-DB882513A9BA}"/>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501" name="PoljeZBesedilom 2">
          <a:extLst>
            <a:ext uri="{FF2B5EF4-FFF2-40B4-BE49-F238E27FC236}">
              <a16:creationId xmlns:a16="http://schemas.microsoft.com/office/drawing/2014/main" id="{F16AECBE-41DD-4F8A-AAF3-E082CEC1DBC2}"/>
            </a:ext>
          </a:extLst>
        </xdr:cNvPr>
        <xdr:cNvSpPr txBox="1"/>
      </xdr:nvSpPr>
      <xdr:spPr>
        <a:xfrm>
          <a:off x="7644790" y="1540851086"/>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1012</xdr:row>
      <xdr:rowOff>0</xdr:rowOff>
    </xdr:from>
    <xdr:ext cx="191101" cy="272341"/>
    <xdr:sp macro="" textlink="">
      <xdr:nvSpPr>
        <xdr:cNvPr id="7502" name="PoljeZBesedilom 2">
          <a:extLst>
            <a:ext uri="{FF2B5EF4-FFF2-40B4-BE49-F238E27FC236}">
              <a16:creationId xmlns:a16="http://schemas.microsoft.com/office/drawing/2014/main" id="{A61C098C-4D98-4F95-BA76-A21D904143C7}"/>
            </a:ext>
          </a:extLst>
        </xdr:cNvPr>
        <xdr:cNvSpPr txBox="1"/>
      </xdr:nvSpPr>
      <xdr:spPr>
        <a:xfrm>
          <a:off x="6226629" y="1774224471"/>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1012</xdr:row>
      <xdr:rowOff>0</xdr:rowOff>
    </xdr:from>
    <xdr:ext cx="191101" cy="272341"/>
    <xdr:sp macro="" textlink="">
      <xdr:nvSpPr>
        <xdr:cNvPr id="7503" name="PoljeZBesedilom 7502">
          <a:extLst>
            <a:ext uri="{FF2B5EF4-FFF2-40B4-BE49-F238E27FC236}">
              <a16:creationId xmlns:a16="http://schemas.microsoft.com/office/drawing/2014/main" id="{8042F870-E96B-4873-9D96-EB01A4A9BD47}"/>
            </a:ext>
          </a:extLst>
        </xdr:cNvPr>
        <xdr:cNvSpPr txBox="1"/>
      </xdr:nvSpPr>
      <xdr:spPr>
        <a:xfrm>
          <a:off x="6226629" y="1774224471"/>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985</xdr:row>
      <xdr:rowOff>135262</xdr:rowOff>
    </xdr:from>
    <xdr:ext cx="184731" cy="264560"/>
    <xdr:sp macro="" textlink="">
      <xdr:nvSpPr>
        <xdr:cNvPr id="7504" name="PoljeZBesedilom 2">
          <a:extLst>
            <a:ext uri="{FF2B5EF4-FFF2-40B4-BE49-F238E27FC236}">
              <a16:creationId xmlns:a16="http://schemas.microsoft.com/office/drawing/2014/main" id="{2C871EC6-DB49-4279-81F8-1A0583E6C65D}"/>
            </a:ext>
          </a:extLst>
        </xdr:cNvPr>
        <xdr:cNvSpPr txBox="1"/>
      </xdr:nvSpPr>
      <xdr:spPr>
        <a:xfrm>
          <a:off x="6226629" y="17304522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985</xdr:row>
      <xdr:rowOff>135262</xdr:rowOff>
    </xdr:from>
    <xdr:ext cx="184731" cy="264560"/>
    <xdr:sp macro="" textlink="">
      <xdr:nvSpPr>
        <xdr:cNvPr id="7505" name="PoljeZBesedilom 7504">
          <a:extLst>
            <a:ext uri="{FF2B5EF4-FFF2-40B4-BE49-F238E27FC236}">
              <a16:creationId xmlns:a16="http://schemas.microsoft.com/office/drawing/2014/main" id="{EC139B52-958C-4D92-AC35-C087A26B6574}"/>
            </a:ext>
          </a:extLst>
        </xdr:cNvPr>
        <xdr:cNvSpPr txBox="1"/>
      </xdr:nvSpPr>
      <xdr:spPr>
        <a:xfrm>
          <a:off x="6226629" y="17304522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06" name="PoljeZBesedilom 2">
          <a:extLst>
            <a:ext uri="{FF2B5EF4-FFF2-40B4-BE49-F238E27FC236}">
              <a16:creationId xmlns:a16="http://schemas.microsoft.com/office/drawing/2014/main" id="{782D66C0-B398-4BB0-B7B5-3140C0D40B2A}"/>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07" name="PoljeZBesedilom 566">
          <a:extLst>
            <a:ext uri="{FF2B5EF4-FFF2-40B4-BE49-F238E27FC236}">
              <a16:creationId xmlns:a16="http://schemas.microsoft.com/office/drawing/2014/main" id="{D8061F58-848D-4EC1-983B-152CCD8A3AA5}"/>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08" name="PoljeZBesedilom 2">
          <a:extLst>
            <a:ext uri="{FF2B5EF4-FFF2-40B4-BE49-F238E27FC236}">
              <a16:creationId xmlns:a16="http://schemas.microsoft.com/office/drawing/2014/main" id="{C1BFAF07-2955-4D1B-BC1C-AA16BE061CA6}"/>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09" name="PoljeZBesedilom 2">
          <a:extLst>
            <a:ext uri="{FF2B5EF4-FFF2-40B4-BE49-F238E27FC236}">
              <a16:creationId xmlns:a16="http://schemas.microsoft.com/office/drawing/2014/main" id="{DBF9D971-3BA9-45AA-B6BA-661EB2B5A689}"/>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10" name="PoljeZBesedilom 2">
          <a:extLst>
            <a:ext uri="{FF2B5EF4-FFF2-40B4-BE49-F238E27FC236}">
              <a16:creationId xmlns:a16="http://schemas.microsoft.com/office/drawing/2014/main" id="{88E3EF50-9A78-4477-82AD-CBFC6ED7AE12}"/>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11" name="PoljeZBesedilom 2">
          <a:extLst>
            <a:ext uri="{FF2B5EF4-FFF2-40B4-BE49-F238E27FC236}">
              <a16:creationId xmlns:a16="http://schemas.microsoft.com/office/drawing/2014/main" id="{75B17EAB-D0A8-4DEF-AA10-641A998BECFB}"/>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12" name="PoljeZBesedilom 2">
          <a:extLst>
            <a:ext uri="{FF2B5EF4-FFF2-40B4-BE49-F238E27FC236}">
              <a16:creationId xmlns:a16="http://schemas.microsoft.com/office/drawing/2014/main" id="{11CECEF8-7210-46AD-863B-F63E94868AF4}"/>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13" name="PoljeZBesedilom 572">
          <a:extLst>
            <a:ext uri="{FF2B5EF4-FFF2-40B4-BE49-F238E27FC236}">
              <a16:creationId xmlns:a16="http://schemas.microsoft.com/office/drawing/2014/main" id="{9F9D9754-CE33-48F5-A488-E370F4050821}"/>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14" name="PoljeZBesedilom 2">
          <a:extLst>
            <a:ext uri="{FF2B5EF4-FFF2-40B4-BE49-F238E27FC236}">
              <a16:creationId xmlns:a16="http://schemas.microsoft.com/office/drawing/2014/main" id="{85407FF4-531E-49F1-B2FF-9960EB5C710E}"/>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15" name="PoljeZBesedilom 2">
          <a:extLst>
            <a:ext uri="{FF2B5EF4-FFF2-40B4-BE49-F238E27FC236}">
              <a16:creationId xmlns:a16="http://schemas.microsoft.com/office/drawing/2014/main" id="{2923BC89-740E-414B-A879-EB26ED6BAB38}"/>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16" name="PoljeZBesedilom 2">
          <a:extLst>
            <a:ext uri="{FF2B5EF4-FFF2-40B4-BE49-F238E27FC236}">
              <a16:creationId xmlns:a16="http://schemas.microsoft.com/office/drawing/2014/main" id="{E3989458-28CD-4914-8071-A10E1CEBA529}"/>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17" name="PoljeZBesedilom 2">
          <a:extLst>
            <a:ext uri="{FF2B5EF4-FFF2-40B4-BE49-F238E27FC236}">
              <a16:creationId xmlns:a16="http://schemas.microsoft.com/office/drawing/2014/main" id="{2EA099F6-622F-409E-A6D2-643BECC7E90F}"/>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18" name="PoljeZBesedilom 2">
          <a:extLst>
            <a:ext uri="{FF2B5EF4-FFF2-40B4-BE49-F238E27FC236}">
              <a16:creationId xmlns:a16="http://schemas.microsoft.com/office/drawing/2014/main" id="{AFF4A292-00F7-499F-9A61-2B6C998F71F1}"/>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19" name="PoljeZBesedilom 578">
          <a:extLst>
            <a:ext uri="{FF2B5EF4-FFF2-40B4-BE49-F238E27FC236}">
              <a16:creationId xmlns:a16="http://schemas.microsoft.com/office/drawing/2014/main" id="{B31EEF8E-2872-4186-9176-13C5D80FED82}"/>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20" name="PoljeZBesedilom 2">
          <a:extLst>
            <a:ext uri="{FF2B5EF4-FFF2-40B4-BE49-F238E27FC236}">
              <a16:creationId xmlns:a16="http://schemas.microsoft.com/office/drawing/2014/main" id="{3571C051-C160-4268-BF47-337506E01959}"/>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21" name="PoljeZBesedilom 2">
          <a:extLst>
            <a:ext uri="{FF2B5EF4-FFF2-40B4-BE49-F238E27FC236}">
              <a16:creationId xmlns:a16="http://schemas.microsoft.com/office/drawing/2014/main" id="{BA9DFDED-C0E1-4CE3-B5C7-A37CD8A24E06}"/>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22" name="PoljeZBesedilom 2">
          <a:extLst>
            <a:ext uri="{FF2B5EF4-FFF2-40B4-BE49-F238E27FC236}">
              <a16:creationId xmlns:a16="http://schemas.microsoft.com/office/drawing/2014/main" id="{4A4F4337-A9F6-43B1-8438-4E2BB9726370}"/>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23" name="PoljeZBesedilom 2">
          <a:extLst>
            <a:ext uri="{FF2B5EF4-FFF2-40B4-BE49-F238E27FC236}">
              <a16:creationId xmlns:a16="http://schemas.microsoft.com/office/drawing/2014/main" id="{6A5E21DB-4D4D-4ABF-80A1-4FF052335C66}"/>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24" name="PoljeZBesedilom 2">
          <a:extLst>
            <a:ext uri="{FF2B5EF4-FFF2-40B4-BE49-F238E27FC236}">
              <a16:creationId xmlns:a16="http://schemas.microsoft.com/office/drawing/2014/main" id="{A54DB91F-308E-4B5A-AD67-09ECA3F0096D}"/>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25" name="PoljeZBesedilom 584">
          <a:extLst>
            <a:ext uri="{FF2B5EF4-FFF2-40B4-BE49-F238E27FC236}">
              <a16:creationId xmlns:a16="http://schemas.microsoft.com/office/drawing/2014/main" id="{7C7464AB-3985-428B-AD35-EB028315CE27}"/>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26" name="PoljeZBesedilom 2">
          <a:extLst>
            <a:ext uri="{FF2B5EF4-FFF2-40B4-BE49-F238E27FC236}">
              <a16:creationId xmlns:a16="http://schemas.microsoft.com/office/drawing/2014/main" id="{B176353E-E830-4BAB-BD1A-725902673EEE}"/>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27" name="PoljeZBesedilom 2">
          <a:extLst>
            <a:ext uri="{FF2B5EF4-FFF2-40B4-BE49-F238E27FC236}">
              <a16:creationId xmlns:a16="http://schemas.microsoft.com/office/drawing/2014/main" id="{1CD1D3CB-7774-4320-A602-25028A891927}"/>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28" name="PoljeZBesedilom 2">
          <a:extLst>
            <a:ext uri="{FF2B5EF4-FFF2-40B4-BE49-F238E27FC236}">
              <a16:creationId xmlns:a16="http://schemas.microsoft.com/office/drawing/2014/main" id="{E7B91EAB-C746-4FE8-802B-5E4B55FF4FAA}"/>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29" name="PoljeZBesedilom 2">
          <a:extLst>
            <a:ext uri="{FF2B5EF4-FFF2-40B4-BE49-F238E27FC236}">
              <a16:creationId xmlns:a16="http://schemas.microsoft.com/office/drawing/2014/main" id="{E5655BEA-56D3-461B-AB6F-4C13E649C893}"/>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30" name="PoljeZBesedilom 2">
          <a:extLst>
            <a:ext uri="{FF2B5EF4-FFF2-40B4-BE49-F238E27FC236}">
              <a16:creationId xmlns:a16="http://schemas.microsoft.com/office/drawing/2014/main" id="{AAEBC075-B61D-42DD-A1F5-1D6573F90F6F}"/>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31" name="PoljeZBesedilom 590">
          <a:extLst>
            <a:ext uri="{FF2B5EF4-FFF2-40B4-BE49-F238E27FC236}">
              <a16:creationId xmlns:a16="http://schemas.microsoft.com/office/drawing/2014/main" id="{12576D85-E51A-42E8-8CEC-C3859EDD9C57}"/>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32" name="PoljeZBesedilom 2">
          <a:extLst>
            <a:ext uri="{FF2B5EF4-FFF2-40B4-BE49-F238E27FC236}">
              <a16:creationId xmlns:a16="http://schemas.microsoft.com/office/drawing/2014/main" id="{AD726245-D59D-46F1-98D1-EA49C4A40A74}"/>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33" name="PoljeZBesedilom 2">
          <a:extLst>
            <a:ext uri="{FF2B5EF4-FFF2-40B4-BE49-F238E27FC236}">
              <a16:creationId xmlns:a16="http://schemas.microsoft.com/office/drawing/2014/main" id="{F2F97829-6AC3-4776-AE51-AABFCA172A1B}"/>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34" name="PoljeZBesedilom 2">
          <a:extLst>
            <a:ext uri="{FF2B5EF4-FFF2-40B4-BE49-F238E27FC236}">
              <a16:creationId xmlns:a16="http://schemas.microsoft.com/office/drawing/2014/main" id="{B7009DB0-FE79-45B2-9D9C-9B79D432DC84}"/>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35" name="PoljeZBesedilom 2">
          <a:extLst>
            <a:ext uri="{FF2B5EF4-FFF2-40B4-BE49-F238E27FC236}">
              <a16:creationId xmlns:a16="http://schemas.microsoft.com/office/drawing/2014/main" id="{7A56D08C-409D-4178-B9D6-B60D577C6405}"/>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36" name="PoljeZBesedilom 2">
          <a:extLst>
            <a:ext uri="{FF2B5EF4-FFF2-40B4-BE49-F238E27FC236}">
              <a16:creationId xmlns:a16="http://schemas.microsoft.com/office/drawing/2014/main" id="{41B8C4F0-71C9-4894-8431-1A615B8BD6B5}"/>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37" name="PoljeZBesedilom 596">
          <a:extLst>
            <a:ext uri="{FF2B5EF4-FFF2-40B4-BE49-F238E27FC236}">
              <a16:creationId xmlns:a16="http://schemas.microsoft.com/office/drawing/2014/main" id="{5BFAFD7A-BD0E-4AEF-82B6-B68901DDA362}"/>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38" name="PoljeZBesedilom 2">
          <a:extLst>
            <a:ext uri="{FF2B5EF4-FFF2-40B4-BE49-F238E27FC236}">
              <a16:creationId xmlns:a16="http://schemas.microsoft.com/office/drawing/2014/main" id="{5ECD7071-4867-41A7-9309-8AB1945270BA}"/>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39" name="PoljeZBesedilom 2">
          <a:extLst>
            <a:ext uri="{FF2B5EF4-FFF2-40B4-BE49-F238E27FC236}">
              <a16:creationId xmlns:a16="http://schemas.microsoft.com/office/drawing/2014/main" id="{3F086CD6-0911-469B-880B-DFE980E4BB5C}"/>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40" name="PoljeZBesedilom 2">
          <a:extLst>
            <a:ext uri="{FF2B5EF4-FFF2-40B4-BE49-F238E27FC236}">
              <a16:creationId xmlns:a16="http://schemas.microsoft.com/office/drawing/2014/main" id="{EEBDC250-E103-48EA-B35B-631396819524}"/>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41" name="PoljeZBesedilom 2">
          <a:extLst>
            <a:ext uri="{FF2B5EF4-FFF2-40B4-BE49-F238E27FC236}">
              <a16:creationId xmlns:a16="http://schemas.microsoft.com/office/drawing/2014/main" id="{BF96D514-B029-4C74-8132-013D1AA65383}"/>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42" name="PoljeZBesedilom 2">
          <a:extLst>
            <a:ext uri="{FF2B5EF4-FFF2-40B4-BE49-F238E27FC236}">
              <a16:creationId xmlns:a16="http://schemas.microsoft.com/office/drawing/2014/main" id="{1A9A553E-9259-413C-BFCC-493C480A7C22}"/>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43" name="PoljeZBesedilom 602">
          <a:extLst>
            <a:ext uri="{FF2B5EF4-FFF2-40B4-BE49-F238E27FC236}">
              <a16:creationId xmlns:a16="http://schemas.microsoft.com/office/drawing/2014/main" id="{52F266AF-52BD-4DDE-ABB7-8F728B394A13}"/>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44" name="PoljeZBesedilom 2">
          <a:extLst>
            <a:ext uri="{FF2B5EF4-FFF2-40B4-BE49-F238E27FC236}">
              <a16:creationId xmlns:a16="http://schemas.microsoft.com/office/drawing/2014/main" id="{27918914-0F74-4CB5-964A-DCA2C89B155F}"/>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45" name="PoljeZBesedilom 2">
          <a:extLst>
            <a:ext uri="{FF2B5EF4-FFF2-40B4-BE49-F238E27FC236}">
              <a16:creationId xmlns:a16="http://schemas.microsoft.com/office/drawing/2014/main" id="{E6BDFAE7-FC54-4BDA-A1DB-A25D2335203E}"/>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46" name="PoljeZBesedilom 2">
          <a:extLst>
            <a:ext uri="{FF2B5EF4-FFF2-40B4-BE49-F238E27FC236}">
              <a16:creationId xmlns:a16="http://schemas.microsoft.com/office/drawing/2014/main" id="{F0C1D035-C0D7-423F-B5F5-C482410FA712}"/>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47" name="PoljeZBesedilom 2">
          <a:extLst>
            <a:ext uri="{FF2B5EF4-FFF2-40B4-BE49-F238E27FC236}">
              <a16:creationId xmlns:a16="http://schemas.microsoft.com/office/drawing/2014/main" id="{BC71D653-2ABE-4AF0-B762-B69CCC5A1447}"/>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48" name="PoljeZBesedilom 2">
          <a:extLst>
            <a:ext uri="{FF2B5EF4-FFF2-40B4-BE49-F238E27FC236}">
              <a16:creationId xmlns:a16="http://schemas.microsoft.com/office/drawing/2014/main" id="{8E8D4797-E0F9-4D48-9BF3-BCD02154AE9D}"/>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49" name="PoljeZBesedilom 608">
          <a:extLst>
            <a:ext uri="{FF2B5EF4-FFF2-40B4-BE49-F238E27FC236}">
              <a16:creationId xmlns:a16="http://schemas.microsoft.com/office/drawing/2014/main" id="{1B47BD0B-3DF8-4758-8A86-983032F81AA2}"/>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50" name="PoljeZBesedilom 2">
          <a:extLst>
            <a:ext uri="{FF2B5EF4-FFF2-40B4-BE49-F238E27FC236}">
              <a16:creationId xmlns:a16="http://schemas.microsoft.com/office/drawing/2014/main" id="{BC124FA5-F016-4477-B310-F7F4833AF2DF}"/>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51" name="PoljeZBesedilom 2">
          <a:extLst>
            <a:ext uri="{FF2B5EF4-FFF2-40B4-BE49-F238E27FC236}">
              <a16:creationId xmlns:a16="http://schemas.microsoft.com/office/drawing/2014/main" id="{C056613B-EBDC-4D79-8227-B71F6F280C73}"/>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52" name="PoljeZBesedilom 2">
          <a:extLst>
            <a:ext uri="{FF2B5EF4-FFF2-40B4-BE49-F238E27FC236}">
              <a16:creationId xmlns:a16="http://schemas.microsoft.com/office/drawing/2014/main" id="{C24BA496-6CD0-411A-887A-747022739983}"/>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53" name="PoljeZBesedilom 2">
          <a:extLst>
            <a:ext uri="{FF2B5EF4-FFF2-40B4-BE49-F238E27FC236}">
              <a16:creationId xmlns:a16="http://schemas.microsoft.com/office/drawing/2014/main" id="{2AF76815-1D36-4D4E-B526-36396CB8FF1F}"/>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54" name="PoljeZBesedilom 613">
          <a:extLst>
            <a:ext uri="{FF2B5EF4-FFF2-40B4-BE49-F238E27FC236}">
              <a16:creationId xmlns:a16="http://schemas.microsoft.com/office/drawing/2014/main" id="{38DC804E-908A-4F6C-8507-892FF2370FC8}"/>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55" name="PoljeZBesedilom 2">
          <a:extLst>
            <a:ext uri="{FF2B5EF4-FFF2-40B4-BE49-F238E27FC236}">
              <a16:creationId xmlns:a16="http://schemas.microsoft.com/office/drawing/2014/main" id="{4209A7BB-DCEC-42A5-8651-96C089E1BE66}"/>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56" name="PoljeZBesedilom 2">
          <a:extLst>
            <a:ext uri="{FF2B5EF4-FFF2-40B4-BE49-F238E27FC236}">
              <a16:creationId xmlns:a16="http://schemas.microsoft.com/office/drawing/2014/main" id="{C43B952B-B637-46A9-A1AB-941FB81B0449}"/>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57" name="PoljeZBesedilom 2">
          <a:extLst>
            <a:ext uri="{FF2B5EF4-FFF2-40B4-BE49-F238E27FC236}">
              <a16:creationId xmlns:a16="http://schemas.microsoft.com/office/drawing/2014/main" id="{4F4B4F85-9DF8-421E-9650-7859AB305346}"/>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58" name="PoljeZBesedilom 2">
          <a:extLst>
            <a:ext uri="{FF2B5EF4-FFF2-40B4-BE49-F238E27FC236}">
              <a16:creationId xmlns:a16="http://schemas.microsoft.com/office/drawing/2014/main" id="{06F06F98-0DE2-4C1C-ABB8-1EE55F21DBD2}"/>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59" name="PoljeZBesedilom 2">
          <a:extLst>
            <a:ext uri="{FF2B5EF4-FFF2-40B4-BE49-F238E27FC236}">
              <a16:creationId xmlns:a16="http://schemas.microsoft.com/office/drawing/2014/main" id="{34AF84AB-2437-45BC-A8E8-4288C150277E}"/>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60" name="PoljeZBesedilom 619">
          <a:extLst>
            <a:ext uri="{FF2B5EF4-FFF2-40B4-BE49-F238E27FC236}">
              <a16:creationId xmlns:a16="http://schemas.microsoft.com/office/drawing/2014/main" id="{76649ADF-FEBF-4A76-B5A8-F0F7FB6ECD6F}"/>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61" name="PoljeZBesedilom 2">
          <a:extLst>
            <a:ext uri="{FF2B5EF4-FFF2-40B4-BE49-F238E27FC236}">
              <a16:creationId xmlns:a16="http://schemas.microsoft.com/office/drawing/2014/main" id="{309AA018-4E03-4D7C-B026-1EAB47C8D9C9}"/>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62" name="PoljeZBesedilom 2">
          <a:extLst>
            <a:ext uri="{FF2B5EF4-FFF2-40B4-BE49-F238E27FC236}">
              <a16:creationId xmlns:a16="http://schemas.microsoft.com/office/drawing/2014/main" id="{3D89AA7D-9D80-4F8F-A7F7-97AB1F5B723D}"/>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63" name="PoljeZBesedilom 2">
          <a:extLst>
            <a:ext uri="{FF2B5EF4-FFF2-40B4-BE49-F238E27FC236}">
              <a16:creationId xmlns:a16="http://schemas.microsoft.com/office/drawing/2014/main" id="{EB43420A-374C-4DF2-A2FF-F95C181EE05E}"/>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64" name="PoljeZBesedilom 2">
          <a:extLst>
            <a:ext uri="{FF2B5EF4-FFF2-40B4-BE49-F238E27FC236}">
              <a16:creationId xmlns:a16="http://schemas.microsoft.com/office/drawing/2014/main" id="{FEB91AC9-906E-42DA-8CE6-12BFE17BEEFC}"/>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65" name="PoljeZBesedilom 2">
          <a:extLst>
            <a:ext uri="{FF2B5EF4-FFF2-40B4-BE49-F238E27FC236}">
              <a16:creationId xmlns:a16="http://schemas.microsoft.com/office/drawing/2014/main" id="{52C11A1A-2657-493D-8790-903FC537ED4C}"/>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66" name="PoljeZBesedilom 625">
          <a:extLst>
            <a:ext uri="{FF2B5EF4-FFF2-40B4-BE49-F238E27FC236}">
              <a16:creationId xmlns:a16="http://schemas.microsoft.com/office/drawing/2014/main" id="{4F76B090-32DF-4C89-BE18-C08B86B8F18B}"/>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67" name="PoljeZBesedilom 2">
          <a:extLst>
            <a:ext uri="{FF2B5EF4-FFF2-40B4-BE49-F238E27FC236}">
              <a16:creationId xmlns:a16="http://schemas.microsoft.com/office/drawing/2014/main" id="{8F692B79-4A77-4998-8C0E-55C31ACD0412}"/>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68" name="PoljeZBesedilom 2">
          <a:extLst>
            <a:ext uri="{FF2B5EF4-FFF2-40B4-BE49-F238E27FC236}">
              <a16:creationId xmlns:a16="http://schemas.microsoft.com/office/drawing/2014/main" id="{4540209F-E629-4382-971E-B71F301678AA}"/>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69" name="PoljeZBesedilom 2">
          <a:extLst>
            <a:ext uri="{FF2B5EF4-FFF2-40B4-BE49-F238E27FC236}">
              <a16:creationId xmlns:a16="http://schemas.microsoft.com/office/drawing/2014/main" id="{FE8ED225-DAD8-45C0-9424-BFE284AF92A6}"/>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70" name="PoljeZBesedilom 2">
          <a:extLst>
            <a:ext uri="{FF2B5EF4-FFF2-40B4-BE49-F238E27FC236}">
              <a16:creationId xmlns:a16="http://schemas.microsoft.com/office/drawing/2014/main" id="{81DD353F-65B7-4997-85FD-C66258594DE2}"/>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71" name="PoljeZBesedilom 2">
          <a:extLst>
            <a:ext uri="{FF2B5EF4-FFF2-40B4-BE49-F238E27FC236}">
              <a16:creationId xmlns:a16="http://schemas.microsoft.com/office/drawing/2014/main" id="{C4F1153F-A9FB-4DD6-B9B2-D7ED5127863A}"/>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72" name="PoljeZBesedilom 631">
          <a:extLst>
            <a:ext uri="{FF2B5EF4-FFF2-40B4-BE49-F238E27FC236}">
              <a16:creationId xmlns:a16="http://schemas.microsoft.com/office/drawing/2014/main" id="{71BC5474-FF73-4316-A365-0AA7FA5DB660}"/>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73" name="PoljeZBesedilom 2">
          <a:extLst>
            <a:ext uri="{FF2B5EF4-FFF2-40B4-BE49-F238E27FC236}">
              <a16:creationId xmlns:a16="http://schemas.microsoft.com/office/drawing/2014/main" id="{DDFDEBD5-1A4B-4365-9504-E31EA22859FF}"/>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74" name="PoljeZBesedilom 2">
          <a:extLst>
            <a:ext uri="{FF2B5EF4-FFF2-40B4-BE49-F238E27FC236}">
              <a16:creationId xmlns:a16="http://schemas.microsoft.com/office/drawing/2014/main" id="{04668B40-6AC1-44B9-AA49-C8222D64FF13}"/>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75" name="PoljeZBesedilom 2">
          <a:extLst>
            <a:ext uri="{FF2B5EF4-FFF2-40B4-BE49-F238E27FC236}">
              <a16:creationId xmlns:a16="http://schemas.microsoft.com/office/drawing/2014/main" id="{3FFE92B0-8ADB-4785-B8AC-8FF8704EEB7C}"/>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76" name="PoljeZBesedilom 2">
          <a:extLst>
            <a:ext uri="{FF2B5EF4-FFF2-40B4-BE49-F238E27FC236}">
              <a16:creationId xmlns:a16="http://schemas.microsoft.com/office/drawing/2014/main" id="{BF0B837C-C1DD-4DA9-913F-B9F908EA8280}"/>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77" name="PoljeZBesedilom 2">
          <a:extLst>
            <a:ext uri="{FF2B5EF4-FFF2-40B4-BE49-F238E27FC236}">
              <a16:creationId xmlns:a16="http://schemas.microsoft.com/office/drawing/2014/main" id="{6A7C4754-F15E-45DD-831B-F30049960901}"/>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78" name="PoljeZBesedilom 637">
          <a:extLst>
            <a:ext uri="{FF2B5EF4-FFF2-40B4-BE49-F238E27FC236}">
              <a16:creationId xmlns:a16="http://schemas.microsoft.com/office/drawing/2014/main" id="{3BDE8F6F-431B-42DC-A717-E0DC5822BC4D}"/>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79" name="PoljeZBesedilom 2">
          <a:extLst>
            <a:ext uri="{FF2B5EF4-FFF2-40B4-BE49-F238E27FC236}">
              <a16:creationId xmlns:a16="http://schemas.microsoft.com/office/drawing/2014/main" id="{A9C76982-BDC2-42F6-A75A-F7318A15D792}"/>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80" name="PoljeZBesedilom 2">
          <a:extLst>
            <a:ext uri="{FF2B5EF4-FFF2-40B4-BE49-F238E27FC236}">
              <a16:creationId xmlns:a16="http://schemas.microsoft.com/office/drawing/2014/main" id="{6091A74F-40DE-45D5-BE38-AC911CFB4A72}"/>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81" name="PoljeZBesedilom 2">
          <a:extLst>
            <a:ext uri="{FF2B5EF4-FFF2-40B4-BE49-F238E27FC236}">
              <a16:creationId xmlns:a16="http://schemas.microsoft.com/office/drawing/2014/main" id="{62A84910-3D6E-4C64-8CA5-EA0A39D2A22A}"/>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582" name="PoljeZBesedilom 2">
          <a:extLst>
            <a:ext uri="{FF2B5EF4-FFF2-40B4-BE49-F238E27FC236}">
              <a16:creationId xmlns:a16="http://schemas.microsoft.com/office/drawing/2014/main" id="{C0F2A36E-0003-415A-9986-3108653C2A7B}"/>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83" name="PoljeZBesedilom 2">
          <a:extLst>
            <a:ext uri="{FF2B5EF4-FFF2-40B4-BE49-F238E27FC236}">
              <a16:creationId xmlns:a16="http://schemas.microsoft.com/office/drawing/2014/main" id="{2703F15E-C936-4126-8308-B9131D7BF6F8}"/>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84" name="PoljeZBesedilom 643">
          <a:extLst>
            <a:ext uri="{FF2B5EF4-FFF2-40B4-BE49-F238E27FC236}">
              <a16:creationId xmlns:a16="http://schemas.microsoft.com/office/drawing/2014/main" id="{ED3A82EA-2EC5-43F5-B82F-42DE3B978ADE}"/>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85" name="PoljeZBesedilom 2">
          <a:extLst>
            <a:ext uri="{FF2B5EF4-FFF2-40B4-BE49-F238E27FC236}">
              <a16:creationId xmlns:a16="http://schemas.microsoft.com/office/drawing/2014/main" id="{DE250B48-5CC6-4DC7-A878-4AA3D1FB6A53}"/>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86" name="PoljeZBesedilom 2">
          <a:extLst>
            <a:ext uri="{FF2B5EF4-FFF2-40B4-BE49-F238E27FC236}">
              <a16:creationId xmlns:a16="http://schemas.microsoft.com/office/drawing/2014/main" id="{6EF5CBB3-C89A-407E-8B82-6871AC759957}"/>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87" name="PoljeZBesedilom 2">
          <a:extLst>
            <a:ext uri="{FF2B5EF4-FFF2-40B4-BE49-F238E27FC236}">
              <a16:creationId xmlns:a16="http://schemas.microsoft.com/office/drawing/2014/main" id="{E638D2FB-0588-449B-88A3-C4F8E714F1D6}"/>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88" name="PoljeZBesedilom 2">
          <a:extLst>
            <a:ext uri="{FF2B5EF4-FFF2-40B4-BE49-F238E27FC236}">
              <a16:creationId xmlns:a16="http://schemas.microsoft.com/office/drawing/2014/main" id="{9F5B938B-BC16-4FC1-83F7-BB661F9FF64A}"/>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89" name="PoljeZBesedilom 2">
          <a:extLst>
            <a:ext uri="{FF2B5EF4-FFF2-40B4-BE49-F238E27FC236}">
              <a16:creationId xmlns:a16="http://schemas.microsoft.com/office/drawing/2014/main" id="{DBFBF27F-1DFC-4EDE-8894-16DF5E92D5FC}"/>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90" name="PoljeZBesedilom 649">
          <a:extLst>
            <a:ext uri="{FF2B5EF4-FFF2-40B4-BE49-F238E27FC236}">
              <a16:creationId xmlns:a16="http://schemas.microsoft.com/office/drawing/2014/main" id="{8C72D1CA-0657-4DF2-84D2-8C7D4C930C0B}"/>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91" name="PoljeZBesedilom 2">
          <a:extLst>
            <a:ext uri="{FF2B5EF4-FFF2-40B4-BE49-F238E27FC236}">
              <a16:creationId xmlns:a16="http://schemas.microsoft.com/office/drawing/2014/main" id="{04512515-FD24-4918-A50E-FC1E71657A9C}"/>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92" name="PoljeZBesedilom 2">
          <a:extLst>
            <a:ext uri="{FF2B5EF4-FFF2-40B4-BE49-F238E27FC236}">
              <a16:creationId xmlns:a16="http://schemas.microsoft.com/office/drawing/2014/main" id="{C8BDE439-440E-4590-99D3-1C790D071F73}"/>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93" name="PoljeZBesedilom 2">
          <a:extLst>
            <a:ext uri="{FF2B5EF4-FFF2-40B4-BE49-F238E27FC236}">
              <a16:creationId xmlns:a16="http://schemas.microsoft.com/office/drawing/2014/main" id="{3325B866-9540-4658-A2E3-5E46BB73F75C}"/>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594" name="PoljeZBesedilom 2">
          <a:extLst>
            <a:ext uri="{FF2B5EF4-FFF2-40B4-BE49-F238E27FC236}">
              <a16:creationId xmlns:a16="http://schemas.microsoft.com/office/drawing/2014/main" id="{6A24AE2E-2F0F-481A-B269-F1D382AB89AC}"/>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95" name="PoljeZBesedilom 2">
          <a:extLst>
            <a:ext uri="{FF2B5EF4-FFF2-40B4-BE49-F238E27FC236}">
              <a16:creationId xmlns:a16="http://schemas.microsoft.com/office/drawing/2014/main" id="{C42A24A3-B34C-4C4C-9188-EBD8DE838882}"/>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96" name="PoljeZBesedilom 655">
          <a:extLst>
            <a:ext uri="{FF2B5EF4-FFF2-40B4-BE49-F238E27FC236}">
              <a16:creationId xmlns:a16="http://schemas.microsoft.com/office/drawing/2014/main" id="{635A6E18-4143-4CCC-8C51-89828D5C04A4}"/>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97" name="PoljeZBesedilom 2">
          <a:extLst>
            <a:ext uri="{FF2B5EF4-FFF2-40B4-BE49-F238E27FC236}">
              <a16:creationId xmlns:a16="http://schemas.microsoft.com/office/drawing/2014/main" id="{6FF8CC88-B29D-40D4-B7B9-3F04433BB722}"/>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98" name="PoljeZBesedilom 2">
          <a:extLst>
            <a:ext uri="{FF2B5EF4-FFF2-40B4-BE49-F238E27FC236}">
              <a16:creationId xmlns:a16="http://schemas.microsoft.com/office/drawing/2014/main" id="{2AD83485-DDA3-4857-B8EA-93DF28726D9B}"/>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599" name="PoljeZBesedilom 2">
          <a:extLst>
            <a:ext uri="{FF2B5EF4-FFF2-40B4-BE49-F238E27FC236}">
              <a16:creationId xmlns:a16="http://schemas.microsoft.com/office/drawing/2014/main" id="{0ADEB22A-49B4-4575-ADC7-822C526EC94D}"/>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600" name="PoljeZBesedilom 2">
          <a:extLst>
            <a:ext uri="{FF2B5EF4-FFF2-40B4-BE49-F238E27FC236}">
              <a16:creationId xmlns:a16="http://schemas.microsoft.com/office/drawing/2014/main" id="{F0C29013-B6E5-4920-8EB9-5B74493063BD}"/>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601" name="PoljeZBesedilom 2">
          <a:extLst>
            <a:ext uri="{FF2B5EF4-FFF2-40B4-BE49-F238E27FC236}">
              <a16:creationId xmlns:a16="http://schemas.microsoft.com/office/drawing/2014/main" id="{14B74C8E-3E07-4744-A08F-131716537979}"/>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602" name="PoljeZBesedilom 661">
          <a:extLst>
            <a:ext uri="{FF2B5EF4-FFF2-40B4-BE49-F238E27FC236}">
              <a16:creationId xmlns:a16="http://schemas.microsoft.com/office/drawing/2014/main" id="{9D17F35F-4A4F-4BC5-9410-6A0FA635365E}"/>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603" name="PoljeZBesedilom 2">
          <a:extLst>
            <a:ext uri="{FF2B5EF4-FFF2-40B4-BE49-F238E27FC236}">
              <a16:creationId xmlns:a16="http://schemas.microsoft.com/office/drawing/2014/main" id="{D8A4DF3F-979E-4285-92E6-CE327DA92192}"/>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604" name="PoljeZBesedilom 2">
          <a:extLst>
            <a:ext uri="{FF2B5EF4-FFF2-40B4-BE49-F238E27FC236}">
              <a16:creationId xmlns:a16="http://schemas.microsoft.com/office/drawing/2014/main" id="{81F5E8D8-D4E3-4292-9865-D537D1D04CCB}"/>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605" name="PoljeZBesedilom 2">
          <a:extLst>
            <a:ext uri="{FF2B5EF4-FFF2-40B4-BE49-F238E27FC236}">
              <a16:creationId xmlns:a16="http://schemas.microsoft.com/office/drawing/2014/main" id="{C19E7C60-36E1-4B40-9B4B-0A3E3A71623F}"/>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606" name="PoljeZBesedilom 2">
          <a:extLst>
            <a:ext uri="{FF2B5EF4-FFF2-40B4-BE49-F238E27FC236}">
              <a16:creationId xmlns:a16="http://schemas.microsoft.com/office/drawing/2014/main" id="{B1D994EA-8A19-4351-AB26-B58AF1943387}"/>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607" name="PoljeZBesedilom 666">
          <a:extLst>
            <a:ext uri="{FF2B5EF4-FFF2-40B4-BE49-F238E27FC236}">
              <a16:creationId xmlns:a16="http://schemas.microsoft.com/office/drawing/2014/main" id="{1A13B30A-EC56-46D5-ADDB-76D6F265A340}"/>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608" name="PoljeZBesedilom 2">
          <a:extLst>
            <a:ext uri="{FF2B5EF4-FFF2-40B4-BE49-F238E27FC236}">
              <a16:creationId xmlns:a16="http://schemas.microsoft.com/office/drawing/2014/main" id="{258C04C5-F06B-45E1-B86C-7F64E236FCE8}"/>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609" name="PoljeZBesedilom 2">
          <a:extLst>
            <a:ext uri="{FF2B5EF4-FFF2-40B4-BE49-F238E27FC236}">
              <a16:creationId xmlns:a16="http://schemas.microsoft.com/office/drawing/2014/main" id="{381557D6-34C9-4B01-BACE-A09E1C1521B6}"/>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610" name="PoljeZBesedilom 2">
          <a:extLst>
            <a:ext uri="{FF2B5EF4-FFF2-40B4-BE49-F238E27FC236}">
              <a16:creationId xmlns:a16="http://schemas.microsoft.com/office/drawing/2014/main" id="{3E8E8DF6-7636-4BBA-8AD6-EFD94BF35FBE}"/>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611" name="PoljeZBesedilom 2">
          <a:extLst>
            <a:ext uri="{FF2B5EF4-FFF2-40B4-BE49-F238E27FC236}">
              <a16:creationId xmlns:a16="http://schemas.microsoft.com/office/drawing/2014/main" id="{63292632-194D-4FB0-9734-08A632720CD5}"/>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12" name="PoljeZBesedilom 2">
          <a:extLst>
            <a:ext uri="{FF2B5EF4-FFF2-40B4-BE49-F238E27FC236}">
              <a16:creationId xmlns:a16="http://schemas.microsoft.com/office/drawing/2014/main" id="{2B7D8E8B-E673-4757-8693-44ADE8BC59BC}"/>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13" name="PoljeZBesedilom 672">
          <a:extLst>
            <a:ext uri="{FF2B5EF4-FFF2-40B4-BE49-F238E27FC236}">
              <a16:creationId xmlns:a16="http://schemas.microsoft.com/office/drawing/2014/main" id="{4023C1F4-0647-4687-9308-26AB4A981D56}"/>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14" name="PoljeZBesedilom 2">
          <a:extLst>
            <a:ext uri="{FF2B5EF4-FFF2-40B4-BE49-F238E27FC236}">
              <a16:creationId xmlns:a16="http://schemas.microsoft.com/office/drawing/2014/main" id="{A98803BA-671E-4740-A862-0349F7D885CA}"/>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15" name="PoljeZBesedilom 2">
          <a:extLst>
            <a:ext uri="{FF2B5EF4-FFF2-40B4-BE49-F238E27FC236}">
              <a16:creationId xmlns:a16="http://schemas.microsoft.com/office/drawing/2014/main" id="{F97536FE-3846-4944-BCBB-D58D87A69D3F}"/>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16" name="PoljeZBesedilom 2">
          <a:extLst>
            <a:ext uri="{FF2B5EF4-FFF2-40B4-BE49-F238E27FC236}">
              <a16:creationId xmlns:a16="http://schemas.microsoft.com/office/drawing/2014/main" id="{A3523362-67EF-4ACD-B863-169A87C66F23}"/>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17" name="PoljeZBesedilom 2">
          <a:extLst>
            <a:ext uri="{FF2B5EF4-FFF2-40B4-BE49-F238E27FC236}">
              <a16:creationId xmlns:a16="http://schemas.microsoft.com/office/drawing/2014/main" id="{A32CD384-03FF-43A0-B872-FDDC05F2D8BF}"/>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18" name="PoljeZBesedilom 2">
          <a:extLst>
            <a:ext uri="{FF2B5EF4-FFF2-40B4-BE49-F238E27FC236}">
              <a16:creationId xmlns:a16="http://schemas.microsoft.com/office/drawing/2014/main" id="{EBB3967B-5022-45A4-B977-92FE002203DB}"/>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19" name="PoljeZBesedilom 678">
          <a:extLst>
            <a:ext uri="{FF2B5EF4-FFF2-40B4-BE49-F238E27FC236}">
              <a16:creationId xmlns:a16="http://schemas.microsoft.com/office/drawing/2014/main" id="{DD112425-6B5C-4A95-B1A9-363D68A916A9}"/>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20" name="PoljeZBesedilom 2">
          <a:extLst>
            <a:ext uri="{FF2B5EF4-FFF2-40B4-BE49-F238E27FC236}">
              <a16:creationId xmlns:a16="http://schemas.microsoft.com/office/drawing/2014/main" id="{CDF2F218-5EBD-4E99-9F2E-0E7023EAC5D6}"/>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21" name="PoljeZBesedilom 2">
          <a:extLst>
            <a:ext uri="{FF2B5EF4-FFF2-40B4-BE49-F238E27FC236}">
              <a16:creationId xmlns:a16="http://schemas.microsoft.com/office/drawing/2014/main" id="{992F71A4-7417-4E2C-89A0-C28E8AA25566}"/>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22" name="PoljeZBesedilom 2">
          <a:extLst>
            <a:ext uri="{FF2B5EF4-FFF2-40B4-BE49-F238E27FC236}">
              <a16:creationId xmlns:a16="http://schemas.microsoft.com/office/drawing/2014/main" id="{4F23441A-6E13-4186-8810-41DC3C2C261E}"/>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23" name="PoljeZBesedilom 2">
          <a:extLst>
            <a:ext uri="{FF2B5EF4-FFF2-40B4-BE49-F238E27FC236}">
              <a16:creationId xmlns:a16="http://schemas.microsoft.com/office/drawing/2014/main" id="{C689F87E-983D-4F3E-9BDC-5CDE2D8188CD}"/>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24" name="PoljeZBesedilom 2">
          <a:extLst>
            <a:ext uri="{FF2B5EF4-FFF2-40B4-BE49-F238E27FC236}">
              <a16:creationId xmlns:a16="http://schemas.microsoft.com/office/drawing/2014/main" id="{B479C407-6A9A-4333-A32D-C6849AB273EC}"/>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25" name="PoljeZBesedilom 684">
          <a:extLst>
            <a:ext uri="{FF2B5EF4-FFF2-40B4-BE49-F238E27FC236}">
              <a16:creationId xmlns:a16="http://schemas.microsoft.com/office/drawing/2014/main" id="{296BE57B-9166-4748-9E27-ADFFA6D8B909}"/>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26" name="PoljeZBesedilom 2">
          <a:extLst>
            <a:ext uri="{FF2B5EF4-FFF2-40B4-BE49-F238E27FC236}">
              <a16:creationId xmlns:a16="http://schemas.microsoft.com/office/drawing/2014/main" id="{404F29E8-0213-4DF9-8AF2-16E5D729A054}"/>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27" name="PoljeZBesedilom 2">
          <a:extLst>
            <a:ext uri="{FF2B5EF4-FFF2-40B4-BE49-F238E27FC236}">
              <a16:creationId xmlns:a16="http://schemas.microsoft.com/office/drawing/2014/main" id="{4EB1D3BD-9426-4580-82EF-C991AD0C3CC5}"/>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28" name="PoljeZBesedilom 2">
          <a:extLst>
            <a:ext uri="{FF2B5EF4-FFF2-40B4-BE49-F238E27FC236}">
              <a16:creationId xmlns:a16="http://schemas.microsoft.com/office/drawing/2014/main" id="{64C67FE7-3332-4BB7-9951-13D8E1F11BBB}"/>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29" name="PoljeZBesedilom 2">
          <a:extLst>
            <a:ext uri="{FF2B5EF4-FFF2-40B4-BE49-F238E27FC236}">
              <a16:creationId xmlns:a16="http://schemas.microsoft.com/office/drawing/2014/main" id="{7E2980D7-64A8-4462-AE5F-473B2BF386B3}"/>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30" name="PoljeZBesedilom 2">
          <a:extLst>
            <a:ext uri="{FF2B5EF4-FFF2-40B4-BE49-F238E27FC236}">
              <a16:creationId xmlns:a16="http://schemas.microsoft.com/office/drawing/2014/main" id="{617D0E07-11E0-41E6-9B25-E02C72584D69}"/>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31" name="PoljeZBesedilom 690">
          <a:extLst>
            <a:ext uri="{FF2B5EF4-FFF2-40B4-BE49-F238E27FC236}">
              <a16:creationId xmlns:a16="http://schemas.microsoft.com/office/drawing/2014/main" id="{AFDF7EB4-B288-405F-A7CF-C38F3D6E7867}"/>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32" name="PoljeZBesedilom 2">
          <a:extLst>
            <a:ext uri="{FF2B5EF4-FFF2-40B4-BE49-F238E27FC236}">
              <a16:creationId xmlns:a16="http://schemas.microsoft.com/office/drawing/2014/main" id="{5D8E3DA7-CC0F-45B8-A102-2C45D02D01ED}"/>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33" name="PoljeZBesedilom 2">
          <a:extLst>
            <a:ext uri="{FF2B5EF4-FFF2-40B4-BE49-F238E27FC236}">
              <a16:creationId xmlns:a16="http://schemas.microsoft.com/office/drawing/2014/main" id="{3C0A5D37-D49E-4CD6-A2F3-5991A9A138BE}"/>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34" name="PoljeZBesedilom 2">
          <a:extLst>
            <a:ext uri="{FF2B5EF4-FFF2-40B4-BE49-F238E27FC236}">
              <a16:creationId xmlns:a16="http://schemas.microsoft.com/office/drawing/2014/main" id="{61E73DD1-42AA-4384-900A-52E341C63664}"/>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35" name="PoljeZBesedilom 2">
          <a:extLst>
            <a:ext uri="{FF2B5EF4-FFF2-40B4-BE49-F238E27FC236}">
              <a16:creationId xmlns:a16="http://schemas.microsoft.com/office/drawing/2014/main" id="{8582AB69-33C5-4611-AFF4-AC44BCF0E971}"/>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36" name="PoljeZBesedilom 2">
          <a:extLst>
            <a:ext uri="{FF2B5EF4-FFF2-40B4-BE49-F238E27FC236}">
              <a16:creationId xmlns:a16="http://schemas.microsoft.com/office/drawing/2014/main" id="{314FCC7C-1E23-4D8D-B731-844384682C71}"/>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37" name="PoljeZBesedilom 696">
          <a:extLst>
            <a:ext uri="{FF2B5EF4-FFF2-40B4-BE49-F238E27FC236}">
              <a16:creationId xmlns:a16="http://schemas.microsoft.com/office/drawing/2014/main" id="{E1E8F2B4-82BD-46DF-830D-4C99FAD4A953}"/>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38" name="PoljeZBesedilom 2">
          <a:extLst>
            <a:ext uri="{FF2B5EF4-FFF2-40B4-BE49-F238E27FC236}">
              <a16:creationId xmlns:a16="http://schemas.microsoft.com/office/drawing/2014/main" id="{7298625F-DC36-454F-822A-4E5CDBD484FC}"/>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39" name="PoljeZBesedilom 2">
          <a:extLst>
            <a:ext uri="{FF2B5EF4-FFF2-40B4-BE49-F238E27FC236}">
              <a16:creationId xmlns:a16="http://schemas.microsoft.com/office/drawing/2014/main" id="{B40D93BF-59AC-4AF5-A2B9-A9FB1DC182C6}"/>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40" name="PoljeZBesedilom 2">
          <a:extLst>
            <a:ext uri="{FF2B5EF4-FFF2-40B4-BE49-F238E27FC236}">
              <a16:creationId xmlns:a16="http://schemas.microsoft.com/office/drawing/2014/main" id="{69F3A521-64FA-465C-89F2-313102CF7ABB}"/>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41" name="PoljeZBesedilom 2">
          <a:extLst>
            <a:ext uri="{FF2B5EF4-FFF2-40B4-BE49-F238E27FC236}">
              <a16:creationId xmlns:a16="http://schemas.microsoft.com/office/drawing/2014/main" id="{B72B659B-20F9-46C8-9B2C-9CEFC3663E1D}"/>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42" name="PoljeZBesedilom 2">
          <a:extLst>
            <a:ext uri="{FF2B5EF4-FFF2-40B4-BE49-F238E27FC236}">
              <a16:creationId xmlns:a16="http://schemas.microsoft.com/office/drawing/2014/main" id="{BD772298-0A40-4F08-954C-D6F2026D0102}"/>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43" name="PoljeZBesedilom 702">
          <a:extLst>
            <a:ext uri="{FF2B5EF4-FFF2-40B4-BE49-F238E27FC236}">
              <a16:creationId xmlns:a16="http://schemas.microsoft.com/office/drawing/2014/main" id="{9A47E553-E379-436D-9B4F-C9460A61FA90}"/>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44" name="PoljeZBesedilom 2">
          <a:extLst>
            <a:ext uri="{FF2B5EF4-FFF2-40B4-BE49-F238E27FC236}">
              <a16:creationId xmlns:a16="http://schemas.microsoft.com/office/drawing/2014/main" id="{C6538C77-75CD-4883-A3E1-FEA0635F0B9F}"/>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45" name="PoljeZBesedilom 2">
          <a:extLst>
            <a:ext uri="{FF2B5EF4-FFF2-40B4-BE49-F238E27FC236}">
              <a16:creationId xmlns:a16="http://schemas.microsoft.com/office/drawing/2014/main" id="{79DB3BB8-A97A-4E43-8D64-2E661FD9B5A1}"/>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46" name="PoljeZBesedilom 2">
          <a:extLst>
            <a:ext uri="{FF2B5EF4-FFF2-40B4-BE49-F238E27FC236}">
              <a16:creationId xmlns:a16="http://schemas.microsoft.com/office/drawing/2014/main" id="{89827319-0696-4B98-B910-A908D72CA8B8}"/>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47" name="PoljeZBesedilom 2">
          <a:extLst>
            <a:ext uri="{FF2B5EF4-FFF2-40B4-BE49-F238E27FC236}">
              <a16:creationId xmlns:a16="http://schemas.microsoft.com/office/drawing/2014/main" id="{093A68C1-C0FE-4C2D-AABB-4001AF1B259A}"/>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48" name="PoljeZBesedilom 2">
          <a:extLst>
            <a:ext uri="{FF2B5EF4-FFF2-40B4-BE49-F238E27FC236}">
              <a16:creationId xmlns:a16="http://schemas.microsoft.com/office/drawing/2014/main" id="{4A13E18F-9997-462B-BBA8-311DBFFC68E2}"/>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49" name="PoljeZBesedilom 708">
          <a:extLst>
            <a:ext uri="{FF2B5EF4-FFF2-40B4-BE49-F238E27FC236}">
              <a16:creationId xmlns:a16="http://schemas.microsoft.com/office/drawing/2014/main" id="{73A1C811-8D17-465C-97DF-D90866443224}"/>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50" name="PoljeZBesedilom 2">
          <a:extLst>
            <a:ext uri="{FF2B5EF4-FFF2-40B4-BE49-F238E27FC236}">
              <a16:creationId xmlns:a16="http://schemas.microsoft.com/office/drawing/2014/main" id="{83C8D7A6-13C3-41D3-93C6-F833FC824BE3}"/>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51" name="PoljeZBesedilom 2">
          <a:extLst>
            <a:ext uri="{FF2B5EF4-FFF2-40B4-BE49-F238E27FC236}">
              <a16:creationId xmlns:a16="http://schemas.microsoft.com/office/drawing/2014/main" id="{ECAACFA9-CFD0-41F9-AC37-68B4BD3CFE8E}"/>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52" name="PoljeZBesedilom 2">
          <a:extLst>
            <a:ext uri="{FF2B5EF4-FFF2-40B4-BE49-F238E27FC236}">
              <a16:creationId xmlns:a16="http://schemas.microsoft.com/office/drawing/2014/main" id="{81E8FDDC-D2D8-4931-91AB-2D1E1B64C1AE}"/>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53" name="PoljeZBesedilom 2">
          <a:extLst>
            <a:ext uri="{FF2B5EF4-FFF2-40B4-BE49-F238E27FC236}">
              <a16:creationId xmlns:a16="http://schemas.microsoft.com/office/drawing/2014/main" id="{0FA1A766-B282-4DC4-9CDF-23E53C1E3C5C}"/>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54" name="PoljeZBesedilom 2">
          <a:extLst>
            <a:ext uri="{FF2B5EF4-FFF2-40B4-BE49-F238E27FC236}">
              <a16:creationId xmlns:a16="http://schemas.microsoft.com/office/drawing/2014/main" id="{180707DF-CDE8-4FEC-9F70-6C94862567F6}"/>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55" name="PoljeZBesedilom 714">
          <a:extLst>
            <a:ext uri="{FF2B5EF4-FFF2-40B4-BE49-F238E27FC236}">
              <a16:creationId xmlns:a16="http://schemas.microsoft.com/office/drawing/2014/main" id="{01652D18-4881-4B67-877A-3239F4B3AA6C}"/>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56" name="PoljeZBesedilom 2">
          <a:extLst>
            <a:ext uri="{FF2B5EF4-FFF2-40B4-BE49-F238E27FC236}">
              <a16:creationId xmlns:a16="http://schemas.microsoft.com/office/drawing/2014/main" id="{07F7C70D-CA77-49A1-9D12-AE8B8CF325E0}"/>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57" name="PoljeZBesedilom 2">
          <a:extLst>
            <a:ext uri="{FF2B5EF4-FFF2-40B4-BE49-F238E27FC236}">
              <a16:creationId xmlns:a16="http://schemas.microsoft.com/office/drawing/2014/main" id="{F4F7ED1C-4FF0-4EA5-973A-6688C9EB793C}"/>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58" name="PoljeZBesedilom 2">
          <a:extLst>
            <a:ext uri="{FF2B5EF4-FFF2-40B4-BE49-F238E27FC236}">
              <a16:creationId xmlns:a16="http://schemas.microsoft.com/office/drawing/2014/main" id="{BF122283-3B7A-4CFC-B281-6958DA6934F2}"/>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59" name="PoljeZBesedilom 2">
          <a:extLst>
            <a:ext uri="{FF2B5EF4-FFF2-40B4-BE49-F238E27FC236}">
              <a16:creationId xmlns:a16="http://schemas.microsoft.com/office/drawing/2014/main" id="{F490AE76-775E-4BB2-AAAB-514F78836651}"/>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60" name="PoljeZBesedilom 2">
          <a:extLst>
            <a:ext uri="{FF2B5EF4-FFF2-40B4-BE49-F238E27FC236}">
              <a16:creationId xmlns:a16="http://schemas.microsoft.com/office/drawing/2014/main" id="{CE9EB6EF-05AC-4EF4-932C-3D4E95ED3633}"/>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61" name="PoljeZBesedilom 720">
          <a:extLst>
            <a:ext uri="{FF2B5EF4-FFF2-40B4-BE49-F238E27FC236}">
              <a16:creationId xmlns:a16="http://schemas.microsoft.com/office/drawing/2014/main" id="{4697262B-1234-4EEF-85DA-E6CEBCA72C06}"/>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62" name="PoljeZBesedilom 2">
          <a:extLst>
            <a:ext uri="{FF2B5EF4-FFF2-40B4-BE49-F238E27FC236}">
              <a16:creationId xmlns:a16="http://schemas.microsoft.com/office/drawing/2014/main" id="{58313941-CDDC-479E-AF73-CD594B00B39E}"/>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63" name="PoljeZBesedilom 2">
          <a:extLst>
            <a:ext uri="{FF2B5EF4-FFF2-40B4-BE49-F238E27FC236}">
              <a16:creationId xmlns:a16="http://schemas.microsoft.com/office/drawing/2014/main" id="{489AEBE3-85A3-4733-9351-7A1C728D0EA8}"/>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64" name="PoljeZBesedilom 2">
          <a:extLst>
            <a:ext uri="{FF2B5EF4-FFF2-40B4-BE49-F238E27FC236}">
              <a16:creationId xmlns:a16="http://schemas.microsoft.com/office/drawing/2014/main" id="{CA307791-F87A-47B6-8A13-8B7541DD7833}"/>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65" name="PoljeZBesedilom 2">
          <a:extLst>
            <a:ext uri="{FF2B5EF4-FFF2-40B4-BE49-F238E27FC236}">
              <a16:creationId xmlns:a16="http://schemas.microsoft.com/office/drawing/2014/main" id="{891C69C4-4078-43D5-A03D-7D277A012F05}"/>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66" name="PoljeZBesedilom 725">
          <a:extLst>
            <a:ext uri="{FF2B5EF4-FFF2-40B4-BE49-F238E27FC236}">
              <a16:creationId xmlns:a16="http://schemas.microsoft.com/office/drawing/2014/main" id="{36CF7B05-C88B-4790-B553-3F06C16CF6CC}"/>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67" name="PoljeZBesedilom 2">
          <a:extLst>
            <a:ext uri="{FF2B5EF4-FFF2-40B4-BE49-F238E27FC236}">
              <a16:creationId xmlns:a16="http://schemas.microsoft.com/office/drawing/2014/main" id="{1E02C754-FA8F-472D-873E-83F8562F252C}"/>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68" name="PoljeZBesedilom 2">
          <a:extLst>
            <a:ext uri="{FF2B5EF4-FFF2-40B4-BE49-F238E27FC236}">
              <a16:creationId xmlns:a16="http://schemas.microsoft.com/office/drawing/2014/main" id="{FF262226-F36D-43D7-884D-DCD62F0322F0}"/>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69" name="PoljeZBesedilom 2">
          <a:extLst>
            <a:ext uri="{FF2B5EF4-FFF2-40B4-BE49-F238E27FC236}">
              <a16:creationId xmlns:a16="http://schemas.microsoft.com/office/drawing/2014/main" id="{84520E6F-C862-44A7-9359-E5D7EBF6412A}"/>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70" name="PoljeZBesedilom 2">
          <a:extLst>
            <a:ext uri="{FF2B5EF4-FFF2-40B4-BE49-F238E27FC236}">
              <a16:creationId xmlns:a16="http://schemas.microsoft.com/office/drawing/2014/main" id="{D4D253BC-2B2B-48FD-8014-44FB9001D24E}"/>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71" name="PoljeZBesedilom 2">
          <a:extLst>
            <a:ext uri="{FF2B5EF4-FFF2-40B4-BE49-F238E27FC236}">
              <a16:creationId xmlns:a16="http://schemas.microsoft.com/office/drawing/2014/main" id="{82FECE5C-BB65-4852-A686-39ABEFDE07BE}"/>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72" name="PoljeZBesedilom 731">
          <a:extLst>
            <a:ext uri="{FF2B5EF4-FFF2-40B4-BE49-F238E27FC236}">
              <a16:creationId xmlns:a16="http://schemas.microsoft.com/office/drawing/2014/main" id="{40100AD2-1812-4AE7-A176-9FF3F8678F46}"/>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73" name="PoljeZBesedilom 2">
          <a:extLst>
            <a:ext uri="{FF2B5EF4-FFF2-40B4-BE49-F238E27FC236}">
              <a16:creationId xmlns:a16="http://schemas.microsoft.com/office/drawing/2014/main" id="{6A8F718C-9418-484D-9D4E-BB090CE9759C}"/>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74" name="PoljeZBesedilom 2">
          <a:extLst>
            <a:ext uri="{FF2B5EF4-FFF2-40B4-BE49-F238E27FC236}">
              <a16:creationId xmlns:a16="http://schemas.microsoft.com/office/drawing/2014/main" id="{2BAE20A0-A6CB-43C4-8071-CCA5CFEFF188}"/>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75" name="PoljeZBesedilom 2">
          <a:extLst>
            <a:ext uri="{FF2B5EF4-FFF2-40B4-BE49-F238E27FC236}">
              <a16:creationId xmlns:a16="http://schemas.microsoft.com/office/drawing/2014/main" id="{359D3826-74C0-4194-8300-DC90F8F89558}"/>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561002</xdr:colOff>
      <xdr:row>865</xdr:row>
      <xdr:rowOff>0</xdr:rowOff>
    </xdr:from>
    <xdr:ext cx="184731" cy="271710"/>
    <xdr:sp macro="" textlink="">
      <xdr:nvSpPr>
        <xdr:cNvPr id="7676" name="PoljeZBesedilom 2">
          <a:extLst>
            <a:ext uri="{FF2B5EF4-FFF2-40B4-BE49-F238E27FC236}">
              <a16:creationId xmlns:a16="http://schemas.microsoft.com/office/drawing/2014/main" id="{25A0D3FF-291B-40DC-92B6-EB43545C6857}"/>
            </a:ext>
          </a:extLst>
        </xdr:cNvPr>
        <xdr:cNvSpPr txBox="1"/>
      </xdr:nvSpPr>
      <xdr:spPr>
        <a:xfrm>
          <a:off x="806670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77" name="PoljeZBesedilom 2">
          <a:extLst>
            <a:ext uri="{FF2B5EF4-FFF2-40B4-BE49-F238E27FC236}">
              <a16:creationId xmlns:a16="http://schemas.microsoft.com/office/drawing/2014/main" id="{595FF619-A92F-4BF6-B630-00C7F9A605CB}"/>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78" name="PoljeZBesedilom 737">
          <a:extLst>
            <a:ext uri="{FF2B5EF4-FFF2-40B4-BE49-F238E27FC236}">
              <a16:creationId xmlns:a16="http://schemas.microsoft.com/office/drawing/2014/main" id="{4A1BB349-4739-4D9C-AB24-FA7D15299274}"/>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79" name="PoljeZBesedilom 2">
          <a:extLst>
            <a:ext uri="{FF2B5EF4-FFF2-40B4-BE49-F238E27FC236}">
              <a16:creationId xmlns:a16="http://schemas.microsoft.com/office/drawing/2014/main" id="{82E8FDF7-3B20-4419-85D1-48CDCF549B78}"/>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80" name="PoljeZBesedilom 2">
          <a:extLst>
            <a:ext uri="{FF2B5EF4-FFF2-40B4-BE49-F238E27FC236}">
              <a16:creationId xmlns:a16="http://schemas.microsoft.com/office/drawing/2014/main" id="{9902D533-369E-4864-BDD9-37A9266DFD5F}"/>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81" name="PoljeZBesedilom 2">
          <a:extLst>
            <a:ext uri="{FF2B5EF4-FFF2-40B4-BE49-F238E27FC236}">
              <a16:creationId xmlns:a16="http://schemas.microsoft.com/office/drawing/2014/main" id="{F722E320-ABA0-480D-9E0F-DA4ED293E23F}"/>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82" name="PoljeZBesedilom 2">
          <a:extLst>
            <a:ext uri="{FF2B5EF4-FFF2-40B4-BE49-F238E27FC236}">
              <a16:creationId xmlns:a16="http://schemas.microsoft.com/office/drawing/2014/main" id="{87FEB77D-47E6-4018-82E4-DCFAB0BFA8B8}"/>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83" name="PoljeZBesedilom 2">
          <a:extLst>
            <a:ext uri="{FF2B5EF4-FFF2-40B4-BE49-F238E27FC236}">
              <a16:creationId xmlns:a16="http://schemas.microsoft.com/office/drawing/2014/main" id="{48B46660-70FA-4FFD-A12E-B1FA5E66A68E}"/>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84" name="PoljeZBesedilom 743">
          <a:extLst>
            <a:ext uri="{FF2B5EF4-FFF2-40B4-BE49-F238E27FC236}">
              <a16:creationId xmlns:a16="http://schemas.microsoft.com/office/drawing/2014/main" id="{3ED31CFE-89A5-49E9-A396-100A975A6671}"/>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85" name="PoljeZBesedilom 2">
          <a:extLst>
            <a:ext uri="{FF2B5EF4-FFF2-40B4-BE49-F238E27FC236}">
              <a16:creationId xmlns:a16="http://schemas.microsoft.com/office/drawing/2014/main" id="{19FED564-E7A1-44D6-B727-30866030CC0E}"/>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86" name="PoljeZBesedilom 2">
          <a:extLst>
            <a:ext uri="{FF2B5EF4-FFF2-40B4-BE49-F238E27FC236}">
              <a16:creationId xmlns:a16="http://schemas.microsoft.com/office/drawing/2014/main" id="{DF30A085-9D89-4591-A76F-C066D5D90EC1}"/>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87" name="PoljeZBesedilom 2">
          <a:extLst>
            <a:ext uri="{FF2B5EF4-FFF2-40B4-BE49-F238E27FC236}">
              <a16:creationId xmlns:a16="http://schemas.microsoft.com/office/drawing/2014/main" id="{26C35B72-045B-45DA-8198-B0F1AD7F505F}"/>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564812</xdr:colOff>
      <xdr:row>865</xdr:row>
      <xdr:rowOff>0</xdr:rowOff>
    </xdr:from>
    <xdr:ext cx="184731" cy="271710"/>
    <xdr:sp macro="" textlink="">
      <xdr:nvSpPr>
        <xdr:cNvPr id="7688" name="PoljeZBesedilom 2">
          <a:extLst>
            <a:ext uri="{FF2B5EF4-FFF2-40B4-BE49-F238E27FC236}">
              <a16:creationId xmlns:a16="http://schemas.microsoft.com/office/drawing/2014/main" id="{6C717C48-6D02-4453-BBFD-1110175AF76A}"/>
            </a:ext>
          </a:extLst>
        </xdr:cNvPr>
        <xdr:cNvSpPr txBox="1"/>
      </xdr:nvSpPr>
      <xdr:spPr>
        <a:xfrm>
          <a:off x="807051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89" name="PoljeZBesedilom 2">
          <a:extLst>
            <a:ext uri="{FF2B5EF4-FFF2-40B4-BE49-F238E27FC236}">
              <a16:creationId xmlns:a16="http://schemas.microsoft.com/office/drawing/2014/main" id="{59D1A2BB-FEE6-4C9E-99E5-087F17C3DBBA}"/>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90" name="PoljeZBesedilom 749">
          <a:extLst>
            <a:ext uri="{FF2B5EF4-FFF2-40B4-BE49-F238E27FC236}">
              <a16:creationId xmlns:a16="http://schemas.microsoft.com/office/drawing/2014/main" id="{0BD5B78A-40AA-4D71-B0BE-F8CD89DDF7A0}"/>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91" name="PoljeZBesedilom 2">
          <a:extLst>
            <a:ext uri="{FF2B5EF4-FFF2-40B4-BE49-F238E27FC236}">
              <a16:creationId xmlns:a16="http://schemas.microsoft.com/office/drawing/2014/main" id="{E477B447-42C0-451C-BABF-2E16D154AC94}"/>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92" name="PoljeZBesedilom 2">
          <a:extLst>
            <a:ext uri="{FF2B5EF4-FFF2-40B4-BE49-F238E27FC236}">
              <a16:creationId xmlns:a16="http://schemas.microsoft.com/office/drawing/2014/main" id="{4CBEBD03-8072-4E81-B210-03AC1B837342}"/>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93" name="PoljeZBesedilom 2">
          <a:extLst>
            <a:ext uri="{FF2B5EF4-FFF2-40B4-BE49-F238E27FC236}">
              <a16:creationId xmlns:a16="http://schemas.microsoft.com/office/drawing/2014/main" id="{F15563DF-6315-4D55-9509-CFB5DEA34388}"/>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94" name="PoljeZBesedilom 2">
          <a:extLst>
            <a:ext uri="{FF2B5EF4-FFF2-40B4-BE49-F238E27FC236}">
              <a16:creationId xmlns:a16="http://schemas.microsoft.com/office/drawing/2014/main" id="{A4EF1C8E-E39B-4348-88CD-DFA2BD22B285}"/>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95" name="PoljeZBesedilom 2">
          <a:extLst>
            <a:ext uri="{FF2B5EF4-FFF2-40B4-BE49-F238E27FC236}">
              <a16:creationId xmlns:a16="http://schemas.microsoft.com/office/drawing/2014/main" id="{6A3CE25E-6377-41B5-BED2-27701B23AAF2}"/>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96" name="PoljeZBesedilom 755">
          <a:extLst>
            <a:ext uri="{FF2B5EF4-FFF2-40B4-BE49-F238E27FC236}">
              <a16:creationId xmlns:a16="http://schemas.microsoft.com/office/drawing/2014/main" id="{842966F3-0852-4869-B718-FE21ED487690}"/>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97" name="PoljeZBesedilom 2">
          <a:extLst>
            <a:ext uri="{FF2B5EF4-FFF2-40B4-BE49-F238E27FC236}">
              <a16:creationId xmlns:a16="http://schemas.microsoft.com/office/drawing/2014/main" id="{CAA1E6E3-3EF2-48D6-AD84-7EEAED4BD41B}"/>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98" name="PoljeZBesedilom 2">
          <a:extLst>
            <a:ext uri="{FF2B5EF4-FFF2-40B4-BE49-F238E27FC236}">
              <a16:creationId xmlns:a16="http://schemas.microsoft.com/office/drawing/2014/main" id="{71D8C5DB-45A6-4D76-A7E5-9A83D67B380C}"/>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699" name="PoljeZBesedilom 2">
          <a:extLst>
            <a:ext uri="{FF2B5EF4-FFF2-40B4-BE49-F238E27FC236}">
              <a16:creationId xmlns:a16="http://schemas.microsoft.com/office/drawing/2014/main" id="{D61D185D-342D-46CC-8F22-B7CAA56A6AAD}"/>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00" name="PoljeZBesedilom 2">
          <a:extLst>
            <a:ext uri="{FF2B5EF4-FFF2-40B4-BE49-F238E27FC236}">
              <a16:creationId xmlns:a16="http://schemas.microsoft.com/office/drawing/2014/main" id="{1C2E980B-2E3D-4963-ACBF-DE8F0F3A6444}"/>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01" name="PoljeZBesedilom 760">
          <a:extLst>
            <a:ext uri="{FF2B5EF4-FFF2-40B4-BE49-F238E27FC236}">
              <a16:creationId xmlns:a16="http://schemas.microsoft.com/office/drawing/2014/main" id="{116B050B-5A47-4A87-94B4-771B1E919494}"/>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02" name="PoljeZBesedilom 2">
          <a:extLst>
            <a:ext uri="{FF2B5EF4-FFF2-40B4-BE49-F238E27FC236}">
              <a16:creationId xmlns:a16="http://schemas.microsoft.com/office/drawing/2014/main" id="{F3F652EB-4917-4A79-B617-3A49BA47A980}"/>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03" name="PoljeZBesedilom 2">
          <a:extLst>
            <a:ext uri="{FF2B5EF4-FFF2-40B4-BE49-F238E27FC236}">
              <a16:creationId xmlns:a16="http://schemas.microsoft.com/office/drawing/2014/main" id="{AB9ED622-FB27-4A5E-BEB2-4F909F2233B5}"/>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04" name="PoljeZBesedilom 2">
          <a:extLst>
            <a:ext uri="{FF2B5EF4-FFF2-40B4-BE49-F238E27FC236}">
              <a16:creationId xmlns:a16="http://schemas.microsoft.com/office/drawing/2014/main" id="{F379AD79-8EBB-4534-94AB-C00446A1925F}"/>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05" name="PoljeZBesedilom 2">
          <a:extLst>
            <a:ext uri="{FF2B5EF4-FFF2-40B4-BE49-F238E27FC236}">
              <a16:creationId xmlns:a16="http://schemas.microsoft.com/office/drawing/2014/main" id="{B5A3055C-667F-4E0C-BCF7-87BA18BD91A5}"/>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06" name="PoljeZBesedilom 2">
          <a:extLst>
            <a:ext uri="{FF2B5EF4-FFF2-40B4-BE49-F238E27FC236}">
              <a16:creationId xmlns:a16="http://schemas.microsoft.com/office/drawing/2014/main" id="{F14441B1-A914-48C0-AAFA-0B5E1BC7F4BA}"/>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07" name="PoljeZBesedilom 766">
          <a:extLst>
            <a:ext uri="{FF2B5EF4-FFF2-40B4-BE49-F238E27FC236}">
              <a16:creationId xmlns:a16="http://schemas.microsoft.com/office/drawing/2014/main" id="{2A2B689B-E3A0-4F03-B89D-DB50738A5931}"/>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08" name="PoljeZBesedilom 2">
          <a:extLst>
            <a:ext uri="{FF2B5EF4-FFF2-40B4-BE49-F238E27FC236}">
              <a16:creationId xmlns:a16="http://schemas.microsoft.com/office/drawing/2014/main" id="{996A7628-2BD6-4CF5-ADE7-EA38C58E5CA0}"/>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09" name="PoljeZBesedilom 2">
          <a:extLst>
            <a:ext uri="{FF2B5EF4-FFF2-40B4-BE49-F238E27FC236}">
              <a16:creationId xmlns:a16="http://schemas.microsoft.com/office/drawing/2014/main" id="{C73C80F6-8343-409E-958A-992D1E6F1D72}"/>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10" name="PoljeZBesedilom 2">
          <a:extLst>
            <a:ext uri="{FF2B5EF4-FFF2-40B4-BE49-F238E27FC236}">
              <a16:creationId xmlns:a16="http://schemas.microsoft.com/office/drawing/2014/main" id="{BD995056-5104-49E6-B0DE-6EA45714C7C3}"/>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11" name="PoljeZBesedilom 2">
          <a:extLst>
            <a:ext uri="{FF2B5EF4-FFF2-40B4-BE49-F238E27FC236}">
              <a16:creationId xmlns:a16="http://schemas.microsoft.com/office/drawing/2014/main" id="{EAA5F1E8-2854-497C-A8DF-EB2BCFC0E4FE}"/>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12" name="PoljeZBesedilom 2">
          <a:extLst>
            <a:ext uri="{FF2B5EF4-FFF2-40B4-BE49-F238E27FC236}">
              <a16:creationId xmlns:a16="http://schemas.microsoft.com/office/drawing/2014/main" id="{D3E857C7-76B2-4E17-8E79-8DD3CB38B4F8}"/>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13" name="PoljeZBesedilom 772">
          <a:extLst>
            <a:ext uri="{FF2B5EF4-FFF2-40B4-BE49-F238E27FC236}">
              <a16:creationId xmlns:a16="http://schemas.microsoft.com/office/drawing/2014/main" id="{CB633497-E9EB-4251-8A19-BE1C4CC219B6}"/>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14" name="PoljeZBesedilom 2">
          <a:extLst>
            <a:ext uri="{FF2B5EF4-FFF2-40B4-BE49-F238E27FC236}">
              <a16:creationId xmlns:a16="http://schemas.microsoft.com/office/drawing/2014/main" id="{2154B7DD-55AF-4755-A0B5-693F58C5CE83}"/>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15" name="PoljeZBesedilom 2">
          <a:extLst>
            <a:ext uri="{FF2B5EF4-FFF2-40B4-BE49-F238E27FC236}">
              <a16:creationId xmlns:a16="http://schemas.microsoft.com/office/drawing/2014/main" id="{0DDA0E7A-D547-4A70-8ADC-BF02E7B6CD96}"/>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16" name="PoljeZBesedilom 2">
          <a:extLst>
            <a:ext uri="{FF2B5EF4-FFF2-40B4-BE49-F238E27FC236}">
              <a16:creationId xmlns:a16="http://schemas.microsoft.com/office/drawing/2014/main" id="{ABA34B47-294B-441F-BCB0-3735D990169D}"/>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17" name="PoljeZBesedilom 2">
          <a:extLst>
            <a:ext uri="{FF2B5EF4-FFF2-40B4-BE49-F238E27FC236}">
              <a16:creationId xmlns:a16="http://schemas.microsoft.com/office/drawing/2014/main" id="{B161D329-F692-4B33-9DF0-A6F69E1E275F}"/>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18" name="PoljeZBesedilom 2">
          <a:extLst>
            <a:ext uri="{FF2B5EF4-FFF2-40B4-BE49-F238E27FC236}">
              <a16:creationId xmlns:a16="http://schemas.microsoft.com/office/drawing/2014/main" id="{32384FF0-1A8E-4ABE-B3F8-5FC3EEE2AFD8}"/>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19" name="PoljeZBesedilom 778">
          <a:extLst>
            <a:ext uri="{FF2B5EF4-FFF2-40B4-BE49-F238E27FC236}">
              <a16:creationId xmlns:a16="http://schemas.microsoft.com/office/drawing/2014/main" id="{2F1C200A-39FA-403F-9ADD-5B9F31FB3F66}"/>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20" name="PoljeZBesedilom 2">
          <a:extLst>
            <a:ext uri="{FF2B5EF4-FFF2-40B4-BE49-F238E27FC236}">
              <a16:creationId xmlns:a16="http://schemas.microsoft.com/office/drawing/2014/main" id="{86F28CAF-3B25-43D1-9B0A-F95BA5F4BAF5}"/>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21" name="PoljeZBesedilom 2">
          <a:extLst>
            <a:ext uri="{FF2B5EF4-FFF2-40B4-BE49-F238E27FC236}">
              <a16:creationId xmlns:a16="http://schemas.microsoft.com/office/drawing/2014/main" id="{E4F409B4-D499-4CA6-AB4E-30D8DBF55786}"/>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22" name="PoljeZBesedilom 2">
          <a:extLst>
            <a:ext uri="{FF2B5EF4-FFF2-40B4-BE49-F238E27FC236}">
              <a16:creationId xmlns:a16="http://schemas.microsoft.com/office/drawing/2014/main" id="{93C9CFCA-528E-4BF7-96F4-453010C8CB34}"/>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23" name="PoljeZBesedilom 2">
          <a:extLst>
            <a:ext uri="{FF2B5EF4-FFF2-40B4-BE49-F238E27FC236}">
              <a16:creationId xmlns:a16="http://schemas.microsoft.com/office/drawing/2014/main" id="{4EC3968A-8221-458F-B5B8-59484EAE9ABF}"/>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24" name="PoljeZBesedilom 2">
          <a:extLst>
            <a:ext uri="{FF2B5EF4-FFF2-40B4-BE49-F238E27FC236}">
              <a16:creationId xmlns:a16="http://schemas.microsoft.com/office/drawing/2014/main" id="{0EE13CCA-3728-4ABF-B91B-D7F5F630A3D0}"/>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25" name="PoljeZBesedilom 784">
          <a:extLst>
            <a:ext uri="{FF2B5EF4-FFF2-40B4-BE49-F238E27FC236}">
              <a16:creationId xmlns:a16="http://schemas.microsoft.com/office/drawing/2014/main" id="{4359949A-525F-4FC3-A2F8-0EFD4347CD7C}"/>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26" name="PoljeZBesedilom 2">
          <a:extLst>
            <a:ext uri="{FF2B5EF4-FFF2-40B4-BE49-F238E27FC236}">
              <a16:creationId xmlns:a16="http://schemas.microsoft.com/office/drawing/2014/main" id="{44409042-A5D0-4672-8A5D-BF065F76BD07}"/>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27" name="PoljeZBesedilom 2">
          <a:extLst>
            <a:ext uri="{FF2B5EF4-FFF2-40B4-BE49-F238E27FC236}">
              <a16:creationId xmlns:a16="http://schemas.microsoft.com/office/drawing/2014/main" id="{60D3F985-DE57-4DD3-A3DC-2A57CF51F2C6}"/>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28" name="PoljeZBesedilom 2">
          <a:extLst>
            <a:ext uri="{FF2B5EF4-FFF2-40B4-BE49-F238E27FC236}">
              <a16:creationId xmlns:a16="http://schemas.microsoft.com/office/drawing/2014/main" id="{28DF5642-1BD3-4A06-BFD5-437072C00931}"/>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29" name="PoljeZBesedilom 2">
          <a:extLst>
            <a:ext uri="{FF2B5EF4-FFF2-40B4-BE49-F238E27FC236}">
              <a16:creationId xmlns:a16="http://schemas.microsoft.com/office/drawing/2014/main" id="{C460FC71-8169-4FCF-8ACE-5604F8D5A330}"/>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30" name="PoljeZBesedilom 2">
          <a:extLst>
            <a:ext uri="{FF2B5EF4-FFF2-40B4-BE49-F238E27FC236}">
              <a16:creationId xmlns:a16="http://schemas.microsoft.com/office/drawing/2014/main" id="{84D342D1-C8B9-46C1-977E-B990B393F644}"/>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31" name="PoljeZBesedilom 790">
          <a:extLst>
            <a:ext uri="{FF2B5EF4-FFF2-40B4-BE49-F238E27FC236}">
              <a16:creationId xmlns:a16="http://schemas.microsoft.com/office/drawing/2014/main" id="{842B5B85-C95C-47DE-A014-610AFB4A7B31}"/>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32" name="PoljeZBesedilom 2">
          <a:extLst>
            <a:ext uri="{FF2B5EF4-FFF2-40B4-BE49-F238E27FC236}">
              <a16:creationId xmlns:a16="http://schemas.microsoft.com/office/drawing/2014/main" id="{F592B4E5-712F-48C0-BA07-F6BF54B68457}"/>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33" name="PoljeZBesedilom 2">
          <a:extLst>
            <a:ext uri="{FF2B5EF4-FFF2-40B4-BE49-F238E27FC236}">
              <a16:creationId xmlns:a16="http://schemas.microsoft.com/office/drawing/2014/main" id="{64268BD0-6C85-42D0-92F8-716CAA83E8E4}"/>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34" name="PoljeZBesedilom 2">
          <a:extLst>
            <a:ext uri="{FF2B5EF4-FFF2-40B4-BE49-F238E27FC236}">
              <a16:creationId xmlns:a16="http://schemas.microsoft.com/office/drawing/2014/main" id="{98C3734A-5A87-490C-A083-9C785AB622D2}"/>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35" name="PoljeZBesedilom 2">
          <a:extLst>
            <a:ext uri="{FF2B5EF4-FFF2-40B4-BE49-F238E27FC236}">
              <a16:creationId xmlns:a16="http://schemas.microsoft.com/office/drawing/2014/main" id="{4A0CFD73-4186-4D89-8CF2-128FAC624F90}"/>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36" name="PoljeZBesedilom 2">
          <a:extLst>
            <a:ext uri="{FF2B5EF4-FFF2-40B4-BE49-F238E27FC236}">
              <a16:creationId xmlns:a16="http://schemas.microsoft.com/office/drawing/2014/main" id="{BF6E2169-2CA6-4278-A6B9-083235B78A35}"/>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37" name="PoljeZBesedilom 796">
          <a:extLst>
            <a:ext uri="{FF2B5EF4-FFF2-40B4-BE49-F238E27FC236}">
              <a16:creationId xmlns:a16="http://schemas.microsoft.com/office/drawing/2014/main" id="{8CFCE00D-8C40-4205-8970-E40D96ED5A08}"/>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38" name="PoljeZBesedilom 2">
          <a:extLst>
            <a:ext uri="{FF2B5EF4-FFF2-40B4-BE49-F238E27FC236}">
              <a16:creationId xmlns:a16="http://schemas.microsoft.com/office/drawing/2014/main" id="{5FC4860C-ED95-4AC6-A487-68D2B0C615C3}"/>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39" name="PoljeZBesedilom 2">
          <a:extLst>
            <a:ext uri="{FF2B5EF4-FFF2-40B4-BE49-F238E27FC236}">
              <a16:creationId xmlns:a16="http://schemas.microsoft.com/office/drawing/2014/main" id="{7B2B01D1-6E4F-4C61-B5D5-47CBB423AF22}"/>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40" name="PoljeZBesedilom 2">
          <a:extLst>
            <a:ext uri="{FF2B5EF4-FFF2-40B4-BE49-F238E27FC236}">
              <a16:creationId xmlns:a16="http://schemas.microsoft.com/office/drawing/2014/main" id="{E67B6E9A-28E7-4403-928C-CC68EC309117}"/>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41" name="PoljeZBesedilom 2">
          <a:extLst>
            <a:ext uri="{FF2B5EF4-FFF2-40B4-BE49-F238E27FC236}">
              <a16:creationId xmlns:a16="http://schemas.microsoft.com/office/drawing/2014/main" id="{12C7E383-A526-4F65-9FD6-E8D90F67B5D4}"/>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742" name="PoljeZBesedilom 2">
          <a:extLst>
            <a:ext uri="{FF2B5EF4-FFF2-40B4-BE49-F238E27FC236}">
              <a16:creationId xmlns:a16="http://schemas.microsoft.com/office/drawing/2014/main" id="{CB2C7BFA-49BC-40AA-AD19-03B9172D14A8}"/>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743" name="PoljeZBesedilom 802">
          <a:extLst>
            <a:ext uri="{FF2B5EF4-FFF2-40B4-BE49-F238E27FC236}">
              <a16:creationId xmlns:a16="http://schemas.microsoft.com/office/drawing/2014/main" id="{1A614588-45C8-43E0-8C9C-914A3DD7B1D8}"/>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744" name="PoljeZBesedilom 2">
          <a:extLst>
            <a:ext uri="{FF2B5EF4-FFF2-40B4-BE49-F238E27FC236}">
              <a16:creationId xmlns:a16="http://schemas.microsoft.com/office/drawing/2014/main" id="{0A760CB8-C459-4619-A394-A6A6E4788D4F}"/>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745" name="PoljeZBesedilom 2">
          <a:extLst>
            <a:ext uri="{FF2B5EF4-FFF2-40B4-BE49-F238E27FC236}">
              <a16:creationId xmlns:a16="http://schemas.microsoft.com/office/drawing/2014/main" id="{8C4F28FD-2C23-45B5-8868-DE989C5A8645}"/>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746" name="PoljeZBesedilom 2">
          <a:extLst>
            <a:ext uri="{FF2B5EF4-FFF2-40B4-BE49-F238E27FC236}">
              <a16:creationId xmlns:a16="http://schemas.microsoft.com/office/drawing/2014/main" id="{61C8944A-35C7-4D21-AEE3-57023FE3445B}"/>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747" name="PoljeZBesedilom 2">
          <a:extLst>
            <a:ext uri="{FF2B5EF4-FFF2-40B4-BE49-F238E27FC236}">
              <a16:creationId xmlns:a16="http://schemas.microsoft.com/office/drawing/2014/main" id="{BC9080E4-FA14-4239-8C33-D897A119682C}"/>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48" name="PoljeZBesedilom 2">
          <a:extLst>
            <a:ext uri="{FF2B5EF4-FFF2-40B4-BE49-F238E27FC236}">
              <a16:creationId xmlns:a16="http://schemas.microsoft.com/office/drawing/2014/main" id="{656B70D9-4F0A-4CA0-A363-F09916EDC08B}"/>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49" name="PoljeZBesedilom 808">
          <a:extLst>
            <a:ext uri="{FF2B5EF4-FFF2-40B4-BE49-F238E27FC236}">
              <a16:creationId xmlns:a16="http://schemas.microsoft.com/office/drawing/2014/main" id="{A3D08E53-4992-4829-9AE5-F269F44EFD07}"/>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50" name="PoljeZBesedilom 2">
          <a:extLst>
            <a:ext uri="{FF2B5EF4-FFF2-40B4-BE49-F238E27FC236}">
              <a16:creationId xmlns:a16="http://schemas.microsoft.com/office/drawing/2014/main" id="{DAD8E320-B741-4166-B616-6E4B9F49D081}"/>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51" name="PoljeZBesedilom 2">
          <a:extLst>
            <a:ext uri="{FF2B5EF4-FFF2-40B4-BE49-F238E27FC236}">
              <a16:creationId xmlns:a16="http://schemas.microsoft.com/office/drawing/2014/main" id="{D3A73610-736E-4409-8EEE-50C04813E305}"/>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52" name="PoljeZBesedilom 2">
          <a:extLst>
            <a:ext uri="{FF2B5EF4-FFF2-40B4-BE49-F238E27FC236}">
              <a16:creationId xmlns:a16="http://schemas.microsoft.com/office/drawing/2014/main" id="{B5505F84-954E-4DFD-A3D3-2ADC122ECC58}"/>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53" name="PoljeZBesedilom 2">
          <a:extLst>
            <a:ext uri="{FF2B5EF4-FFF2-40B4-BE49-F238E27FC236}">
              <a16:creationId xmlns:a16="http://schemas.microsoft.com/office/drawing/2014/main" id="{8EC04A81-90FF-473B-B106-1A5E5E4B0F83}"/>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54" name="PoljeZBesedilom 2">
          <a:extLst>
            <a:ext uri="{FF2B5EF4-FFF2-40B4-BE49-F238E27FC236}">
              <a16:creationId xmlns:a16="http://schemas.microsoft.com/office/drawing/2014/main" id="{0A53C512-681B-4619-9769-85C01FF9CAC2}"/>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55" name="PoljeZBesedilom 814">
          <a:extLst>
            <a:ext uri="{FF2B5EF4-FFF2-40B4-BE49-F238E27FC236}">
              <a16:creationId xmlns:a16="http://schemas.microsoft.com/office/drawing/2014/main" id="{2DD47974-AC40-45D0-8006-EAE12C8E6531}"/>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56" name="PoljeZBesedilom 2">
          <a:extLst>
            <a:ext uri="{FF2B5EF4-FFF2-40B4-BE49-F238E27FC236}">
              <a16:creationId xmlns:a16="http://schemas.microsoft.com/office/drawing/2014/main" id="{74329A78-C656-4B1B-9B6C-CC6E340BEFDB}"/>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57" name="PoljeZBesedilom 2">
          <a:extLst>
            <a:ext uri="{FF2B5EF4-FFF2-40B4-BE49-F238E27FC236}">
              <a16:creationId xmlns:a16="http://schemas.microsoft.com/office/drawing/2014/main" id="{5F207ECA-7FC5-42D8-BC88-1B21C38E6802}"/>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58" name="PoljeZBesedilom 2">
          <a:extLst>
            <a:ext uri="{FF2B5EF4-FFF2-40B4-BE49-F238E27FC236}">
              <a16:creationId xmlns:a16="http://schemas.microsoft.com/office/drawing/2014/main" id="{7989B7E4-1869-4538-BA8F-FA8A04D437F3}"/>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574972</xdr:colOff>
      <xdr:row>865</xdr:row>
      <xdr:rowOff>0</xdr:rowOff>
    </xdr:from>
    <xdr:ext cx="184731" cy="271710"/>
    <xdr:sp macro="" textlink="">
      <xdr:nvSpPr>
        <xdr:cNvPr id="7759" name="PoljeZBesedilom 2">
          <a:extLst>
            <a:ext uri="{FF2B5EF4-FFF2-40B4-BE49-F238E27FC236}">
              <a16:creationId xmlns:a16="http://schemas.microsoft.com/office/drawing/2014/main" id="{0AABBE38-2AE4-42A1-AE6E-F1D4B47449D6}"/>
            </a:ext>
          </a:extLst>
        </xdr:cNvPr>
        <xdr:cNvSpPr txBox="1"/>
      </xdr:nvSpPr>
      <xdr:spPr>
        <a:xfrm>
          <a:off x="8080672"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760" name="PoljeZBesedilom 2">
          <a:extLst>
            <a:ext uri="{FF2B5EF4-FFF2-40B4-BE49-F238E27FC236}">
              <a16:creationId xmlns:a16="http://schemas.microsoft.com/office/drawing/2014/main" id="{B8156F23-5F6A-45F7-A150-906380C3226D}"/>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761" name="PoljeZBesedilom 820">
          <a:extLst>
            <a:ext uri="{FF2B5EF4-FFF2-40B4-BE49-F238E27FC236}">
              <a16:creationId xmlns:a16="http://schemas.microsoft.com/office/drawing/2014/main" id="{1BCB934E-D9A8-4D01-B404-EB5C7EA6C473}"/>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762" name="PoljeZBesedilom 2">
          <a:extLst>
            <a:ext uri="{FF2B5EF4-FFF2-40B4-BE49-F238E27FC236}">
              <a16:creationId xmlns:a16="http://schemas.microsoft.com/office/drawing/2014/main" id="{4A00BE5D-370C-4E61-95C7-DACF341800F4}"/>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763" name="PoljeZBesedilom 2">
          <a:extLst>
            <a:ext uri="{FF2B5EF4-FFF2-40B4-BE49-F238E27FC236}">
              <a16:creationId xmlns:a16="http://schemas.microsoft.com/office/drawing/2014/main" id="{129F539C-DAEA-4A29-BA1E-34A6A3F6D160}"/>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764" name="PoljeZBesedilom 2">
          <a:extLst>
            <a:ext uri="{FF2B5EF4-FFF2-40B4-BE49-F238E27FC236}">
              <a16:creationId xmlns:a16="http://schemas.microsoft.com/office/drawing/2014/main" id="{D39A5B6C-D71E-4082-A20D-B8EF33206192}"/>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566717</xdr:colOff>
      <xdr:row>865</xdr:row>
      <xdr:rowOff>0</xdr:rowOff>
    </xdr:from>
    <xdr:ext cx="184731" cy="271710"/>
    <xdr:sp macro="" textlink="">
      <xdr:nvSpPr>
        <xdr:cNvPr id="7765" name="PoljeZBesedilom 2">
          <a:extLst>
            <a:ext uri="{FF2B5EF4-FFF2-40B4-BE49-F238E27FC236}">
              <a16:creationId xmlns:a16="http://schemas.microsoft.com/office/drawing/2014/main" id="{61070121-BAB1-46CD-8207-140D7AD09A4A}"/>
            </a:ext>
          </a:extLst>
        </xdr:cNvPr>
        <xdr:cNvSpPr txBox="1"/>
      </xdr:nvSpPr>
      <xdr:spPr>
        <a:xfrm>
          <a:off x="807241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66" name="PoljeZBesedilom 2">
          <a:extLst>
            <a:ext uri="{FF2B5EF4-FFF2-40B4-BE49-F238E27FC236}">
              <a16:creationId xmlns:a16="http://schemas.microsoft.com/office/drawing/2014/main" id="{FA0AAD1C-BE71-40A7-932B-83749F7BCB2D}"/>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67" name="PoljeZBesedilom 826">
          <a:extLst>
            <a:ext uri="{FF2B5EF4-FFF2-40B4-BE49-F238E27FC236}">
              <a16:creationId xmlns:a16="http://schemas.microsoft.com/office/drawing/2014/main" id="{E34F76DF-3018-41E0-B537-8089085EF2E2}"/>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68" name="PoljeZBesedilom 2">
          <a:extLst>
            <a:ext uri="{FF2B5EF4-FFF2-40B4-BE49-F238E27FC236}">
              <a16:creationId xmlns:a16="http://schemas.microsoft.com/office/drawing/2014/main" id="{D9774775-DFD4-4EB2-A4C9-FCD05AA675BC}"/>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69" name="PoljeZBesedilom 2">
          <a:extLst>
            <a:ext uri="{FF2B5EF4-FFF2-40B4-BE49-F238E27FC236}">
              <a16:creationId xmlns:a16="http://schemas.microsoft.com/office/drawing/2014/main" id="{74FAE9CB-3BD9-4B6E-8ABB-913811944513}"/>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70" name="PoljeZBesedilom 2">
          <a:extLst>
            <a:ext uri="{FF2B5EF4-FFF2-40B4-BE49-F238E27FC236}">
              <a16:creationId xmlns:a16="http://schemas.microsoft.com/office/drawing/2014/main" id="{621A5722-765C-4CB9-82D3-AB833965A9AC}"/>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71" name="PoljeZBesedilom 2">
          <a:extLst>
            <a:ext uri="{FF2B5EF4-FFF2-40B4-BE49-F238E27FC236}">
              <a16:creationId xmlns:a16="http://schemas.microsoft.com/office/drawing/2014/main" id="{45575FC3-BAA7-481E-8575-B4B11ECAD525}"/>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72" name="PoljeZBesedilom 831">
          <a:extLst>
            <a:ext uri="{FF2B5EF4-FFF2-40B4-BE49-F238E27FC236}">
              <a16:creationId xmlns:a16="http://schemas.microsoft.com/office/drawing/2014/main" id="{176E78F9-0D2B-494C-8D59-B93DCE03F08A}"/>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73" name="PoljeZBesedilom 2">
          <a:extLst>
            <a:ext uri="{FF2B5EF4-FFF2-40B4-BE49-F238E27FC236}">
              <a16:creationId xmlns:a16="http://schemas.microsoft.com/office/drawing/2014/main" id="{1C136E8E-A064-4C91-A9D8-FD6EB436E8C5}"/>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74" name="PoljeZBesedilom 2">
          <a:extLst>
            <a:ext uri="{FF2B5EF4-FFF2-40B4-BE49-F238E27FC236}">
              <a16:creationId xmlns:a16="http://schemas.microsoft.com/office/drawing/2014/main" id="{C1171081-D822-4871-B879-1D9C63DC3CC8}"/>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75" name="PoljeZBesedilom 2">
          <a:extLst>
            <a:ext uri="{FF2B5EF4-FFF2-40B4-BE49-F238E27FC236}">
              <a16:creationId xmlns:a16="http://schemas.microsoft.com/office/drawing/2014/main" id="{C9913909-6C9B-4A86-98E3-7039A6A41D9B}"/>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76" name="PoljeZBesedilom 2">
          <a:extLst>
            <a:ext uri="{FF2B5EF4-FFF2-40B4-BE49-F238E27FC236}">
              <a16:creationId xmlns:a16="http://schemas.microsoft.com/office/drawing/2014/main" id="{AF71B0C8-7C92-4453-A768-0D7412E3DC97}"/>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77" name="PoljeZBesedilom 2">
          <a:extLst>
            <a:ext uri="{FF2B5EF4-FFF2-40B4-BE49-F238E27FC236}">
              <a16:creationId xmlns:a16="http://schemas.microsoft.com/office/drawing/2014/main" id="{B9A0655E-FA4F-4C29-A535-CEDEB0C4471E}"/>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78" name="PoljeZBesedilom 837">
          <a:extLst>
            <a:ext uri="{FF2B5EF4-FFF2-40B4-BE49-F238E27FC236}">
              <a16:creationId xmlns:a16="http://schemas.microsoft.com/office/drawing/2014/main" id="{5D8CEE3B-F14A-42D1-A4DC-9A211E19924E}"/>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79" name="PoljeZBesedilom 2">
          <a:extLst>
            <a:ext uri="{FF2B5EF4-FFF2-40B4-BE49-F238E27FC236}">
              <a16:creationId xmlns:a16="http://schemas.microsoft.com/office/drawing/2014/main" id="{046924B7-FEA8-45F7-91C5-3303F4529AC6}"/>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80" name="PoljeZBesedilom 2">
          <a:extLst>
            <a:ext uri="{FF2B5EF4-FFF2-40B4-BE49-F238E27FC236}">
              <a16:creationId xmlns:a16="http://schemas.microsoft.com/office/drawing/2014/main" id="{71129750-989B-47D9-842C-E3A11596EEEF}"/>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81" name="PoljeZBesedilom 2">
          <a:extLst>
            <a:ext uri="{FF2B5EF4-FFF2-40B4-BE49-F238E27FC236}">
              <a16:creationId xmlns:a16="http://schemas.microsoft.com/office/drawing/2014/main" id="{FB7A6771-8736-4827-B313-5D38F06DB3CD}"/>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82" name="PoljeZBesedilom 2">
          <a:extLst>
            <a:ext uri="{FF2B5EF4-FFF2-40B4-BE49-F238E27FC236}">
              <a16:creationId xmlns:a16="http://schemas.microsoft.com/office/drawing/2014/main" id="{FCCB48EB-532E-4DE2-8A5E-07F0FC43BE4B}"/>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83" name="PoljeZBesedilom 842">
          <a:extLst>
            <a:ext uri="{FF2B5EF4-FFF2-40B4-BE49-F238E27FC236}">
              <a16:creationId xmlns:a16="http://schemas.microsoft.com/office/drawing/2014/main" id="{58D78188-F5FE-4735-A55D-D4F6A1442BEC}"/>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84" name="PoljeZBesedilom 2">
          <a:extLst>
            <a:ext uri="{FF2B5EF4-FFF2-40B4-BE49-F238E27FC236}">
              <a16:creationId xmlns:a16="http://schemas.microsoft.com/office/drawing/2014/main" id="{FDBACBAD-E103-473D-9C3A-2BBD21C6A277}"/>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85" name="PoljeZBesedilom 2">
          <a:extLst>
            <a:ext uri="{FF2B5EF4-FFF2-40B4-BE49-F238E27FC236}">
              <a16:creationId xmlns:a16="http://schemas.microsoft.com/office/drawing/2014/main" id="{55A9B669-790B-4ABA-A101-F676466D405B}"/>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86" name="PoljeZBesedilom 2">
          <a:extLst>
            <a:ext uri="{FF2B5EF4-FFF2-40B4-BE49-F238E27FC236}">
              <a16:creationId xmlns:a16="http://schemas.microsoft.com/office/drawing/2014/main" id="{E1F039EC-FEB0-4A98-85F1-8D9A11343171}"/>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562907</xdr:colOff>
      <xdr:row>865</xdr:row>
      <xdr:rowOff>0</xdr:rowOff>
    </xdr:from>
    <xdr:ext cx="184731" cy="271710"/>
    <xdr:sp macro="" textlink="">
      <xdr:nvSpPr>
        <xdr:cNvPr id="7787" name="PoljeZBesedilom 2">
          <a:extLst>
            <a:ext uri="{FF2B5EF4-FFF2-40B4-BE49-F238E27FC236}">
              <a16:creationId xmlns:a16="http://schemas.microsoft.com/office/drawing/2014/main" id="{F7C53E1D-1FB5-4668-865A-1C589080B960}"/>
            </a:ext>
          </a:extLst>
        </xdr:cNvPr>
        <xdr:cNvSpPr txBox="1"/>
      </xdr:nvSpPr>
      <xdr:spPr>
        <a:xfrm>
          <a:off x="8068607" y="286294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7788" name="PoljeZBesedilom 2">
          <a:extLst>
            <a:ext uri="{FF2B5EF4-FFF2-40B4-BE49-F238E27FC236}">
              <a16:creationId xmlns:a16="http://schemas.microsoft.com/office/drawing/2014/main" id="{72410005-577C-402C-A855-43920948DFBF}"/>
            </a:ext>
          </a:extLst>
        </xdr:cNvPr>
        <xdr:cNvSpPr txBox="1"/>
      </xdr:nvSpPr>
      <xdr:spPr>
        <a:xfrm>
          <a:off x="6765471"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7789" name="PoljeZBesedilom 7788">
          <a:extLst>
            <a:ext uri="{FF2B5EF4-FFF2-40B4-BE49-F238E27FC236}">
              <a16:creationId xmlns:a16="http://schemas.microsoft.com/office/drawing/2014/main" id="{A569FCBD-E27B-47E8-81C0-0D6C8E99593E}"/>
            </a:ext>
          </a:extLst>
        </xdr:cNvPr>
        <xdr:cNvSpPr txBox="1"/>
      </xdr:nvSpPr>
      <xdr:spPr>
        <a:xfrm>
          <a:off x="6765471"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7790" name="PoljeZBesedilom 2">
          <a:extLst>
            <a:ext uri="{FF2B5EF4-FFF2-40B4-BE49-F238E27FC236}">
              <a16:creationId xmlns:a16="http://schemas.microsoft.com/office/drawing/2014/main" id="{64DA58C0-C966-4755-B5BD-1C8BBCF19814}"/>
            </a:ext>
          </a:extLst>
        </xdr:cNvPr>
        <xdr:cNvSpPr txBox="1"/>
      </xdr:nvSpPr>
      <xdr:spPr>
        <a:xfrm>
          <a:off x="6765471"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7791" name="PoljeZBesedilom 7790">
          <a:extLst>
            <a:ext uri="{FF2B5EF4-FFF2-40B4-BE49-F238E27FC236}">
              <a16:creationId xmlns:a16="http://schemas.microsoft.com/office/drawing/2014/main" id="{4CE0D307-C6C0-4BD3-A7DE-ADF29FB60E5D}"/>
            </a:ext>
          </a:extLst>
        </xdr:cNvPr>
        <xdr:cNvSpPr txBox="1"/>
      </xdr:nvSpPr>
      <xdr:spPr>
        <a:xfrm>
          <a:off x="6765471"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792" name="PoljeZBesedilom 2">
          <a:extLst>
            <a:ext uri="{FF2B5EF4-FFF2-40B4-BE49-F238E27FC236}">
              <a16:creationId xmlns:a16="http://schemas.microsoft.com/office/drawing/2014/main" id="{37E78E7A-D4BF-403B-859C-E3EC8CCDB94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793" name="PoljeZBesedilom 7792">
          <a:extLst>
            <a:ext uri="{FF2B5EF4-FFF2-40B4-BE49-F238E27FC236}">
              <a16:creationId xmlns:a16="http://schemas.microsoft.com/office/drawing/2014/main" id="{8146A481-E6CB-4947-A469-0A7BF0DC0BB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794" name="PoljeZBesedilom 2">
          <a:extLst>
            <a:ext uri="{FF2B5EF4-FFF2-40B4-BE49-F238E27FC236}">
              <a16:creationId xmlns:a16="http://schemas.microsoft.com/office/drawing/2014/main" id="{FA4E3201-4760-437C-BEB1-1C57663992A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795" name="PoljeZBesedilom 2">
          <a:extLst>
            <a:ext uri="{FF2B5EF4-FFF2-40B4-BE49-F238E27FC236}">
              <a16:creationId xmlns:a16="http://schemas.microsoft.com/office/drawing/2014/main" id="{022E1C38-C529-4791-AD50-6734A077EA0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796" name="PoljeZBesedilom 2">
          <a:extLst>
            <a:ext uri="{FF2B5EF4-FFF2-40B4-BE49-F238E27FC236}">
              <a16:creationId xmlns:a16="http://schemas.microsoft.com/office/drawing/2014/main" id="{ADA75466-B81B-4F26-B6C9-B68CF8EE617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797" name="PoljeZBesedilom 2">
          <a:extLst>
            <a:ext uri="{FF2B5EF4-FFF2-40B4-BE49-F238E27FC236}">
              <a16:creationId xmlns:a16="http://schemas.microsoft.com/office/drawing/2014/main" id="{7BC0B738-F5F9-448D-A95E-F801DA338A3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798" name="PoljeZBesedilom 2">
          <a:extLst>
            <a:ext uri="{FF2B5EF4-FFF2-40B4-BE49-F238E27FC236}">
              <a16:creationId xmlns:a16="http://schemas.microsoft.com/office/drawing/2014/main" id="{379288CC-2FF8-4AB4-A064-2D322B9F820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799" name="PoljeZBesedilom 7798">
          <a:extLst>
            <a:ext uri="{FF2B5EF4-FFF2-40B4-BE49-F238E27FC236}">
              <a16:creationId xmlns:a16="http://schemas.microsoft.com/office/drawing/2014/main" id="{19055DA8-0537-441A-BB2E-6CF0AF502D0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800" name="PoljeZBesedilom 2">
          <a:extLst>
            <a:ext uri="{FF2B5EF4-FFF2-40B4-BE49-F238E27FC236}">
              <a16:creationId xmlns:a16="http://schemas.microsoft.com/office/drawing/2014/main" id="{3F03BDE1-30AD-41B0-8953-B0ED935D7A1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801" name="PoljeZBesedilom 2">
          <a:extLst>
            <a:ext uri="{FF2B5EF4-FFF2-40B4-BE49-F238E27FC236}">
              <a16:creationId xmlns:a16="http://schemas.microsoft.com/office/drawing/2014/main" id="{BBA66E35-17F9-447B-B868-1648EDD1D30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802" name="PoljeZBesedilom 2">
          <a:extLst>
            <a:ext uri="{FF2B5EF4-FFF2-40B4-BE49-F238E27FC236}">
              <a16:creationId xmlns:a16="http://schemas.microsoft.com/office/drawing/2014/main" id="{90AB895E-5889-4623-B730-F567BDE6BE3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803" name="PoljeZBesedilom 2">
          <a:extLst>
            <a:ext uri="{FF2B5EF4-FFF2-40B4-BE49-F238E27FC236}">
              <a16:creationId xmlns:a16="http://schemas.microsoft.com/office/drawing/2014/main" id="{46D85A17-5A60-4DBD-9790-35ED2EBED33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7804" name="PoljeZBesedilom 2">
          <a:extLst>
            <a:ext uri="{FF2B5EF4-FFF2-40B4-BE49-F238E27FC236}">
              <a16:creationId xmlns:a16="http://schemas.microsoft.com/office/drawing/2014/main" id="{AC413BF9-8329-45D7-95EC-11868F82D2D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7805" name="PoljeZBesedilom 7804">
          <a:extLst>
            <a:ext uri="{FF2B5EF4-FFF2-40B4-BE49-F238E27FC236}">
              <a16:creationId xmlns:a16="http://schemas.microsoft.com/office/drawing/2014/main" id="{DD32AE1C-0056-488C-A193-2F71F8B364F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7806" name="PoljeZBesedilom 2">
          <a:extLst>
            <a:ext uri="{FF2B5EF4-FFF2-40B4-BE49-F238E27FC236}">
              <a16:creationId xmlns:a16="http://schemas.microsoft.com/office/drawing/2014/main" id="{B6E4B941-9F52-49ED-9B8C-4E117E31C38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7807" name="PoljeZBesedilom 2">
          <a:extLst>
            <a:ext uri="{FF2B5EF4-FFF2-40B4-BE49-F238E27FC236}">
              <a16:creationId xmlns:a16="http://schemas.microsoft.com/office/drawing/2014/main" id="{1B7EFC8E-FC2C-4433-8CFA-989EA5751E7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7808" name="PoljeZBesedilom 2">
          <a:extLst>
            <a:ext uri="{FF2B5EF4-FFF2-40B4-BE49-F238E27FC236}">
              <a16:creationId xmlns:a16="http://schemas.microsoft.com/office/drawing/2014/main" id="{F89CDABF-6097-4FE2-B1E0-0ABAA1492F0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7809" name="PoljeZBesedilom 2">
          <a:extLst>
            <a:ext uri="{FF2B5EF4-FFF2-40B4-BE49-F238E27FC236}">
              <a16:creationId xmlns:a16="http://schemas.microsoft.com/office/drawing/2014/main" id="{DBE14EF3-1084-4B1A-904A-72128AFEE4F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810" name="PoljeZBesedilom 2">
          <a:extLst>
            <a:ext uri="{FF2B5EF4-FFF2-40B4-BE49-F238E27FC236}">
              <a16:creationId xmlns:a16="http://schemas.microsoft.com/office/drawing/2014/main" id="{53694E92-04F6-458D-8F1F-FDCE116D5FB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811" name="PoljeZBesedilom 7810">
          <a:extLst>
            <a:ext uri="{FF2B5EF4-FFF2-40B4-BE49-F238E27FC236}">
              <a16:creationId xmlns:a16="http://schemas.microsoft.com/office/drawing/2014/main" id="{C8F9D8C0-715C-4CCF-958A-0968091921F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812" name="PoljeZBesedilom 2">
          <a:extLst>
            <a:ext uri="{FF2B5EF4-FFF2-40B4-BE49-F238E27FC236}">
              <a16:creationId xmlns:a16="http://schemas.microsoft.com/office/drawing/2014/main" id="{C5BC2BB6-E6E4-4EE1-B1F0-215FF91E7DF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813" name="PoljeZBesedilom 2">
          <a:extLst>
            <a:ext uri="{FF2B5EF4-FFF2-40B4-BE49-F238E27FC236}">
              <a16:creationId xmlns:a16="http://schemas.microsoft.com/office/drawing/2014/main" id="{3C16173A-0AF5-4B19-B26F-BF1EBA16098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814" name="PoljeZBesedilom 2">
          <a:extLst>
            <a:ext uri="{FF2B5EF4-FFF2-40B4-BE49-F238E27FC236}">
              <a16:creationId xmlns:a16="http://schemas.microsoft.com/office/drawing/2014/main" id="{3A5FB99F-7EDD-4199-9E44-D0D8FD5FD64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815" name="PoljeZBesedilom 2">
          <a:extLst>
            <a:ext uri="{FF2B5EF4-FFF2-40B4-BE49-F238E27FC236}">
              <a16:creationId xmlns:a16="http://schemas.microsoft.com/office/drawing/2014/main" id="{924FB1BE-5C81-4686-B63A-72157F7FF9F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16" name="PoljeZBesedilom 2">
          <a:extLst>
            <a:ext uri="{FF2B5EF4-FFF2-40B4-BE49-F238E27FC236}">
              <a16:creationId xmlns:a16="http://schemas.microsoft.com/office/drawing/2014/main" id="{13F6E095-52E2-4334-9935-2816EF1B22E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17" name="PoljeZBesedilom 7816">
          <a:extLst>
            <a:ext uri="{FF2B5EF4-FFF2-40B4-BE49-F238E27FC236}">
              <a16:creationId xmlns:a16="http://schemas.microsoft.com/office/drawing/2014/main" id="{C8777717-B0DC-44E6-BDAF-24F19F24C8D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18" name="PoljeZBesedilom 2">
          <a:extLst>
            <a:ext uri="{FF2B5EF4-FFF2-40B4-BE49-F238E27FC236}">
              <a16:creationId xmlns:a16="http://schemas.microsoft.com/office/drawing/2014/main" id="{FCF1A85A-6595-4481-B94E-D7539AC8FF1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19" name="PoljeZBesedilom 2">
          <a:extLst>
            <a:ext uri="{FF2B5EF4-FFF2-40B4-BE49-F238E27FC236}">
              <a16:creationId xmlns:a16="http://schemas.microsoft.com/office/drawing/2014/main" id="{0C172CA7-805C-4905-9BB9-BBA3EDA4E62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20" name="PoljeZBesedilom 2">
          <a:extLst>
            <a:ext uri="{FF2B5EF4-FFF2-40B4-BE49-F238E27FC236}">
              <a16:creationId xmlns:a16="http://schemas.microsoft.com/office/drawing/2014/main" id="{414C76B9-7EC6-4677-A892-3D0DC30A269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21" name="PoljeZBesedilom 2">
          <a:extLst>
            <a:ext uri="{FF2B5EF4-FFF2-40B4-BE49-F238E27FC236}">
              <a16:creationId xmlns:a16="http://schemas.microsoft.com/office/drawing/2014/main" id="{7F570F94-9B8D-4264-9658-8A88334C3CC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22" name="PoljeZBesedilom 2">
          <a:extLst>
            <a:ext uri="{FF2B5EF4-FFF2-40B4-BE49-F238E27FC236}">
              <a16:creationId xmlns:a16="http://schemas.microsoft.com/office/drawing/2014/main" id="{30A0212B-962A-46B4-AAE0-0499E846902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23" name="PoljeZBesedilom 7822">
          <a:extLst>
            <a:ext uri="{FF2B5EF4-FFF2-40B4-BE49-F238E27FC236}">
              <a16:creationId xmlns:a16="http://schemas.microsoft.com/office/drawing/2014/main" id="{CD4B6955-6F24-4220-9BB3-E8823F00696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24" name="PoljeZBesedilom 2">
          <a:extLst>
            <a:ext uri="{FF2B5EF4-FFF2-40B4-BE49-F238E27FC236}">
              <a16:creationId xmlns:a16="http://schemas.microsoft.com/office/drawing/2014/main" id="{2067347F-6DC9-4882-8B32-81E8722178B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25" name="PoljeZBesedilom 2">
          <a:extLst>
            <a:ext uri="{FF2B5EF4-FFF2-40B4-BE49-F238E27FC236}">
              <a16:creationId xmlns:a16="http://schemas.microsoft.com/office/drawing/2014/main" id="{59A9B569-1976-44BE-BBD3-BBE2FCDD6B0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26" name="PoljeZBesedilom 2">
          <a:extLst>
            <a:ext uri="{FF2B5EF4-FFF2-40B4-BE49-F238E27FC236}">
              <a16:creationId xmlns:a16="http://schemas.microsoft.com/office/drawing/2014/main" id="{2B3F45CC-71CF-43CC-9B74-AEE909C9D45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27" name="PoljeZBesedilom 2">
          <a:extLst>
            <a:ext uri="{FF2B5EF4-FFF2-40B4-BE49-F238E27FC236}">
              <a16:creationId xmlns:a16="http://schemas.microsoft.com/office/drawing/2014/main" id="{46340023-CB97-4E6C-9720-43DC180496F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7828" name="PoljeZBesedilom 2">
          <a:extLst>
            <a:ext uri="{FF2B5EF4-FFF2-40B4-BE49-F238E27FC236}">
              <a16:creationId xmlns:a16="http://schemas.microsoft.com/office/drawing/2014/main" id="{959D613B-B865-4AEC-9EFA-45484A92506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7829" name="PoljeZBesedilom 7828">
          <a:extLst>
            <a:ext uri="{FF2B5EF4-FFF2-40B4-BE49-F238E27FC236}">
              <a16:creationId xmlns:a16="http://schemas.microsoft.com/office/drawing/2014/main" id="{0FBD0179-31FD-42BF-8C37-551A0A317C1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7830" name="PoljeZBesedilom 2">
          <a:extLst>
            <a:ext uri="{FF2B5EF4-FFF2-40B4-BE49-F238E27FC236}">
              <a16:creationId xmlns:a16="http://schemas.microsoft.com/office/drawing/2014/main" id="{22BC43B6-2EB7-40E9-A800-D7C4E6ABD65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7831" name="PoljeZBesedilom 2">
          <a:extLst>
            <a:ext uri="{FF2B5EF4-FFF2-40B4-BE49-F238E27FC236}">
              <a16:creationId xmlns:a16="http://schemas.microsoft.com/office/drawing/2014/main" id="{CE359385-9722-4872-848C-FE81303FDE1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7832" name="PoljeZBesedilom 2">
          <a:extLst>
            <a:ext uri="{FF2B5EF4-FFF2-40B4-BE49-F238E27FC236}">
              <a16:creationId xmlns:a16="http://schemas.microsoft.com/office/drawing/2014/main" id="{B0DAFACF-4062-4CF0-9033-67D341F13AA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7833" name="PoljeZBesedilom 2">
          <a:extLst>
            <a:ext uri="{FF2B5EF4-FFF2-40B4-BE49-F238E27FC236}">
              <a16:creationId xmlns:a16="http://schemas.microsoft.com/office/drawing/2014/main" id="{5153BF02-2617-48EF-9488-580201D83C2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7834" name="PoljeZBesedilom 2">
          <a:extLst>
            <a:ext uri="{FF2B5EF4-FFF2-40B4-BE49-F238E27FC236}">
              <a16:creationId xmlns:a16="http://schemas.microsoft.com/office/drawing/2014/main" id="{176D2B26-3B4E-4B88-8C2A-05B6885958FE}"/>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7835" name="PoljeZBesedilom 7834">
          <a:extLst>
            <a:ext uri="{FF2B5EF4-FFF2-40B4-BE49-F238E27FC236}">
              <a16:creationId xmlns:a16="http://schemas.microsoft.com/office/drawing/2014/main" id="{8BBFEFF7-BDBA-4692-B205-53DE5048A02B}"/>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7836" name="PoljeZBesedilom 2">
          <a:extLst>
            <a:ext uri="{FF2B5EF4-FFF2-40B4-BE49-F238E27FC236}">
              <a16:creationId xmlns:a16="http://schemas.microsoft.com/office/drawing/2014/main" id="{0FA52633-3361-4662-82A2-3248858B0B47}"/>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7837" name="PoljeZBesedilom 2">
          <a:extLst>
            <a:ext uri="{FF2B5EF4-FFF2-40B4-BE49-F238E27FC236}">
              <a16:creationId xmlns:a16="http://schemas.microsoft.com/office/drawing/2014/main" id="{24C30D18-F5E0-4642-B2C0-15F43751635A}"/>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7838" name="PoljeZBesedilom 2">
          <a:extLst>
            <a:ext uri="{FF2B5EF4-FFF2-40B4-BE49-F238E27FC236}">
              <a16:creationId xmlns:a16="http://schemas.microsoft.com/office/drawing/2014/main" id="{59A098D1-E4DD-4EED-916E-20533E7BC031}"/>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7839" name="PoljeZBesedilom 2">
          <a:extLst>
            <a:ext uri="{FF2B5EF4-FFF2-40B4-BE49-F238E27FC236}">
              <a16:creationId xmlns:a16="http://schemas.microsoft.com/office/drawing/2014/main" id="{5EAA6FC2-7758-4366-9E87-2C9F8A752DC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7840" name="PoljeZBesedilom 7839">
          <a:extLst>
            <a:ext uri="{FF2B5EF4-FFF2-40B4-BE49-F238E27FC236}">
              <a16:creationId xmlns:a16="http://schemas.microsoft.com/office/drawing/2014/main" id="{517AE132-13F0-4669-99BC-AACEABBD9132}"/>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7841" name="PoljeZBesedilom 2">
          <a:extLst>
            <a:ext uri="{FF2B5EF4-FFF2-40B4-BE49-F238E27FC236}">
              <a16:creationId xmlns:a16="http://schemas.microsoft.com/office/drawing/2014/main" id="{34B4CA3E-0D12-4862-AC44-F97C76B04AF2}"/>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7842" name="PoljeZBesedilom 2">
          <a:extLst>
            <a:ext uri="{FF2B5EF4-FFF2-40B4-BE49-F238E27FC236}">
              <a16:creationId xmlns:a16="http://schemas.microsoft.com/office/drawing/2014/main" id="{00A5A492-FA2B-45F5-A2D9-B714542F524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7843" name="PoljeZBesedilom 2">
          <a:extLst>
            <a:ext uri="{FF2B5EF4-FFF2-40B4-BE49-F238E27FC236}">
              <a16:creationId xmlns:a16="http://schemas.microsoft.com/office/drawing/2014/main" id="{ADB17D3C-8770-43DA-B2F7-C679522099B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7844" name="PoljeZBesedilom 2">
          <a:extLst>
            <a:ext uri="{FF2B5EF4-FFF2-40B4-BE49-F238E27FC236}">
              <a16:creationId xmlns:a16="http://schemas.microsoft.com/office/drawing/2014/main" id="{F4CA3841-B6D6-4A81-A469-C6B1C21C43B0}"/>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845" name="PoljeZBesedilom 2">
          <a:extLst>
            <a:ext uri="{FF2B5EF4-FFF2-40B4-BE49-F238E27FC236}">
              <a16:creationId xmlns:a16="http://schemas.microsoft.com/office/drawing/2014/main" id="{A716A724-D2FF-42CB-99C8-4FD1E3D2F38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846" name="PoljeZBesedilom 7845">
          <a:extLst>
            <a:ext uri="{FF2B5EF4-FFF2-40B4-BE49-F238E27FC236}">
              <a16:creationId xmlns:a16="http://schemas.microsoft.com/office/drawing/2014/main" id="{7077CAFE-88A2-404C-8D66-8DF8169B24C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847" name="PoljeZBesedilom 2">
          <a:extLst>
            <a:ext uri="{FF2B5EF4-FFF2-40B4-BE49-F238E27FC236}">
              <a16:creationId xmlns:a16="http://schemas.microsoft.com/office/drawing/2014/main" id="{806E4E07-4D14-49C8-A795-A785957177C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848" name="PoljeZBesedilom 2">
          <a:extLst>
            <a:ext uri="{FF2B5EF4-FFF2-40B4-BE49-F238E27FC236}">
              <a16:creationId xmlns:a16="http://schemas.microsoft.com/office/drawing/2014/main" id="{3F667F10-D5B6-42F2-8390-FB448C6B103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849" name="PoljeZBesedilom 2">
          <a:extLst>
            <a:ext uri="{FF2B5EF4-FFF2-40B4-BE49-F238E27FC236}">
              <a16:creationId xmlns:a16="http://schemas.microsoft.com/office/drawing/2014/main" id="{0F7D4186-BBF8-4EF3-8CFD-BC171C1A782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850" name="PoljeZBesedilom 2">
          <a:extLst>
            <a:ext uri="{FF2B5EF4-FFF2-40B4-BE49-F238E27FC236}">
              <a16:creationId xmlns:a16="http://schemas.microsoft.com/office/drawing/2014/main" id="{F9BF49A0-1EA9-4F3D-8AA6-E235DD14BBB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851" name="PoljeZBesedilom 2">
          <a:extLst>
            <a:ext uri="{FF2B5EF4-FFF2-40B4-BE49-F238E27FC236}">
              <a16:creationId xmlns:a16="http://schemas.microsoft.com/office/drawing/2014/main" id="{4DC2E58E-5323-4B46-9765-5164B90229D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852" name="PoljeZBesedilom 7851">
          <a:extLst>
            <a:ext uri="{FF2B5EF4-FFF2-40B4-BE49-F238E27FC236}">
              <a16:creationId xmlns:a16="http://schemas.microsoft.com/office/drawing/2014/main" id="{E6F6AE75-8D05-4A95-BD85-3470090ECD3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853" name="PoljeZBesedilom 2">
          <a:extLst>
            <a:ext uri="{FF2B5EF4-FFF2-40B4-BE49-F238E27FC236}">
              <a16:creationId xmlns:a16="http://schemas.microsoft.com/office/drawing/2014/main" id="{F8FBE240-44BC-4308-81B5-600C8151EEA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854" name="PoljeZBesedilom 2">
          <a:extLst>
            <a:ext uri="{FF2B5EF4-FFF2-40B4-BE49-F238E27FC236}">
              <a16:creationId xmlns:a16="http://schemas.microsoft.com/office/drawing/2014/main" id="{CC34B973-8427-491C-B857-51535459789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855" name="PoljeZBesedilom 2">
          <a:extLst>
            <a:ext uri="{FF2B5EF4-FFF2-40B4-BE49-F238E27FC236}">
              <a16:creationId xmlns:a16="http://schemas.microsoft.com/office/drawing/2014/main" id="{FBFF2508-DAB0-41F9-B3D1-FF33D9FC2B5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867</xdr:row>
      <xdr:rowOff>0</xdr:rowOff>
    </xdr:from>
    <xdr:ext cx="184731" cy="264560"/>
    <xdr:sp macro="" textlink="">
      <xdr:nvSpPr>
        <xdr:cNvPr id="7856" name="PoljeZBesedilom 2">
          <a:extLst>
            <a:ext uri="{FF2B5EF4-FFF2-40B4-BE49-F238E27FC236}">
              <a16:creationId xmlns:a16="http://schemas.microsoft.com/office/drawing/2014/main" id="{149D4E0B-2E96-47A1-9F88-40227EEEBB4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7857" name="PoljeZBesedilom 2">
          <a:extLst>
            <a:ext uri="{FF2B5EF4-FFF2-40B4-BE49-F238E27FC236}">
              <a16:creationId xmlns:a16="http://schemas.microsoft.com/office/drawing/2014/main" id="{CDAF5409-E42B-4BFD-B539-559329D7C38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7858" name="PoljeZBesedilom 7857">
          <a:extLst>
            <a:ext uri="{FF2B5EF4-FFF2-40B4-BE49-F238E27FC236}">
              <a16:creationId xmlns:a16="http://schemas.microsoft.com/office/drawing/2014/main" id="{5BE89059-A5C8-4E8E-A86C-E57D3713A42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7859" name="PoljeZBesedilom 2">
          <a:extLst>
            <a:ext uri="{FF2B5EF4-FFF2-40B4-BE49-F238E27FC236}">
              <a16:creationId xmlns:a16="http://schemas.microsoft.com/office/drawing/2014/main" id="{68871BFE-8837-48FF-B63C-ABFC0A501C3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7860" name="PoljeZBesedilom 2">
          <a:extLst>
            <a:ext uri="{FF2B5EF4-FFF2-40B4-BE49-F238E27FC236}">
              <a16:creationId xmlns:a16="http://schemas.microsoft.com/office/drawing/2014/main" id="{BFE07EBA-37F7-4CCD-84AB-38A2C06288F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7861" name="PoljeZBesedilom 2">
          <a:extLst>
            <a:ext uri="{FF2B5EF4-FFF2-40B4-BE49-F238E27FC236}">
              <a16:creationId xmlns:a16="http://schemas.microsoft.com/office/drawing/2014/main" id="{5A6BFFE9-A0EC-47B9-B265-E7B2BEE8F4A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7862" name="PoljeZBesedilom 2">
          <a:extLst>
            <a:ext uri="{FF2B5EF4-FFF2-40B4-BE49-F238E27FC236}">
              <a16:creationId xmlns:a16="http://schemas.microsoft.com/office/drawing/2014/main" id="{02710A18-3931-457A-A6DC-C7AA7FC37A4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863" name="PoljeZBesedilom 2">
          <a:extLst>
            <a:ext uri="{FF2B5EF4-FFF2-40B4-BE49-F238E27FC236}">
              <a16:creationId xmlns:a16="http://schemas.microsoft.com/office/drawing/2014/main" id="{ACD4A7FB-9692-4A97-893C-6F65DE287F0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864" name="PoljeZBesedilom 7863">
          <a:extLst>
            <a:ext uri="{FF2B5EF4-FFF2-40B4-BE49-F238E27FC236}">
              <a16:creationId xmlns:a16="http://schemas.microsoft.com/office/drawing/2014/main" id="{A4FBE728-F589-4A52-BAD0-EC37D108670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865" name="PoljeZBesedilom 2">
          <a:extLst>
            <a:ext uri="{FF2B5EF4-FFF2-40B4-BE49-F238E27FC236}">
              <a16:creationId xmlns:a16="http://schemas.microsoft.com/office/drawing/2014/main" id="{3F04181B-6E38-4189-B972-F3CEB6EEF55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866" name="PoljeZBesedilom 2">
          <a:extLst>
            <a:ext uri="{FF2B5EF4-FFF2-40B4-BE49-F238E27FC236}">
              <a16:creationId xmlns:a16="http://schemas.microsoft.com/office/drawing/2014/main" id="{2874BE67-A227-4505-8216-CAB072AF899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867" name="PoljeZBesedilom 2">
          <a:extLst>
            <a:ext uri="{FF2B5EF4-FFF2-40B4-BE49-F238E27FC236}">
              <a16:creationId xmlns:a16="http://schemas.microsoft.com/office/drawing/2014/main" id="{B4CFB59C-5EAA-4D21-9C40-182A5A08E0E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877</xdr:row>
      <xdr:rowOff>0</xdr:rowOff>
    </xdr:from>
    <xdr:ext cx="184731" cy="264560"/>
    <xdr:sp macro="" textlink="">
      <xdr:nvSpPr>
        <xdr:cNvPr id="7868" name="PoljeZBesedilom 2">
          <a:extLst>
            <a:ext uri="{FF2B5EF4-FFF2-40B4-BE49-F238E27FC236}">
              <a16:creationId xmlns:a16="http://schemas.microsoft.com/office/drawing/2014/main" id="{F05D6ADF-728A-4C6B-8B6F-32B192CBD5D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69" name="PoljeZBesedilom 2">
          <a:extLst>
            <a:ext uri="{FF2B5EF4-FFF2-40B4-BE49-F238E27FC236}">
              <a16:creationId xmlns:a16="http://schemas.microsoft.com/office/drawing/2014/main" id="{28EDFB8A-E91B-4A14-8D04-FC04DF1C991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70" name="PoljeZBesedilom 7869">
          <a:extLst>
            <a:ext uri="{FF2B5EF4-FFF2-40B4-BE49-F238E27FC236}">
              <a16:creationId xmlns:a16="http://schemas.microsoft.com/office/drawing/2014/main" id="{DC794C79-D033-45E7-8982-EDA5A2D3B18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71" name="PoljeZBesedilom 2">
          <a:extLst>
            <a:ext uri="{FF2B5EF4-FFF2-40B4-BE49-F238E27FC236}">
              <a16:creationId xmlns:a16="http://schemas.microsoft.com/office/drawing/2014/main" id="{2E1AD50E-D934-4CAF-9D28-A944C0724E5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72" name="PoljeZBesedilom 2">
          <a:extLst>
            <a:ext uri="{FF2B5EF4-FFF2-40B4-BE49-F238E27FC236}">
              <a16:creationId xmlns:a16="http://schemas.microsoft.com/office/drawing/2014/main" id="{1424CCD3-8A1C-40B2-8C59-4D63BF6812A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73" name="PoljeZBesedilom 2">
          <a:extLst>
            <a:ext uri="{FF2B5EF4-FFF2-40B4-BE49-F238E27FC236}">
              <a16:creationId xmlns:a16="http://schemas.microsoft.com/office/drawing/2014/main" id="{CEF336C7-4C17-43AD-AC1F-B47D3B7E083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74" name="PoljeZBesedilom 2">
          <a:extLst>
            <a:ext uri="{FF2B5EF4-FFF2-40B4-BE49-F238E27FC236}">
              <a16:creationId xmlns:a16="http://schemas.microsoft.com/office/drawing/2014/main" id="{D79B9940-219F-4727-BC30-205DC8A7C67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75" name="PoljeZBesedilom 2">
          <a:extLst>
            <a:ext uri="{FF2B5EF4-FFF2-40B4-BE49-F238E27FC236}">
              <a16:creationId xmlns:a16="http://schemas.microsoft.com/office/drawing/2014/main" id="{30387640-89F0-4C30-9B7A-6CA30CC8943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76" name="PoljeZBesedilom 7875">
          <a:extLst>
            <a:ext uri="{FF2B5EF4-FFF2-40B4-BE49-F238E27FC236}">
              <a16:creationId xmlns:a16="http://schemas.microsoft.com/office/drawing/2014/main" id="{72BF9D95-6BC8-46F1-893D-B5027E541A1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77" name="PoljeZBesedilom 2">
          <a:extLst>
            <a:ext uri="{FF2B5EF4-FFF2-40B4-BE49-F238E27FC236}">
              <a16:creationId xmlns:a16="http://schemas.microsoft.com/office/drawing/2014/main" id="{26D70D14-816D-4F9E-9024-6FECBFC3E69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78" name="PoljeZBesedilom 2">
          <a:extLst>
            <a:ext uri="{FF2B5EF4-FFF2-40B4-BE49-F238E27FC236}">
              <a16:creationId xmlns:a16="http://schemas.microsoft.com/office/drawing/2014/main" id="{6CA3F288-E3A6-463F-B284-9C7FC00DC3E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79" name="PoljeZBesedilom 2">
          <a:extLst>
            <a:ext uri="{FF2B5EF4-FFF2-40B4-BE49-F238E27FC236}">
              <a16:creationId xmlns:a16="http://schemas.microsoft.com/office/drawing/2014/main" id="{225C7DDA-4D86-4586-8041-CE5FB9B79DF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891</xdr:row>
      <xdr:rowOff>0</xdr:rowOff>
    </xdr:from>
    <xdr:ext cx="184731" cy="264560"/>
    <xdr:sp macro="" textlink="">
      <xdr:nvSpPr>
        <xdr:cNvPr id="7880" name="PoljeZBesedilom 2">
          <a:extLst>
            <a:ext uri="{FF2B5EF4-FFF2-40B4-BE49-F238E27FC236}">
              <a16:creationId xmlns:a16="http://schemas.microsoft.com/office/drawing/2014/main" id="{74C4B50E-6218-495A-A64B-2465BF656EA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7881" name="PoljeZBesedilom 2">
          <a:extLst>
            <a:ext uri="{FF2B5EF4-FFF2-40B4-BE49-F238E27FC236}">
              <a16:creationId xmlns:a16="http://schemas.microsoft.com/office/drawing/2014/main" id="{4A54F3E8-076D-480F-A6A0-D8F699665BA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7882" name="PoljeZBesedilom 7881">
          <a:extLst>
            <a:ext uri="{FF2B5EF4-FFF2-40B4-BE49-F238E27FC236}">
              <a16:creationId xmlns:a16="http://schemas.microsoft.com/office/drawing/2014/main" id="{1B82A960-3A29-4D21-87B9-5DD97D11A75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7883" name="PoljeZBesedilom 2">
          <a:extLst>
            <a:ext uri="{FF2B5EF4-FFF2-40B4-BE49-F238E27FC236}">
              <a16:creationId xmlns:a16="http://schemas.microsoft.com/office/drawing/2014/main" id="{FB50B626-FB8B-4E24-913D-281220FD1950}"/>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7884" name="PoljeZBesedilom 2">
          <a:extLst>
            <a:ext uri="{FF2B5EF4-FFF2-40B4-BE49-F238E27FC236}">
              <a16:creationId xmlns:a16="http://schemas.microsoft.com/office/drawing/2014/main" id="{6A2ADACB-7A7E-464F-9F82-04538915DC6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7885" name="PoljeZBesedilom 2">
          <a:extLst>
            <a:ext uri="{FF2B5EF4-FFF2-40B4-BE49-F238E27FC236}">
              <a16:creationId xmlns:a16="http://schemas.microsoft.com/office/drawing/2014/main" id="{0F928AAF-0FB0-4236-9BD8-604D84D4BE7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4560"/>
    <xdr:sp macro="" textlink="">
      <xdr:nvSpPr>
        <xdr:cNvPr id="7886" name="PoljeZBesedilom 2">
          <a:extLst>
            <a:ext uri="{FF2B5EF4-FFF2-40B4-BE49-F238E27FC236}">
              <a16:creationId xmlns:a16="http://schemas.microsoft.com/office/drawing/2014/main" id="{E64C6AEC-C251-43BF-9D3A-96C8E14BB16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7887" name="PoljeZBesedilom 2">
          <a:extLst>
            <a:ext uri="{FF2B5EF4-FFF2-40B4-BE49-F238E27FC236}">
              <a16:creationId xmlns:a16="http://schemas.microsoft.com/office/drawing/2014/main" id="{711058C4-FD37-4BA0-AA49-726F239ED407}"/>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7888" name="PoljeZBesedilom 7887">
          <a:extLst>
            <a:ext uri="{FF2B5EF4-FFF2-40B4-BE49-F238E27FC236}">
              <a16:creationId xmlns:a16="http://schemas.microsoft.com/office/drawing/2014/main" id="{1621251A-E7E7-42E9-AAB4-B36DD278634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7889" name="PoljeZBesedilom 2">
          <a:extLst>
            <a:ext uri="{FF2B5EF4-FFF2-40B4-BE49-F238E27FC236}">
              <a16:creationId xmlns:a16="http://schemas.microsoft.com/office/drawing/2014/main" id="{E3241A20-DC31-46FC-A3DD-05D53161682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7890" name="PoljeZBesedilom 2">
          <a:extLst>
            <a:ext uri="{FF2B5EF4-FFF2-40B4-BE49-F238E27FC236}">
              <a16:creationId xmlns:a16="http://schemas.microsoft.com/office/drawing/2014/main" id="{C0DE5A55-280B-400C-9ACD-AD2939F0C18B}"/>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7891" name="PoljeZBesedilom 2">
          <a:extLst>
            <a:ext uri="{FF2B5EF4-FFF2-40B4-BE49-F238E27FC236}">
              <a16:creationId xmlns:a16="http://schemas.microsoft.com/office/drawing/2014/main" id="{708BBA66-CD55-487D-8078-753C929F39F6}"/>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892</xdr:row>
      <xdr:rowOff>0</xdr:rowOff>
    </xdr:from>
    <xdr:ext cx="184731" cy="262950"/>
    <xdr:sp macro="" textlink="">
      <xdr:nvSpPr>
        <xdr:cNvPr id="7892" name="PoljeZBesedilom 2">
          <a:extLst>
            <a:ext uri="{FF2B5EF4-FFF2-40B4-BE49-F238E27FC236}">
              <a16:creationId xmlns:a16="http://schemas.microsoft.com/office/drawing/2014/main" id="{C4D1CB06-83F0-4CD8-B358-220A98BEC140}"/>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7893" name="PoljeZBesedilom 7892">
          <a:extLst>
            <a:ext uri="{FF2B5EF4-FFF2-40B4-BE49-F238E27FC236}">
              <a16:creationId xmlns:a16="http://schemas.microsoft.com/office/drawing/2014/main" id="{04BCD98A-8C9A-4399-B582-A6D4B4DC0B68}"/>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7894" name="PoljeZBesedilom 2">
          <a:extLst>
            <a:ext uri="{FF2B5EF4-FFF2-40B4-BE49-F238E27FC236}">
              <a16:creationId xmlns:a16="http://schemas.microsoft.com/office/drawing/2014/main" id="{1E330C2C-95C1-484B-B93E-089AD03BA8FB}"/>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7895" name="PoljeZBesedilom 2">
          <a:extLst>
            <a:ext uri="{FF2B5EF4-FFF2-40B4-BE49-F238E27FC236}">
              <a16:creationId xmlns:a16="http://schemas.microsoft.com/office/drawing/2014/main" id="{571D7321-0B6F-4704-A18A-979DEB96BFD5}"/>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7896" name="PoljeZBesedilom 2">
          <a:extLst>
            <a:ext uri="{FF2B5EF4-FFF2-40B4-BE49-F238E27FC236}">
              <a16:creationId xmlns:a16="http://schemas.microsoft.com/office/drawing/2014/main" id="{2EB4FA21-F47F-4A67-9E29-C79EA1B01255}"/>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893</xdr:row>
      <xdr:rowOff>0</xdr:rowOff>
    </xdr:from>
    <xdr:ext cx="184731" cy="274009"/>
    <xdr:sp macro="" textlink="">
      <xdr:nvSpPr>
        <xdr:cNvPr id="7897" name="PoljeZBesedilom 2">
          <a:extLst>
            <a:ext uri="{FF2B5EF4-FFF2-40B4-BE49-F238E27FC236}">
              <a16:creationId xmlns:a16="http://schemas.microsoft.com/office/drawing/2014/main" id="{48A43C1B-E1D3-4FC6-9378-17A634890682}"/>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898" name="PoljeZBesedilom 2">
          <a:extLst>
            <a:ext uri="{FF2B5EF4-FFF2-40B4-BE49-F238E27FC236}">
              <a16:creationId xmlns:a16="http://schemas.microsoft.com/office/drawing/2014/main" id="{ADC85D94-F30B-47F0-92B6-E7E54F44E52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899" name="PoljeZBesedilom 7898">
          <a:extLst>
            <a:ext uri="{FF2B5EF4-FFF2-40B4-BE49-F238E27FC236}">
              <a16:creationId xmlns:a16="http://schemas.microsoft.com/office/drawing/2014/main" id="{52439E1F-D48B-47FB-B6DB-0FA68ECA8B3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00" name="PoljeZBesedilom 2">
          <a:extLst>
            <a:ext uri="{FF2B5EF4-FFF2-40B4-BE49-F238E27FC236}">
              <a16:creationId xmlns:a16="http://schemas.microsoft.com/office/drawing/2014/main" id="{1F0AFAC1-2788-49D0-939B-D6F9042A38B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01" name="PoljeZBesedilom 2">
          <a:extLst>
            <a:ext uri="{FF2B5EF4-FFF2-40B4-BE49-F238E27FC236}">
              <a16:creationId xmlns:a16="http://schemas.microsoft.com/office/drawing/2014/main" id="{82EBB61F-A2E5-477C-90C4-CB2FC6CF20D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02" name="PoljeZBesedilom 2">
          <a:extLst>
            <a:ext uri="{FF2B5EF4-FFF2-40B4-BE49-F238E27FC236}">
              <a16:creationId xmlns:a16="http://schemas.microsoft.com/office/drawing/2014/main" id="{E587EFBD-E576-4630-A209-2C2C716FCD2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03" name="PoljeZBesedilom 2">
          <a:extLst>
            <a:ext uri="{FF2B5EF4-FFF2-40B4-BE49-F238E27FC236}">
              <a16:creationId xmlns:a16="http://schemas.microsoft.com/office/drawing/2014/main" id="{A14C7776-3AFE-4333-BAAA-DD4FCBB0A93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7904" name="PoljeZBesedilom 2">
          <a:extLst>
            <a:ext uri="{FF2B5EF4-FFF2-40B4-BE49-F238E27FC236}">
              <a16:creationId xmlns:a16="http://schemas.microsoft.com/office/drawing/2014/main" id="{7376056C-AEA2-4D83-8637-477A9E56349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7905" name="PoljeZBesedilom 7904">
          <a:extLst>
            <a:ext uri="{FF2B5EF4-FFF2-40B4-BE49-F238E27FC236}">
              <a16:creationId xmlns:a16="http://schemas.microsoft.com/office/drawing/2014/main" id="{C5DDB333-DD15-469C-9C3F-0EF69E1A1A7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7906" name="PoljeZBesedilom 2">
          <a:extLst>
            <a:ext uri="{FF2B5EF4-FFF2-40B4-BE49-F238E27FC236}">
              <a16:creationId xmlns:a16="http://schemas.microsoft.com/office/drawing/2014/main" id="{882E0985-E59C-4656-98C6-D6AEBFB3D39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7907" name="PoljeZBesedilom 2">
          <a:extLst>
            <a:ext uri="{FF2B5EF4-FFF2-40B4-BE49-F238E27FC236}">
              <a16:creationId xmlns:a16="http://schemas.microsoft.com/office/drawing/2014/main" id="{9337C781-87EB-4F6A-8FDF-636A92A96D8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7908" name="PoljeZBesedilom 2">
          <a:extLst>
            <a:ext uri="{FF2B5EF4-FFF2-40B4-BE49-F238E27FC236}">
              <a16:creationId xmlns:a16="http://schemas.microsoft.com/office/drawing/2014/main" id="{DCF81F16-960E-489F-827E-AD039D3307A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7909" name="PoljeZBesedilom 2">
          <a:extLst>
            <a:ext uri="{FF2B5EF4-FFF2-40B4-BE49-F238E27FC236}">
              <a16:creationId xmlns:a16="http://schemas.microsoft.com/office/drawing/2014/main" id="{81B5DE41-85FE-4091-BBFC-9496294DFE9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10" name="PoljeZBesedilom 2">
          <a:extLst>
            <a:ext uri="{FF2B5EF4-FFF2-40B4-BE49-F238E27FC236}">
              <a16:creationId xmlns:a16="http://schemas.microsoft.com/office/drawing/2014/main" id="{EB3F770A-D7CA-4323-948C-23BBE98C2F4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11" name="PoljeZBesedilom 7910">
          <a:extLst>
            <a:ext uri="{FF2B5EF4-FFF2-40B4-BE49-F238E27FC236}">
              <a16:creationId xmlns:a16="http://schemas.microsoft.com/office/drawing/2014/main" id="{C195F25B-A3F9-4590-9F55-9449F1A54A8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12" name="PoljeZBesedilom 2">
          <a:extLst>
            <a:ext uri="{FF2B5EF4-FFF2-40B4-BE49-F238E27FC236}">
              <a16:creationId xmlns:a16="http://schemas.microsoft.com/office/drawing/2014/main" id="{2C9F48D1-1956-4D3B-B5BB-21F718070C4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13" name="PoljeZBesedilom 2">
          <a:extLst>
            <a:ext uri="{FF2B5EF4-FFF2-40B4-BE49-F238E27FC236}">
              <a16:creationId xmlns:a16="http://schemas.microsoft.com/office/drawing/2014/main" id="{389F2E5C-818B-42F5-8977-5A169B4AEEB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14" name="PoljeZBesedilom 2">
          <a:extLst>
            <a:ext uri="{FF2B5EF4-FFF2-40B4-BE49-F238E27FC236}">
              <a16:creationId xmlns:a16="http://schemas.microsoft.com/office/drawing/2014/main" id="{AB69C227-97FE-4B33-9F6A-BAF0AD4CDE3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15" name="PoljeZBesedilom 2">
          <a:extLst>
            <a:ext uri="{FF2B5EF4-FFF2-40B4-BE49-F238E27FC236}">
              <a16:creationId xmlns:a16="http://schemas.microsoft.com/office/drawing/2014/main" id="{D2F6F325-9CB4-49DD-8488-9D6331CCB3B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7916" name="PoljeZBesedilom 2">
          <a:extLst>
            <a:ext uri="{FF2B5EF4-FFF2-40B4-BE49-F238E27FC236}">
              <a16:creationId xmlns:a16="http://schemas.microsoft.com/office/drawing/2014/main" id="{D0F81D90-C3AA-4309-BA4A-560605C6AC5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7917" name="PoljeZBesedilom 7916">
          <a:extLst>
            <a:ext uri="{FF2B5EF4-FFF2-40B4-BE49-F238E27FC236}">
              <a16:creationId xmlns:a16="http://schemas.microsoft.com/office/drawing/2014/main" id="{1AF830E7-B01A-4B29-885F-8D8CF3AC946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7918" name="PoljeZBesedilom 2">
          <a:extLst>
            <a:ext uri="{FF2B5EF4-FFF2-40B4-BE49-F238E27FC236}">
              <a16:creationId xmlns:a16="http://schemas.microsoft.com/office/drawing/2014/main" id="{0DCBD910-62FA-4E81-8587-5F2C9F68042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7919" name="PoljeZBesedilom 2">
          <a:extLst>
            <a:ext uri="{FF2B5EF4-FFF2-40B4-BE49-F238E27FC236}">
              <a16:creationId xmlns:a16="http://schemas.microsoft.com/office/drawing/2014/main" id="{503221EF-55A3-41BE-A09D-B1724EF6456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7920" name="PoljeZBesedilom 2">
          <a:extLst>
            <a:ext uri="{FF2B5EF4-FFF2-40B4-BE49-F238E27FC236}">
              <a16:creationId xmlns:a16="http://schemas.microsoft.com/office/drawing/2014/main" id="{3FFE91F6-59F3-4707-B05B-C97EB117D65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889</xdr:row>
      <xdr:rowOff>0</xdr:rowOff>
    </xdr:from>
    <xdr:ext cx="184731" cy="264560"/>
    <xdr:sp macro="" textlink="">
      <xdr:nvSpPr>
        <xdr:cNvPr id="7921" name="PoljeZBesedilom 2">
          <a:extLst>
            <a:ext uri="{FF2B5EF4-FFF2-40B4-BE49-F238E27FC236}">
              <a16:creationId xmlns:a16="http://schemas.microsoft.com/office/drawing/2014/main" id="{05A7A5B2-C6E1-4794-B41C-7516DF0A2F9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22" name="PoljeZBesedilom 2">
          <a:extLst>
            <a:ext uri="{FF2B5EF4-FFF2-40B4-BE49-F238E27FC236}">
              <a16:creationId xmlns:a16="http://schemas.microsoft.com/office/drawing/2014/main" id="{39ED281B-F6FB-43D8-8A78-D57D5CBA032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23" name="PoljeZBesedilom 7922">
          <a:extLst>
            <a:ext uri="{FF2B5EF4-FFF2-40B4-BE49-F238E27FC236}">
              <a16:creationId xmlns:a16="http://schemas.microsoft.com/office/drawing/2014/main" id="{B7F5A2E4-C2CD-47F1-B0AE-EE67FA523FB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24" name="PoljeZBesedilom 2">
          <a:extLst>
            <a:ext uri="{FF2B5EF4-FFF2-40B4-BE49-F238E27FC236}">
              <a16:creationId xmlns:a16="http://schemas.microsoft.com/office/drawing/2014/main" id="{BCA66B6C-1D06-485F-AE47-88E5D262771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25" name="PoljeZBesedilom 2">
          <a:extLst>
            <a:ext uri="{FF2B5EF4-FFF2-40B4-BE49-F238E27FC236}">
              <a16:creationId xmlns:a16="http://schemas.microsoft.com/office/drawing/2014/main" id="{A3CE5267-3DBD-4484-A04E-18CF6ED460B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26" name="PoljeZBesedilom 2">
          <a:extLst>
            <a:ext uri="{FF2B5EF4-FFF2-40B4-BE49-F238E27FC236}">
              <a16:creationId xmlns:a16="http://schemas.microsoft.com/office/drawing/2014/main" id="{27072185-264B-4334-A3B0-578DF5DB402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27" name="PoljeZBesedilom 2">
          <a:extLst>
            <a:ext uri="{FF2B5EF4-FFF2-40B4-BE49-F238E27FC236}">
              <a16:creationId xmlns:a16="http://schemas.microsoft.com/office/drawing/2014/main" id="{84A2E6CB-1648-4F92-9594-EEF94AED5EC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28" name="PoljeZBesedilom 2">
          <a:extLst>
            <a:ext uri="{FF2B5EF4-FFF2-40B4-BE49-F238E27FC236}">
              <a16:creationId xmlns:a16="http://schemas.microsoft.com/office/drawing/2014/main" id="{95E4860B-8F77-49A4-8763-44F8CAB0C4E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29" name="PoljeZBesedilom 7928">
          <a:extLst>
            <a:ext uri="{FF2B5EF4-FFF2-40B4-BE49-F238E27FC236}">
              <a16:creationId xmlns:a16="http://schemas.microsoft.com/office/drawing/2014/main" id="{45F2B3F8-6747-40A8-986F-FC9BC237B0D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30" name="PoljeZBesedilom 2">
          <a:extLst>
            <a:ext uri="{FF2B5EF4-FFF2-40B4-BE49-F238E27FC236}">
              <a16:creationId xmlns:a16="http://schemas.microsoft.com/office/drawing/2014/main" id="{52C62B0F-97C1-4353-94BB-623E4C38846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31" name="PoljeZBesedilom 2">
          <a:extLst>
            <a:ext uri="{FF2B5EF4-FFF2-40B4-BE49-F238E27FC236}">
              <a16:creationId xmlns:a16="http://schemas.microsoft.com/office/drawing/2014/main" id="{0220C41F-13D1-4C0A-8DFA-BF26432EF81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32" name="PoljeZBesedilom 2">
          <a:extLst>
            <a:ext uri="{FF2B5EF4-FFF2-40B4-BE49-F238E27FC236}">
              <a16:creationId xmlns:a16="http://schemas.microsoft.com/office/drawing/2014/main" id="{68BA8850-AB08-4424-8940-BFCA1F57EA5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33" name="PoljeZBesedilom 2">
          <a:extLst>
            <a:ext uri="{FF2B5EF4-FFF2-40B4-BE49-F238E27FC236}">
              <a16:creationId xmlns:a16="http://schemas.microsoft.com/office/drawing/2014/main" id="{C0BED0F6-97B8-4908-8194-8017AA38C32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34" name="PoljeZBesedilom 2">
          <a:extLst>
            <a:ext uri="{FF2B5EF4-FFF2-40B4-BE49-F238E27FC236}">
              <a16:creationId xmlns:a16="http://schemas.microsoft.com/office/drawing/2014/main" id="{CDA66E45-AF79-4A0E-87F3-2994161A6C8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35" name="PoljeZBesedilom 7934">
          <a:extLst>
            <a:ext uri="{FF2B5EF4-FFF2-40B4-BE49-F238E27FC236}">
              <a16:creationId xmlns:a16="http://schemas.microsoft.com/office/drawing/2014/main" id="{DFA905CC-7FD4-4995-8186-44A6323EB9F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36" name="PoljeZBesedilom 2">
          <a:extLst>
            <a:ext uri="{FF2B5EF4-FFF2-40B4-BE49-F238E27FC236}">
              <a16:creationId xmlns:a16="http://schemas.microsoft.com/office/drawing/2014/main" id="{3E82BEBB-BDFB-4DCE-AB96-5039A154206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37" name="PoljeZBesedilom 2">
          <a:extLst>
            <a:ext uri="{FF2B5EF4-FFF2-40B4-BE49-F238E27FC236}">
              <a16:creationId xmlns:a16="http://schemas.microsoft.com/office/drawing/2014/main" id="{9623D83D-BC84-4774-A759-6C275D18981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38" name="PoljeZBesedilom 2">
          <a:extLst>
            <a:ext uri="{FF2B5EF4-FFF2-40B4-BE49-F238E27FC236}">
              <a16:creationId xmlns:a16="http://schemas.microsoft.com/office/drawing/2014/main" id="{3521DC56-D345-4880-8648-C6C7B32E21C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39" name="PoljeZBesedilom 2">
          <a:extLst>
            <a:ext uri="{FF2B5EF4-FFF2-40B4-BE49-F238E27FC236}">
              <a16:creationId xmlns:a16="http://schemas.microsoft.com/office/drawing/2014/main" id="{7623EEF8-72F6-4E5B-B08E-8B5B3ECDE88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7940" name="PoljeZBesedilom 2">
          <a:extLst>
            <a:ext uri="{FF2B5EF4-FFF2-40B4-BE49-F238E27FC236}">
              <a16:creationId xmlns:a16="http://schemas.microsoft.com/office/drawing/2014/main" id="{673530DD-49AB-4326-9BB8-93BA2395BF1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7941" name="PoljeZBesedilom 7940">
          <a:extLst>
            <a:ext uri="{FF2B5EF4-FFF2-40B4-BE49-F238E27FC236}">
              <a16:creationId xmlns:a16="http://schemas.microsoft.com/office/drawing/2014/main" id="{DB828DE2-FB5B-444F-910C-2256D498179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7942" name="PoljeZBesedilom 2">
          <a:extLst>
            <a:ext uri="{FF2B5EF4-FFF2-40B4-BE49-F238E27FC236}">
              <a16:creationId xmlns:a16="http://schemas.microsoft.com/office/drawing/2014/main" id="{7C77CC13-BEDE-4AC5-BE0D-66BB2724096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7943" name="PoljeZBesedilom 2">
          <a:extLst>
            <a:ext uri="{FF2B5EF4-FFF2-40B4-BE49-F238E27FC236}">
              <a16:creationId xmlns:a16="http://schemas.microsoft.com/office/drawing/2014/main" id="{9145D1DB-6FFC-46CE-8262-98F3BB76E36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7944" name="PoljeZBesedilom 2">
          <a:extLst>
            <a:ext uri="{FF2B5EF4-FFF2-40B4-BE49-F238E27FC236}">
              <a16:creationId xmlns:a16="http://schemas.microsoft.com/office/drawing/2014/main" id="{D124D7D2-68EF-4651-B869-2081C82C544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7945" name="PoljeZBesedilom 2">
          <a:extLst>
            <a:ext uri="{FF2B5EF4-FFF2-40B4-BE49-F238E27FC236}">
              <a16:creationId xmlns:a16="http://schemas.microsoft.com/office/drawing/2014/main" id="{BE8217CC-186C-4EE0-9F36-B5077C5A8B1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946" name="PoljeZBesedilom 2">
          <a:extLst>
            <a:ext uri="{FF2B5EF4-FFF2-40B4-BE49-F238E27FC236}">
              <a16:creationId xmlns:a16="http://schemas.microsoft.com/office/drawing/2014/main" id="{62E4B952-EBAF-468E-A245-D2147EB011F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947" name="PoljeZBesedilom 7946">
          <a:extLst>
            <a:ext uri="{FF2B5EF4-FFF2-40B4-BE49-F238E27FC236}">
              <a16:creationId xmlns:a16="http://schemas.microsoft.com/office/drawing/2014/main" id="{45C23ACE-D302-420E-A277-AF6BE047996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948" name="PoljeZBesedilom 2">
          <a:extLst>
            <a:ext uri="{FF2B5EF4-FFF2-40B4-BE49-F238E27FC236}">
              <a16:creationId xmlns:a16="http://schemas.microsoft.com/office/drawing/2014/main" id="{FDE46CA6-9394-4C16-B4CB-10416C73F21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949" name="PoljeZBesedilom 2">
          <a:extLst>
            <a:ext uri="{FF2B5EF4-FFF2-40B4-BE49-F238E27FC236}">
              <a16:creationId xmlns:a16="http://schemas.microsoft.com/office/drawing/2014/main" id="{10B01FA5-C077-48E1-A452-70F1B102A18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950" name="PoljeZBesedilom 2">
          <a:extLst>
            <a:ext uri="{FF2B5EF4-FFF2-40B4-BE49-F238E27FC236}">
              <a16:creationId xmlns:a16="http://schemas.microsoft.com/office/drawing/2014/main" id="{A95BA886-200F-4223-A78A-9796C5ABE6C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951" name="PoljeZBesedilom 2">
          <a:extLst>
            <a:ext uri="{FF2B5EF4-FFF2-40B4-BE49-F238E27FC236}">
              <a16:creationId xmlns:a16="http://schemas.microsoft.com/office/drawing/2014/main" id="{AC78017B-99FB-4F56-AFB5-3E25CDC27F4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952" name="PoljeZBesedilom 7951">
          <a:extLst>
            <a:ext uri="{FF2B5EF4-FFF2-40B4-BE49-F238E27FC236}">
              <a16:creationId xmlns:a16="http://schemas.microsoft.com/office/drawing/2014/main" id="{7B7640FF-3EA6-43B8-86E9-6DD9846421C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953" name="PoljeZBesedilom 2">
          <a:extLst>
            <a:ext uri="{FF2B5EF4-FFF2-40B4-BE49-F238E27FC236}">
              <a16:creationId xmlns:a16="http://schemas.microsoft.com/office/drawing/2014/main" id="{8A6BAEA3-C256-4709-AB74-765A40D31EC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954" name="PoljeZBesedilom 2">
          <a:extLst>
            <a:ext uri="{FF2B5EF4-FFF2-40B4-BE49-F238E27FC236}">
              <a16:creationId xmlns:a16="http://schemas.microsoft.com/office/drawing/2014/main" id="{496065C5-6556-42E1-8F51-6BCC4A862A0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955" name="PoljeZBesedilom 2">
          <a:extLst>
            <a:ext uri="{FF2B5EF4-FFF2-40B4-BE49-F238E27FC236}">
              <a16:creationId xmlns:a16="http://schemas.microsoft.com/office/drawing/2014/main" id="{5088F331-CDFD-414D-BF9B-9D6BF95D952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956" name="PoljeZBesedilom 2">
          <a:extLst>
            <a:ext uri="{FF2B5EF4-FFF2-40B4-BE49-F238E27FC236}">
              <a16:creationId xmlns:a16="http://schemas.microsoft.com/office/drawing/2014/main" id="{DEAFE4C7-7669-493B-825A-CA052665A26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57" name="PoljeZBesedilom 2">
          <a:extLst>
            <a:ext uri="{FF2B5EF4-FFF2-40B4-BE49-F238E27FC236}">
              <a16:creationId xmlns:a16="http://schemas.microsoft.com/office/drawing/2014/main" id="{4E307951-EFAD-47E0-80DF-A3C89F5D382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58" name="PoljeZBesedilom 7957">
          <a:extLst>
            <a:ext uri="{FF2B5EF4-FFF2-40B4-BE49-F238E27FC236}">
              <a16:creationId xmlns:a16="http://schemas.microsoft.com/office/drawing/2014/main" id="{2745AD4D-40A1-421F-93A7-57FF94CA563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59" name="PoljeZBesedilom 2">
          <a:extLst>
            <a:ext uri="{FF2B5EF4-FFF2-40B4-BE49-F238E27FC236}">
              <a16:creationId xmlns:a16="http://schemas.microsoft.com/office/drawing/2014/main" id="{1501ADCD-C2EC-49A5-840C-42F3DC25A77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60" name="PoljeZBesedilom 2">
          <a:extLst>
            <a:ext uri="{FF2B5EF4-FFF2-40B4-BE49-F238E27FC236}">
              <a16:creationId xmlns:a16="http://schemas.microsoft.com/office/drawing/2014/main" id="{01BC0A17-9982-4C12-883F-93FB3886F02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61" name="PoljeZBesedilom 2">
          <a:extLst>
            <a:ext uri="{FF2B5EF4-FFF2-40B4-BE49-F238E27FC236}">
              <a16:creationId xmlns:a16="http://schemas.microsoft.com/office/drawing/2014/main" id="{8E2CDC16-A262-42BD-9185-7EBF5BFE46D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7962" name="PoljeZBesedilom 2">
          <a:extLst>
            <a:ext uri="{FF2B5EF4-FFF2-40B4-BE49-F238E27FC236}">
              <a16:creationId xmlns:a16="http://schemas.microsoft.com/office/drawing/2014/main" id="{59F47D66-D87F-4E07-923C-9825BC908E7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63" name="PoljeZBesedilom 2">
          <a:extLst>
            <a:ext uri="{FF2B5EF4-FFF2-40B4-BE49-F238E27FC236}">
              <a16:creationId xmlns:a16="http://schemas.microsoft.com/office/drawing/2014/main" id="{6C5AF611-067F-4AA9-9FC4-359E9C157E8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64" name="PoljeZBesedilom 7963">
          <a:extLst>
            <a:ext uri="{FF2B5EF4-FFF2-40B4-BE49-F238E27FC236}">
              <a16:creationId xmlns:a16="http://schemas.microsoft.com/office/drawing/2014/main" id="{BDE48F47-B7DC-416E-95C2-A38FCE3F420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65" name="PoljeZBesedilom 2">
          <a:extLst>
            <a:ext uri="{FF2B5EF4-FFF2-40B4-BE49-F238E27FC236}">
              <a16:creationId xmlns:a16="http://schemas.microsoft.com/office/drawing/2014/main" id="{B2615757-E60D-4A9C-95EC-2A77D2ED1DD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66" name="PoljeZBesedilom 2">
          <a:extLst>
            <a:ext uri="{FF2B5EF4-FFF2-40B4-BE49-F238E27FC236}">
              <a16:creationId xmlns:a16="http://schemas.microsoft.com/office/drawing/2014/main" id="{75EFEA52-D779-4067-A7B9-9E34C881D13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67" name="PoljeZBesedilom 2">
          <a:extLst>
            <a:ext uri="{FF2B5EF4-FFF2-40B4-BE49-F238E27FC236}">
              <a16:creationId xmlns:a16="http://schemas.microsoft.com/office/drawing/2014/main" id="{6F417DCF-468C-4F6A-AC41-914F314D235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68" name="PoljeZBesedilom 2">
          <a:extLst>
            <a:ext uri="{FF2B5EF4-FFF2-40B4-BE49-F238E27FC236}">
              <a16:creationId xmlns:a16="http://schemas.microsoft.com/office/drawing/2014/main" id="{60A42AB6-AC17-4364-BD8C-C2DD8C376BA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69" name="PoljeZBesedilom 2">
          <a:extLst>
            <a:ext uri="{FF2B5EF4-FFF2-40B4-BE49-F238E27FC236}">
              <a16:creationId xmlns:a16="http://schemas.microsoft.com/office/drawing/2014/main" id="{11F05720-B3EE-410D-A522-D7B118BF63A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70" name="PoljeZBesedilom 7969">
          <a:extLst>
            <a:ext uri="{FF2B5EF4-FFF2-40B4-BE49-F238E27FC236}">
              <a16:creationId xmlns:a16="http://schemas.microsoft.com/office/drawing/2014/main" id="{7E2ED361-09BD-4C23-92AE-0364EA8E506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71" name="PoljeZBesedilom 2">
          <a:extLst>
            <a:ext uri="{FF2B5EF4-FFF2-40B4-BE49-F238E27FC236}">
              <a16:creationId xmlns:a16="http://schemas.microsoft.com/office/drawing/2014/main" id="{C60B02AB-FDA4-4257-880D-18DEF7672F4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72" name="PoljeZBesedilom 2">
          <a:extLst>
            <a:ext uri="{FF2B5EF4-FFF2-40B4-BE49-F238E27FC236}">
              <a16:creationId xmlns:a16="http://schemas.microsoft.com/office/drawing/2014/main" id="{5136C1CA-04DB-4CF1-B60A-BEC45E1A336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73" name="PoljeZBesedilom 2">
          <a:extLst>
            <a:ext uri="{FF2B5EF4-FFF2-40B4-BE49-F238E27FC236}">
              <a16:creationId xmlns:a16="http://schemas.microsoft.com/office/drawing/2014/main" id="{656017F0-5E30-4DC5-AE81-FFC80154094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896</xdr:row>
      <xdr:rowOff>0</xdr:rowOff>
    </xdr:from>
    <xdr:ext cx="184731" cy="264560"/>
    <xdr:sp macro="" textlink="">
      <xdr:nvSpPr>
        <xdr:cNvPr id="7974" name="PoljeZBesedilom 2">
          <a:extLst>
            <a:ext uri="{FF2B5EF4-FFF2-40B4-BE49-F238E27FC236}">
              <a16:creationId xmlns:a16="http://schemas.microsoft.com/office/drawing/2014/main" id="{0BF2E16B-2B7F-4307-B9DA-D16595A21CC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7975" name="PoljeZBesedilom 2">
          <a:extLst>
            <a:ext uri="{FF2B5EF4-FFF2-40B4-BE49-F238E27FC236}">
              <a16:creationId xmlns:a16="http://schemas.microsoft.com/office/drawing/2014/main" id="{5686A97D-3808-47CB-A0A6-5C7054D7253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7976" name="PoljeZBesedilom 7975">
          <a:extLst>
            <a:ext uri="{FF2B5EF4-FFF2-40B4-BE49-F238E27FC236}">
              <a16:creationId xmlns:a16="http://schemas.microsoft.com/office/drawing/2014/main" id="{AEFD7A68-EDED-40D8-AD48-FC599F4EE78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7977" name="PoljeZBesedilom 2">
          <a:extLst>
            <a:ext uri="{FF2B5EF4-FFF2-40B4-BE49-F238E27FC236}">
              <a16:creationId xmlns:a16="http://schemas.microsoft.com/office/drawing/2014/main" id="{E3E12275-223E-4514-9FB6-6A3D9120FB2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7978" name="PoljeZBesedilom 2">
          <a:extLst>
            <a:ext uri="{FF2B5EF4-FFF2-40B4-BE49-F238E27FC236}">
              <a16:creationId xmlns:a16="http://schemas.microsoft.com/office/drawing/2014/main" id="{B7E83C45-BE11-499F-9863-EE0DD29E7F6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7979" name="PoljeZBesedilom 2">
          <a:extLst>
            <a:ext uri="{FF2B5EF4-FFF2-40B4-BE49-F238E27FC236}">
              <a16:creationId xmlns:a16="http://schemas.microsoft.com/office/drawing/2014/main" id="{44D11013-F7BB-481F-A2A5-EB1180062E4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896</xdr:row>
      <xdr:rowOff>0</xdr:rowOff>
    </xdr:from>
    <xdr:ext cx="184731" cy="264560"/>
    <xdr:sp macro="" textlink="">
      <xdr:nvSpPr>
        <xdr:cNvPr id="7980" name="PoljeZBesedilom 2">
          <a:extLst>
            <a:ext uri="{FF2B5EF4-FFF2-40B4-BE49-F238E27FC236}">
              <a16:creationId xmlns:a16="http://schemas.microsoft.com/office/drawing/2014/main" id="{B2017556-22A8-43D2-B1A2-ED56C052718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981" name="PoljeZBesedilom 2">
          <a:extLst>
            <a:ext uri="{FF2B5EF4-FFF2-40B4-BE49-F238E27FC236}">
              <a16:creationId xmlns:a16="http://schemas.microsoft.com/office/drawing/2014/main" id="{408F915B-023B-472B-A0F3-9F3A8D42AF9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982" name="PoljeZBesedilom 7981">
          <a:extLst>
            <a:ext uri="{FF2B5EF4-FFF2-40B4-BE49-F238E27FC236}">
              <a16:creationId xmlns:a16="http://schemas.microsoft.com/office/drawing/2014/main" id="{091CE6F1-98FB-4355-B547-57F0BA834D5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983" name="PoljeZBesedilom 2">
          <a:extLst>
            <a:ext uri="{FF2B5EF4-FFF2-40B4-BE49-F238E27FC236}">
              <a16:creationId xmlns:a16="http://schemas.microsoft.com/office/drawing/2014/main" id="{2C56492E-B101-4041-A62B-6E607A83D50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984" name="PoljeZBesedilom 2">
          <a:extLst>
            <a:ext uri="{FF2B5EF4-FFF2-40B4-BE49-F238E27FC236}">
              <a16:creationId xmlns:a16="http://schemas.microsoft.com/office/drawing/2014/main" id="{0EF0A5A8-6C93-4EBF-B14E-3C3E8BFE962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985" name="PoljeZBesedilom 2">
          <a:extLst>
            <a:ext uri="{FF2B5EF4-FFF2-40B4-BE49-F238E27FC236}">
              <a16:creationId xmlns:a16="http://schemas.microsoft.com/office/drawing/2014/main" id="{75FE55E6-0BFC-4839-8BF8-DA8735A80DD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897</xdr:row>
      <xdr:rowOff>0</xdr:rowOff>
    </xdr:from>
    <xdr:ext cx="184731" cy="264560"/>
    <xdr:sp macro="" textlink="">
      <xdr:nvSpPr>
        <xdr:cNvPr id="7986" name="PoljeZBesedilom 2">
          <a:extLst>
            <a:ext uri="{FF2B5EF4-FFF2-40B4-BE49-F238E27FC236}">
              <a16:creationId xmlns:a16="http://schemas.microsoft.com/office/drawing/2014/main" id="{3A9188C9-BC52-4D2B-A298-2D74B18067F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987" name="PoljeZBesedilom 7986">
          <a:extLst>
            <a:ext uri="{FF2B5EF4-FFF2-40B4-BE49-F238E27FC236}">
              <a16:creationId xmlns:a16="http://schemas.microsoft.com/office/drawing/2014/main" id="{05DF9F91-8A9C-4A6D-9AF8-3FB6F548144A}"/>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988" name="PoljeZBesedilom 2">
          <a:extLst>
            <a:ext uri="{FF2B5EF4-FFF2-40B4-BE49-F238E27FC236}">
              <a16:creationId xmlns:a16="http://schemas.microsoft.com/office/drawing/2014/main" id="{2DF49382-CCB8-4D90-9DAB-B3D71D92BAE3}"/>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989" name="PoljeZBesedilom 2">
          <a:extLst>
            <a:ext uri="{FF2B5EF4-FFF2-40B4-BE49-F238E27FC236}">
              <a16:creationId xmlns:a16="http://schemas.microsoft.com/office/drawing/2014/main" id="{B2F04082-4A1F-4836-A38C-A3FDE415DC8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990" name="PoljeZBesedilom 2">
          <a:extLst>
            <a:ext uri="{FF2B5EF4-FFF2-40B4-BE49-F238E27FC236}">
              <a16:creationId xmlns:a16="http://schemas.microsoft.com/office/drawing/2014/main" id="{A65AF768-CBB6-4C57-941E-BF3A6F65659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74009"/>
    <xdr:sp macro="" textlink="">
      <xdr:nvSpPr>
        <xdr:cNvPr id="7991" name="PoljeZBesedilom 2">
          <a:extLst>
            <a:ext uri="{FF2B5EF4-FFF2-40B4-BE49-F238E27FC236}">
              <a16:creationId xmlns:a16="http://schemas.microsoft.com/office/drawing/2014/main" id="{3F2B4CB0-1A45-438F-A43E-C118460813A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7992" name="PoljeZBesedilom 2">
          <a:extLst>
            <a:ext uri="{FF2B5EF4-FFF2-40B4-BE49-F238E27FC236}">
              <a16:creationId xmlns:a16="http://schemas.microsoft.com/office/drawing/2014/main" id="{F52D4091-86A9-4A9F-BF0E-782056E2B40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7993" name="PoljeZBesedilom 7992">
          <a:extLst>
            <a:ext uri="{FF2B5EF4-FFF2-40B4-BE49-F238E27FC236}">
              <a16:creationId xmlns:a16="http://schemas.microsoft.com/office/drawing/2014/main" id="{CA7EF972-4CFE-44BD-B65D-B57B50A0F2D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7994" name="PoljeZBesedilom 2">
          <a:extLst>
            <a:ext uri="{FF2B5EF4-FFF2-40B4-BE49-F238E27FC236}">
              <a16:creationId xmlns:a16="http://schemas.microsoft.com/office/drawing/2014/main" id="{C0E2E90D-C993-46F6-9EF3-A3296AB86E9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7995" name="PoljeZBesedilom 2">
          <a:extLst>
            <a:ext uri="{FF2B5EF4-FFF2-40B4-BE49-F238E27FC236}">
              <a16:creationId xmlns:a16="http://schemas.microsoft.com/office/drawing/2014/main" id="{445D038B-C74C-4C3C-9A43-A2B33000F97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7996" name="PoljeZBesedilom 2">
          <a:extLst>
            <a:ext uri="{FF2B5EF4-FFF2-40B4-BE49-F238E27FC236}">
              <a16:creationId xmlns:a16="http://schemas.microsoft.com/office/drawing/2014/main" id="{0BC0F5F4-9F12-4F29-BED8-8F1CB88DF59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7997" name="PoljeZBesedilom 2">
          <a:extLst>
            <a:ext uri="{FF2B5EF4-FFF2-40B4-BE49-F238E27FC236}">
              <a16:creationId xmlns:a16="http://schemas.microsoft.com/office/drawing/2014/main" id="{7CF59D38-58E5-42A0-B98B-2591FC5C8EF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7998" name="PoljeZBesedilom 2">
          <a:extLst>
            <a:ext uri="{FF2B5EF4-FFF2-40B4-BE49-F238E27FC236}">
              <a16:creationId xmlns:a16="http://schemas.microsoft.com/office/drawing/2014/main" id="{C21BB1D7-BC98-40CE-96B2-0751EB92F9A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7999" name="PoljeZBesedilom 7998">
          <a:extLst>
            <a:ext uri="{FF2B5EF4-FFF2-40B4-BE49-F238E27FC236}">
              <a16:creationId xmlns:a16="http://schemas.microsoft.com/office/drawing/2014/main" id="{DDB70C2C-2D95-48E7-9A01-B3982604C49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8000" name="PoljeZBesedilom 2">
          <a:extLst>
            <a:ext uri="{FF2B5EF4-FFF2-40B4-BE49-F238E27FC236}">
              <a16:creationId xmlns:a16="http://schemas.microsoft.com/office/drawing/2014/main" id="{4BAF7001-A608-46F3-A99F-A1A25F274B4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8001" name="PoljeZBesedilom 2">
          <a:extLst>
            <a:ext uri="{FF2B5EF4-FFF2-40B4-BE49-F238E27FC236}">
              <a16:creationId xmlns:a16="http://schemas.microsoft.com/office/drawing/2014/main" id="{E8EB43D3-EE5F-44E6-9C77-1AA0A0114D2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8002" name="PoljeZBesedilom 2">
          <a:extLst>
            <a:ext uri="{FF2B5EF4-FFF2-40B4-BE49-F238E27FC236}">
              <a16:creationId xmlns:a16="http://schemas.microsoft.com/office/drawing/2014/main" id="{224248A7-3AE7-4CB2-BD4B-40E04A281A1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8003" name="PoljeZBesedilom 2">
          <a:extLst>
            <a:ext uri="{FF2B5EF4-FFF2-40B4-BE49-F238E27FC236}">
              <a16:creationId xmlns:a16="http://schemas.microsoft.com/office/drawing/2014/main" id="{E75F96E7-DAF9-4CE9-89C2-246B38BF615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8004" name="PoljeZBesedilom 2">
          <a:extLst>
            <a:ext uri="{FF2B5EF4-FFF2-40B4-BE49-F238E27FC236}">
              <a16:creationId xmlns:a16="http://schemas.microsoft.com/office/drawing/2014/main" id="{0F9C9AA1-A467-4CAD-8BB7-2A55D4F143F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8005" name="PoljeZBesedilom 8004">
          <a:extLst>
            <a:ext uri="{FF2B5EF4-FFF2-40B4-BE49-F238E27FC236}">
              <a16:creationId xmlns:a16="http://schemas.microsoft.com/office/drawing/2014/main" id="{E3AE97F7-BCB4-4413-AF16-2E80BEAA181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8006" name="PoljeZBesedilom 2">
          <a:extLst>
            <a:ext uri="{FF2B5EF4-FFF2-40B4-BE49-F238E27FC236}">
              <a16:creationId xmlns:a16="http://schemas.microsoft.com/office/drawing/2014/main" id="{13FB7B33-DA1D-4AB4-A3CA-DCB883C2553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8007" name="PoljeZBesedilom 2">
          <a:extLst>
            <a:ext uri="{FF2B5EF4-FFF2-40B4-BE49-F238E27FC236}">
              <a16:creationId xmlns:a16="http://schemas.microsoft.com/office/drawing/2014/main" id="{3BCEA57C-90B8-4587-9ECA-259D7B450D4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8008" name="PoljeZBesedilom 2">
          <a:extLst>
            <a:ext uri="{FF2B5EF4-FFF2-40B4-BE49-F238E27FC236}">
              <a16:creationId xmlns:a16="http://schemas.microsoft.com/office/drawing/2014/main" id="{B96DE8E2-9B8D-462D-A4AF-A800BC7FB03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8009" name="PoljeZBesedilom 2">
          <a:extLst>
            <a:ext uri="{FF2B5EF4-FFF2-40B4-BE49-F238E27FC236}">
              <a16:creationId xmlns:a16="http://schemas.microsoft.com/office/drawing/2014/main" id="{7100F7C8-01F7-40C5-8817-2E1820EC80A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8010" name="PoljeZBesedilom 2">
          <a:extLst>
            <a:ext uri="{FF2B5EF4-FFF2-40B4-BE49-F238E27FC236}">
              <a16:creationId xmlns:a16="http://schemas.microsoft.com/office/drawing/2014/main" id="{5CE70EEC-B9D0-4236-9FE5-44143BDFEAA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8011" name="PoljeZBesedilom 8010">
          <a:extLst>
            <a:ext uri="{FF2B5EF4-FFF2-40B4-BE49-F238E27FC236}">
              <a16:creationId xmlns:a16="http://schemas.microsoft.com/office/drawing/2014/main" id="{BF7D1C0A-7A43-4820-9C10-4CA517EC584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8012" name="PoljeZBesedilom 2">
          <a:extLst>
            <a:ext uri="{FF2B5EF4-FFF2-40B4-BE49-F238E27FC236}">
              <a16:creationId xmlns:a16="http://schemas.microsoft.com/office/drawing/2014/main" id="{FE035389-FC56-45E7-B48F-22B6420B66B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8013" name="PoljeZBesedilom 2">
          <a:extLst>
            <a:ext uri="{FF2B5EF4-FFF2-40B4-BE49-F238E27FC236}">
              <a16:creationId xmlns:a16="http://schemas.microsoft.com/office/drawing/2014/main" id="{143E15DF-FCEA-4A69-9E75-42D8E4C7E20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8014" name="PoljeZBesedilom 2">
          <a:extLst>
            <a:ext uri="{FF2B5EF4-FFF2-40B4-BE49-F238E27FC236}">
              <a16:creationId xmlns:a16="http://schemas.microsoft.com/office/drawing/2014/main" id="{7281E90D-7439-4C70-B8B5-9C1D230C892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899</xdr:row>
      <xdr:rowOff>0</xdr:rowOff>
    </xdr:from>
    <xdr:ext cx="184731" cy="264560"/>
    <xdr:sp macro="" textlink="">
      <xdr:nvSpPr>
        <xdr:cNvPr id="8015" name="PoljeZBesedilom 2">
          <a:extLst>
            <a:ext uri="{FF2B5EF4-FFF2-40B4-BE49-F238E27FC236}">
              <a16:creationId xmlns:a16="http://schemas.microsoft.com/office/drawing/2014/main" id="{6ABAD3D6-7FA8-4E4A-876A-87C80EC4569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16" name="PoljeZBesedilom 2">
          <a:extLst>
            <a:ext uri="{FF2B5EF4-FFF2-40B4-BE49-F238E27FC236}">
              <a16:creationId xmlns:a16="http://schemas.microsoft.com/office/drawing/2014/main" id="{FEB9234C-FF09-43BB-9846-272EE3B1EA2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17" name="PoljeZBesedilom 8016">
          <a:extLst>
            <a:ext uri="{FF2B5EF4-FFF2-40B4-BE49-F238E27FC236}">
              <a16:creationId xmlns:a16="http://schemas.microsoft.com/office/drawing/2014/main" id="{21C4D526-D48B-4837-A6C0-1B73EEB274D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18" name="PoljeZBesedilom 2">
          <a:extLst>
            <a:ext uri="{FF2B5EF4-FFF2-40B4-BE49-F238E27FC236}">
              <a16:creationId xmlns:a16="http://schemas.microsoft.com/office/drawing/2014/main" id="{0B5DCE87-74C5-49AA-BCCA-4DA6AD0F0D2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19" name="PoljeZBesedilom 2">
          <a:extLst>
            <a:ext uri="{FF2B5EF4-FFF2-40B4-BE49-F238E27FC236}">
              <a16:creationId xmlns:a16="http://schemas.microsoft.com/office/drawing/2014/main" id="{DDCC0977-7A35-482A-8B55-64FB705F1FC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20" name="PoljeZBesedilom 2">
          <a:extLst>
            <a:ext uri="{FF2B5EF4-FFF2-40B4-BE49-F238E27FC236}">
              <a16:creationId xmlns:a16="http://schemas.microsoft.com/office/drawing/2014/main" id="{5FE3269B-1D9E-4A91-9F6D-D204A41B4D2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21" name="PoljeZBesedilom 2">
          <a:extLst>
            <a:ext uri="{FF2B5EF4-FFF2-40B4-BE49-F238E27FC236}">
              <a16:creationId xmlns:a16="http://schemas.microsoft.com/office/drawing/2014/main" id="{287A77AD-184F-42C4-A73D-A7E341386F8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22" name="PoljeZBesedilom 2">
          <a:extLst>
            <a:ext uri="{FF2B5EF4-FFF2-40B4-BE49-F238E27FC236}">
              <a16:creationId xmlns:a16="http://schemas.microsoft.com/office/drawing/2014/main" id="{65C2C51D-C073-4019-954C-0BEF3367FD1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23" name="PoljeZBesedilom 8022">
          <a:extLst>
            <a:ext uri="{FF2B5EF4-FFF2-40B4-BE49-F238E27FC236}">
              <a16:creationId xmlns:a16="http://schemas.microsoft.com/office/drawing/2014/main" id="{3D903726-CEFC-4608-A524-B8E609E131D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24" name="PoljeZBesedilom 2">
          <a:extLst>
            <a:ext uri="{FF2B5EF4-FFF2-40B4-BE49-F238E27FC236}">
              <a16:creationId xmlns:a16="http://schemas.microsoft.com/office/drawing/2014/main" id="{A64B6C4E-808B-46D7-99BC-9E9AFFA7BDC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25" name="PoljeZBesedilom 2">
          <a:extLst>
            <a:ext uri="{FF2B5EF4-FFF2-40B4-BE49-F238E27FC236}">
              <a16:creationId xmlns:a16="http://schemas.microsoft.com/office/drawing/2014/main" id="{4F0D5747-68B5-4155-8911-7378DEB739D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26" name="PoljeZBesedilom 2">
          <a:extLst>
            <a:ext uri="{FF2B5EF4-FFF2-40B4-BE49-F238E27FC236}">
              <a16:creationId xmlns:a16="http://schemas.microsoft.com/office/drawing/2014/main" id="{F2BF9437-BEB6-4894-BB4C-8DACA59F08C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27" name="PoljeZBesedilom 2">
          <a:extLst>
            <a:ext uri="{FF2B5EF4-FFF2-40B4-BE49-F238E27FC236}">
              <a16:creationId xmlns:a16="http://schemas.microsoft.com/office/drawing/2014/main" id="{98980FFD-9004-4E5E-ABE0-726C3449E7B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8028" name="PoljeZBesedilom 2">
          <a:extLst>
            <a:ext uri="{FF2B5EF4-FFF2-40B4-BE49-F238E27FC236}">
              <a16:creationId xmlns:a16="http://schemas.microsoft.com/office/drawing/2014/main" id="{26F972D5-C193-47BB-9517-FFD2C06787E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8029" name="PoljeZBesedilom 8028">
          <a:extLst>
            <a:ext uri="{FF2B5EF4-FFF2-40B4-BE49-F238E27FC236}">
              <a16:creationId xmlns:a16="http://schemas.microsoft.com/office/drawing/2014/main" id="{3548A6AF-0545-41ED-A0E6-AC1A79A6B5E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8030" name="PoljeZBesedilom 2">
          <a:extLst>
            <a:ext uri="{FF2B5EF4-FFF2-40B4-BE49-F238E27FC236}">
              <a16:creationId xmlns:a16="http://schemas.microsoft.com/office/drawing/2014/main" id="{CF017FE3-E257-4711-AA74-302AC6BC5B8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8031" name="PoljeZBesedilom 2">
          <a:extLst>
            <a:ext uri="{FF2B5EF4-FFF2-40B4-BE49-F238E27FC236}">
              <a16:creationId xmlns:a16="http://schemas.microsoft.com/office/drawing/2014/main" id="{23B0A567-50A4-487B-A63F-F6AA7601922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8032" name="PoljeZBesedilom 2">
          <a:extLst>
            <a:ext uri="{FF2B5EF4-FFF2-40B4-BE49-F238E27FC236}">
              <a16:creationId xmlns:a16="http://schemas.microsoft.com/office/drawing/2014/main" id="{CA563505-DC1A-4E17-A1DE-E2A50910396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8033" name="PoljeZBesedilom 2">
          <a:extLst>
            <a:ext uri="{FF2B5EF4-FFF2-40B4-BE49-F238E27FC236}">
              <a16:creationId xmlns:a16="http://schemas.microsoft.com/office/drawing/2014/main" id="{22637CD3-05EC-4102-AC9F-03D131B3FA3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34" name="PoljeZBesedilom 2">
          <a:extLst>
            <a:ext uri="{FF2B5EF4-FFF2-40B4-BE49-F238E27FC236}">
              <a16:creationId xmlns:a16="http://schemas.microsoft.com/office/drawing/2014/main" id="{757C830C-860B-447B-8258-2034ECD7BFD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35" name="PoljeZBesedilom 8034">
          <a:extLst>
            <a:ext uri="{FF2B5EF4-FFF2-40B4-BE49-F238E27FC236}">
              <a16:creationId xmlns:a16="http://schemas.microsoft.com/office/drawing/2014/main" id="{70554413-30AE-4508-85DF-75343F0F7E7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36" name="PoljeZBesedilom 2">
          <a:extLst>
            <a:ext uri="{FF2B5EF4-FFF2-40B4-BE49-F238E27FC236}">
              <a16:creationId xmlns:a16="http://schemas.microsoft.com/office/drawing/2014/main" id="{E982C06D-2036-463E-AE1A-73006B83736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37" name="PoljeZBesedilom 2">
          <a:extLst>
            <a:ext uri="{FF2B5EF4-FFF2-40B4-BE49-F238E27FC236}">
              <a16:creationId xmlns:a16="http://schemas.microsoft.com/office/drawing/2014/main" id="{BD8DA069-0CE4-441C-859E-85A322BC40B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38" name="PoljeZBesedilom 2">
          <a:extLst>
            <a:ext uri="{FF2B5EF4-FFF2-40B4-BE49-F238E27FC236}">
              <a16:creationId xmlns:a16="http://schemas.microsoft.com/office/drawing/2014/main" id="{BB09906F-6CE5-42FA-A690-B0CF06A2D53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39" name="PoljeZBesedilom 2">
          <a:extLst>
            <a:ext uri="{FF2B5EF4-FFF2-40B4-BE49-F238E27FC236}">
              <a16:creationId xmlns:a16="http://schemas.microsoft.com/office/drawing/2014/main" id="{C6AD0B33-A9B8-46B3-8D04-9DF257B05C2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40" name="PoljeZBesedilom 2">
          <a:extLst>
            <a:ext uri="{FF2B5EF4-FFF2-40B4-BE49-F238E27FC236}">
              <a16:creationId xmlns:a16="http://schemas.microsoft.com/office/drawing/2014/main" id="{C95007D6-4D17-4495-A6D7-E8C145D1AEC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41" name="PoljeZBesedilom 8040">
          <a:extLst>
            <a:ext uri="{FF2B5EF4-FFF2-40B4-BE49-F238E27FC236}">
              <a16:creationId xmlns:a16="http://schemas.microsoft.com/office/drawing/2014/main" id="{72A8776D-507A-4072-B85C-A3790B0AECE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42" name="PoljeZBesedilom 2">
          <a:extLst>
            <a:ext uri="{FF2B5EF4-FFF2-40B4-BE49-F238E27FC236}">
              <a16:creationId xmlns:a16="http://schemas.microsoft.com/office/drawing/2014/main" id="{48794546-1E4F-43B9-A090-929D6BA0DD5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43" name="PoljeZBesedilom 2">
          <a:extLst>
            <a:ext uri="{FF2B5EF4-FFF2-40B4-BE49-F238E27FC236}">
              <a16:creationId xmlns:a16="http://schemas.microsoft.com/office/drawing/2014/main" id="{7CF7DDBE-1A34-4D23-AB88-854AB8A3D40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44" name="PoljeZBesedilom 2">
          <a:extLst>
            <a:ext uri="{FF2B5EF4-FFF2-40B4-BE49-F238E27FC236}">
              <a16:creationId xmlns:a16="http://schemas.microsoft.com/office/drawing/2014/main" id="{E0FD50C1-5FAC-4C0F-8C13-E9991E4AFF8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902</xdr:row>
      <xdr:rowOff>0</xdr:rowOff>
    </xdr:from>
    <xdr:ext cx="184731" cy="264560"/>
    <xdr:sp macro="" textlink="">
      <xdr:nvSpPr>
        <xdr:cNvPr id="8045" name="PoljeZBesedilom 2">
          <a:extLst>
            <a:ext uri="{FF2B5EF4-FFF2-40B4-BE49-F238E27FC236}">
              <a16:creationId xmlns:a16="http://schemas.microsoft.com/office/drawing/2014/main" id="{875576C2-4417-4D54-A052-0A540B4061F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8046" name="PoljeZBesedilom 2">
          <a:extLst>
            <a:ext uri="{FF2B5EF4-FFF2-40B4-BE49-F238E27FC236}">
              <a16:creationId xmlns:a16="http://schemas.microsoft.com/office/drawing/2014/main" id="{56CC4832-85E6-4CAD-B88F-3868E6B6222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8047" name="PoljeZBesedilom 8046">
          <a:extLst>
            <a:ext uri="{FF2B5EF4-FFF2-40B4-BE49-F238E27FC236}">
              <a16:creationId xmlns:a16="http://schemas.microsoft.com/office/drawing/2014/main" id="{81672AF7-7CCE-4C1E-83AA-24E6DB81884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8048" name="PoljeZBesedilom 2">
          <a:extLst>
            <a:ext uri="{FF2B5EF4-FFF2-40B4-BE49-F238E27FC236}">
              <a16:creationId xmlns:a16="http://schemas.microsoft.com/office/drawing/2014/main" id="{BD6C057B-07CD-4884-A9FF-C9E71CB2573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8049" name="PoljeZBesedilom 2">
          <a:extLst>
            <a:ext uri="{FF2B5EF4-FFF2-40B4-BE49-F238E27FC236}">
              <a16:creationId xmlns:a16="http://schemas.microsoft.com/office/drawing/2014/main" id="{20671F35-CF73-4C62-B2A5-F2D71C95BB7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8050" name="PoljeZBesedilom 2">
          <a:extLst>
            <a:ext uri="{FF2B5EF4-FFF2-40B4-BE49-F238E27FC236}">
              <a16:creationId xmlns:a16="http://schemas.microsoft.com/office/drawing/2014/main" id="{BC436A20-690C-4F97-9920-4999515A110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903</xdr:row>
      <xdr:rowOff>0</xdr:rowOff>
    </xdr:from>
    <xdr:ext cx="184731" cy="264560"/>
    <xdr:sp macro="" textlink="">
      <xdr:nvSpPr>
        <xdr:cNvPr id="8051" name="PoljeZBesedilom 2">
          <a:extLst>
            <a:ext uri="{FF2B5EF4-FFF2-40B4-BE49-F238E27FC236}">
              <a16:creationId xmlns:a16="http://schemas.microsoft.com/office/drawing/2014/main" id="{68350DF0-7D62-481C-B112-857E0560B0D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8052" name="PoljeZBesedilom 2">
          <a:extLst>
            <a:ext uri="{FF2B5EF4-FFF2-40B4-BE49-F238E27FC236}">
              <a16:creationId xmlns:a16="http://schemas.microsoft.com/office/drawing/2014/main" id="{A75B4001-70E1-4021-99DC-AB2197EF0F6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8053" name="PoljeZBesedilom 8052">
          <a:extLst>
            <a:ext uri="{FF2B5EF4-FFF2-40B4-BE49-F238E27FC236}">
              <a16:creationId xmlns:a16="http://schemas.microsoft.com/office/drawing/2014/main" id="{CDF9B6B4-2881-47C8-AC17-655941C9409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8054" name="PoljeZBesedilom 2">
          <a:extLst>
            <a:ext uri="{FF2B5EF4-FFF2-40B4-BE49-F238E27FC236}">
              <a16:creationId xmlns:a16="http://schemas.microsoft.com/office/drawing/2014/main" id="{22E042B9-C4BC-4B39-BD20-93FC9033182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8055" name="PoljeZBesedilom 2">
          <a:extLst>
            <a:ext uri="{FF2B5EF4-FFF2-40B4-BE49-F238E27FC236}">
              <a16:creationId xmlns:a16="http://schemas.microsoft.com/office/drawing/2014/main" id="{EE02600E-DC17-4E86-B97C-7D7E03E944C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8056" name="PoljeZBesedilom 2">
          <a:extLst>
            <a:ext uri="{FF2B5EF4-FFF2-40B4-BE49-F238E27FC236}">
              <a16:creationId xmlns:a16="http://schemas.microsoft.com/office/drawing/2014/main" id="{D7B42C77-109E-4B3C-A63F-1BA2E901D2D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8057" name="PoljeZBesedilom 2">
          <a:extLst>
            <a:ext uri="{FF2B5EF4-FFF2-40B4-BE49-F238E27FC236}">
              <a16:creationId xmlns:a16="http://schemas.microsoft.com/office/drawing/2014/main" id="{AD695F80-2175-44DE-B907-4AA0E1378C6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74009"/>
    <xdr:sp macro="" textlink="">
      <xdr:nvSpPr>
        <xdr:cNvPr id="8058" name="PoljeZBesedilom 8057">
          <a:extLst>
            <a:ext uri="{FF2B5EF4-FFF2-40B4-BE49-F238E27FC236}">
              <a16:creationId xmlns:a16="http://schemas.microsoft.com/office/drawing/2014/main" id="{FB35BBAE-2632-428C-93EA-1CE6ABB046E1}"/>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74009"/>
    <xdr:sp macro="" textlink="">
      <xdr:nvSpPr>
        <xdr:cNvPr id="8059" name="PoljeZBesedilom 2">
          <a:extLst>
            <a:ext uri="{FF2B5EF4-FFF2-40B4-BE49-F238E27FC236}">
              <a16:creationId xmlns:a16="http://schemas.microsoft.com/office/drawing/2014/main" id="{04D07D23-0D17-45E7-985B-D66C44DCAE06}"/>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74009"/>
    <xdr:sp macro="" textlink="">
      <xdr:nvSpPr>
        <xdr:cNvPr id="8060" name="PoljeZBesedilom 2">
          <a:extLst>
            <a:ext uri="{FF2B5EF4-FFF2-40B4-BE49-F238E27FC236}">
              <a16:creationId xmlns:a16="http://schemas.microsoft.com/office/drawing/2014/main" id="{CAAA21A0-D389-4596-9BAB-FDD5B29AFB3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74009"/>
    <xdr:sp macro="" textlink="">
      <xdr:nvSpPr>
        <xdr:cNvPr id="8061" name="PoljeZBesedilom 2">
          <a:extLst>
            <a:ext uri="{FF2B5EF4-FFF2-40B4-BE49-F238E27FC236}">
              <a16:creationId xmlns:a16="http://schemas.microsoft.com/office/drawing/2014/main" id="{9E9885A0-7F1C-438A-848C-E3F7EAEBCEFC}"/>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74009"/>
    <xdr:sp macro="" textlink="">
      <xdr:nvSpPr>
        <xdr:cNvPr id="8062" name="PoljeZBesedilom 2">
          <a:extLst>
            <a:ext uri="{FF2B5EF4-FFF2-40B4-BE49-F238E27FC236}">
              <a16:creationId xmlns:a16="http://schemas.microsoft.com/office/drawing/2014/main" id="{9137B1EE-8892-460A-9FFE-BA8A2A6E4A1A}"/>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8063" name="PoljeZBesedilom 2">
          <a:extLst>
            <a:ext uri="{FF2B5EF4-FFF2-40B4-BE49-F238E27FC236}">
              <a16:creationId xmlns:a16="http://schemas.microsoft.com/office/drawing/2014/main" id="{ABB983F9-4D02-4B2C-BEFE-4C9E00BB2B9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8064" name="PoljeZBesedilom 8063">
          <a:extLst>
            <a:ext uri="{FF2B5EF4-FFF2-40B4-BE49-F238E27FC236}">
              <a16:creationId xmlns:a16="http://schemas.microsoft.com/office/drawing/2014/main" id="{7A87C7D4-27C5-4A2B-83A5-680536CEA68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8065" name="PoljeZBesedilom 2">
          <a:extLst>
            <a:ext uri="{FF2B5EF4-FFF2-40B4-BE49-F238E27FC236}">
              <a16:creationId xmlns:a16="http://schemas.microsoft.com/office/drawing/2014/main" id="{675ED049-BFD0-455A-BB57-0EEDFC550B7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8066" name="PoljeZBesedilom 2">
          <a:extLst>
            <a:ext uri="{FF2B5EF4-FFF2-40B4-BE49-F238E27FC236}">
              <a16:creationId xmlns:a16="http://schemas.microsoft.com/office/drawing/2014/main" id="{9AF011AB-583E-4995-BFF5-21E0E575CA2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8067" name="PoljeZBesedilom 2">
          <a:extLst>
            <a:ext uri="{FF2B5EF4-FFF2-40B4-BE49-F238E27FC236}">
              <a16:creationId xmlns:a16="http://schemas.microsoft.com/office/drawing/2014/main" id="{86A1F93E-0387-43A2-A768-EB9EAAF32C5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906</xdr:row>
      <xdr:rowOff>0</xdr:rowOff>
    </xdr:from>
    <xdr:ext cx="184731" cy="264560"/>
    <xdr:sp macro="" textlink="">
      <xdr:nvSpPr>
        <xdr:cNvPr id="8068" name="PoljeZBesedilom 2">
          <a:extLst>
            <a:ext uri="{FF2B5EF4-FFF2-40B4-BE49-F238E27FC236}">
              <a16:creationId xmlns:a16="http://schemas.microsoft.com/office/drawing/2014/main" id="{1C78DE8D-3732-4277-95F3-5675956A7D1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74009"/>
    <xdr:sp macro="" textlink="">
      <xdr:nvSpPr>
        <xdr:cNvPr id="8069" name="PoljeZBesedilom 8068">
          <a:extLst>
            <a:ext uri="{FF2B5EF4-FFF2-40B4-BE49-F238E27FC236}">
              <a16:creationId xmlns:a16="http://schemas.microsoft.com/office/drawing/2014/main" id="{99B8B84D-4BCF-4DB2-919D-25B249274F5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74009"/>
    <xdr:sp macro="" textlink="">
      <xdr:nvSpPr>
        <xdr:cNvPr id="8070" name="PoljeZBesedilom 2">
          <a:extLst>
            <a:ext uri="{FF2B5EF4-FFF2-40B4-BE49-F238E27FC236}">
              <a16:creationId xmlns:a16="http://schemas.microsoft.com/office/drawing/2014/main" id="{B1383064-EB94-49A9-B7DD-696CEE720371}"/>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74009"/>
    <xdr:sp macro="" textlink="">
      <xdr:nvSpPr>
        <xdr:cNvPr id="8071" name="PoljeZBesedilom 2">
          <a:extLst>
            <a:ext uri="{FF2B5EF4-FFF2-40B4-BE49-F238E27FC236}">
              <a16:creationId xmlns:a16="http://schemas.microsoft.com/office/drawing/2014/main" id="{F78626DC-6F56-4D11-8A1A-2B429AB796B3}"/>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74009"/>
    <xdr:sp macro="" textlink="">
      <xdr:nvSpPr>
        <xdr:cNvPr id="8072" name="PoljeZBesedilom 2">
          <a:extLst>
            <a:ext uri="{FF2B5EF4-FFF2-40B4-BE49-F238E27FC236}">
              <a16:creationId xmlns:a16="http://schemas.microsoft.com/office/drawing/2014/main" id="{D8BE19E5-679E-42EA-AFAB-7E35CDDDD396}"/>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907</xdr:row>
      <xdr:rowOff>0</xdr:rowOff>
    </xdr:from>
    <xdr:ext cx="184731" cy="274009"/>
    <xdr:sp macro="" textlink="">
      <xdr:nvSpPr>
        <xdr:cNvPr id="8073" name="PoljeZBesedilom 2">
          <a:extLst>
            <a:ext uri="{FF2B5EF4-FFF2-40B4-BE49-F238E27FC236}">
              <a16:creationId xmlns:a16="http://schemas.microsoft.com/office/drawing/2014/main" id="{72FB4061-1348-4ECE-85A2-6BAE6E191D9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074" name="PoljeZBesedilom 2">
          <a:extLst>
            <a:ext uri="{FF2B5EF4-FFF2-40B4-BE49-F238E27FC236}">
              <a16:creationId xmlns:a16="http://schemas.microsoft.com/office/drawing/2014/main" id="{1D849D8D-AD25-4109-9563-1F0B6E9F607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075" name="PoljeZBesedilom 8074">
          <a:extLst>
            <a:ext uri="{FF2B5EF4-FFF2-40B4-BE49-F238E27FC236}">
              <a16:creationId xmlns:a16="http://schemas.microsoft.com/office/drawing/2014/main" id="{02284EA5-FC1C-4613-8F51-660F318869D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076" name="PoljeZBesedilom 2">
          <a:extLst>
            <a:ext uri="{FF2B5EF4-FFF2-40B4-BE49-F238E27FC236}">
              <a16:creationId xmlns:a16="http://schemas.microsoft.com/office/drawing/2014/main" id="{67ECCEDC-6AB5-469E-BD01-3632475A8F3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077" name="PoljeZBesedilom 2">
          <a:extLst>
            <a:ext uri="{FF2B5EF4-FFF2-40B4-BE49-F238E27FC236}">
              <a16:creationId xmlns:a16="http://schemas.microsoft.com/office/drawing/2014/main" id="{CAAF2A92-4C1C-4995-B8DB-A67C95F6A27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078" name="PoljeZBesedilom 2">
          <a:extLst>
            <a:ext uri="{FF2B5EF4-FFF2-40B4-BE49-F238E27FC236}">
              <a16:creationId xmlns:a16="http://schemas.microsoft.com/office/drawing/2014/main" id="{C199CBFF-8379-4029-9A28-A84ABE9522E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079" name="PoljeZBesedilom 2">
          <a:extLst>
            <a:ext uri="{FF2B5EF4-FFF2-40B4-BE49-F238E27FC236}">
              <a16:creationId xmlns:a16="http://schemas.microsoft.com/office/drawing/2014/main" id="{E62E30E8-0264-4622-8F23-3D5AF54AA31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080" name="PoljeZBesedilom 2">
          <a:extLst>
            <a:ext uri="{FF2B5EF4-FFF2-40B4-BE49-F238E27FC236}">
              <a16:creationId xmlns:a16="http://schemas.microsoft.com/office/drawing/2014/main" id="{57BC5362-DAE4-4A02-B4D3-95307469A02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081" name="PoljeZBesedilom 8080">
          <a:extLst>
            <a:ext uri="{FF2B5EF4-FFF2-40B4-BE49-F238E27FC236}">
              <a16:creationId xmlns:a16="http://schemas.microsoft.com/office/drawing/2014/main" id="{FAB20FEE-89D0-4CC8-B675-591068BD542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082" name="PoljeZBesedilom 2">
          <a:extLst>
            <a:ext uri="{FF2B5EF4-FFF2-40B4-BE49-F238E27FC236}">
              <a16:creationId xmlns:a16="http://schemas.microsoft.com/office/drawing/2014/main" id="{740AE136-5802-46BC-94BE-BCDD0D1631F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083" name="PoljeZBesedilom 2">
          <a:extLst>
            <a:ext uri="{FF2B5EF4-FFF2-40B4-BE49-F238E27FC236}">
              <a16:creationId xmlns:a16="http://schemas.microsoft.com/office/drawing/2014/main" id="{95E2813C-DF6A-4704-8DF4-ECC403078C5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084" name="PoljeZBesedilom 2">
          <a:extLst>
            <a:ext uri="{FF2B5EF4-FFF2-40B4-BE49-F238E27FC236}">
              <a16:creationId xmlns:a16="http://schemas.microsoft.com/office/drawing/2014/main" id="{B47F08AC-26F6-4330-AAB5-752F1A0C790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085" name="PoljeZBesedilom 2">
          <a:extLst>
            <a:ext uri="{FF2B5EF4-FFF2-40B4-BE49-F238E27FC236}">
              <a16:creationId xmlns:a16="http://schemas.microsoft.com/office/drawing/2014/main" id="{342B5FFC-D7EA-4EEA-92C0-D288BB9EA55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086" name="PoljeZBesedilom 2">
          <a:extLst>
            <a:ext uri="{FF2B5EF4-FFF2-40B4-BE49-F238E27FC236}">
              <a16:creationId xmlns:a16="http://schemas.microsoft.com/office/drawing/2014/main" id="{41387E8E-5417-4963-AEB9-E34900D6B1A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087" name="PoljeZBesedilom 8086">
          <a:extLst>
            <a:ext uri="{FF2B5EF4-FFF2-40B4-BE49-F238E27FC236}">
              <a16:creationId xmlns:a16="http://schemas.microsoft.com/office/drawing/2014/main" id="{BC5AD164-33A0-4CB3-BD07-5A796731F33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088" name="PoljeZBesedilom 2">
          <a:extLst>
            <a:ext uri="{FF2B5EF4-FFF2-40B4-BE49-F238E27FC236}">
              <a16:creationId xmlns:a16="http://schemas.microsoft.com/office/drawing/2014/main" id="{9FF81234-AF39-4315-BC39-EF177C7C8E5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089" name="PoljeZBesedilom 2">
          <a:extLst>
            <a:ext uri="{FF2B5EF4-FFF2-40B4-BE49-F238E27FC236}">
              <a16:creationId xmlns:a16="http://schemas.microsoft.com/office/drawing/2014/main" id="{CE310D28-193F-4DBC-A793-CC61646C6D9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090" name="PoljeZBesedilom 2">
          <a:extLst>
            <a:ext uri="{FF2B5EF4-FFF2-40B4-BE49-F238E27FC236}">
              <a16:creationId xmlns:a16="http://schemas.microsoft.com/office/drawing/2014/main" id="{28B49650-FD22-45CA-88A1-B581E0A9E56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091" name="PoljeZBesedilom 2">
          <a:extLst>
            <a:ext uri="{FF2B5EF4-FFF2-40B4-BE49-F238E27FC236}">
              <a16:creationId xmlns:a16="http://schemas.microsoft.com/office/drawing/2014/main" id="{D0EA2BFC-E2BB-467C-B357-EA2B3755BFC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092" name="PoljeZBesedilom 2">
          <a:extLst>
            <a:ext uri="{FF2B5EF4-FFF2-40B4-BE49-F238E27FC236}">
              <a16:creationId xmlns:a16="http://schemas.microsoft.com/office/drawing/2014/main" id="{CDDB16B9-C2AA-4C7C-8F97-C9DF35D9A2A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093" name="PoljeZBesedilom 8092">
          <a:extLst>
            <a:ext uri="{FF2B5EF4-FFF2-40B4-BE49-F238E27FC236}">
              <a16:creationId xmlns:a16="http://schemas.microsoft.com/office/drawing/2014/main" id="{19CF9DE1-D222-4F67-A936-E0A032B66E3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094" name="PoljeZBesedilom 2">
          <a:extLst>
            <a:ext uri="{FF2B5EF4-FFF2-40B4-BE49-F238E27FC236}">
              <a16:creationId xmlns:a16="http://schemas.microsoft.com/office/drawing/2014/main" id="{444241DD-788B-48F3-8D76-CFDE8D911E0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095" name="PoljeZBesedilom 2">
          <a:extLst>
            <a:ext uri="{FF2B5EF4-FFF2-40B4-BE49-F238E27FC236}">
              <a16:creationId xmlns:a16="http://schemas.microsoft.com/office/drawing/2014/main" id="{6C861CF4-AB75-4989-91DD-0E24D84D64E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096" name="PoljeZBesedilom 2">
          <a:extLst>
            <a:ext uri="{FF2B5EF4-FFF2-40B4-BE49-F238E27FC236}">
              <a16:creationId xmlns:a16="http://schemas.microsoft.com/office/drawing/2014/main" id="{A31FA07F-B9F9-4FBD-97CE-B458FBC5FC0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097" name="PoljeZBesedilom 2">
          <a:extLst>
            <a:ext uri="{FF2B5EF4-FFF2-40B4-BE49-F238E27FC236}">
              <a16:creationId xmlns:a16="http://schemas.microsoft.com/office/drawing/2014/main" id="{98030B7E-07E3-4B25-B42E-584C4373ECA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098" name="PoljeZBesedilom 2">
          <a:extLst>
            <a:ext uri="{FF2B5EF4-FFF2-40B4-BE49-F238E27FC236}">
              <a16:creationId xmlns:a16="http://schemas.microsoft.com/office/drawing/2014/main" id="{87B2B83A-E530-4F67-AE1E-802B515BD40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099" name="PoljeZBesedilom 8098">
          <a:extLst>
            <a:ext uri="{FF2B5EF4-FFF2-40B4-BE49-F238E27FC236}">
              <a16:creationId xmlns:a16="http://schemas.microsoft.com/office/drawing/2014/main" id="{6D28E3F5-E0C8-4EB4-8C6F-ED16C00FEFD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100" name="PoljeZBesedilom 2">
          <a:extLst>
            <a:ext uri="{FF2B5EF4-FFF2-40B4-BE49-F238E27FC236}">
              <a16:creationId xmlns:a16="http://schemas.microsoft.com/office/drawing/2014/main" id="{2B856B83-9014-4924-9DE6-7557A4D1D70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101" name="PoljeZBesedilom 2">
          <a:extLst>
            <a:ext uri="{FF2B5EF4-FFF2-40B4-BE49-F238E27FC236}">
              <a16:creationId xmlns:a16="http://schemas.microsoft.com/office/drawing/2014/main" id="{F444A70F-3659-435A-BFD1-274D7ADBF11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102" name="PoljeZBesedilom 2">
          <a:extLst>
            <a:ext uri="{FF2B5EF4-FFF2-40B4-BE49-F238E27FC236}">
              <a16:creationId xmlns:a16="http://schemas.microsoft.com/office/drawing/2014/main" id="{2E3AFA2A-CAB2-4AE0-8FCA-098E4CD90290}"/>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103" name="PoljeZBesedilom 2">
          <a:extLst>
            <a:ext uri="{FF2B5EF4-FFF2-40B4-BE49-F238E27FC236}">
              <a16:creationId xmlns:a16="http://schemas.microsoft.com/office/drawing/2014/main" id="{60909DD7-31F8-4154-AEA3-94A35A7B622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8104" name="PoljeZBesedilom 2">
          <a:extLst>
            <a:ext uri="{FF2B5EF4-FFF2-40B4-BE49-F238E27FC236}">
              <a16:creationId xmlns:a16="http://schemas.microsoft.com/office/drawing/2014/main" id="{C734DE6F-266A-4C5E-AD80-2BBF697F165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8105" name="PoljeZBesedilom 8104">
          <a:extLst>
            <a:ext uri="{FF2B5EF4-FFF2-40B4-BE49-F238E27FC236}">
              <a16:creationId xmlns:a16="http://schemas.microsoft.com/office/drawing/2014/main" id="{1BA9BDE9-6E09-4603-BE9C-48091DF4E5FD}"/>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8106" name="PoljeZBesedilom 2">
          <a:extLst>
            <a:ext uri="{FF2B5EF4-FFF2-40B4-BE49-F238E27FC236}">
              <a16:creationId xmlns:a16="http://schemas.microsoft.com/office/drawing/2014/main" id="{8C2988A5-4CC1-4289-AC16-58A77CF7B86B}"/>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8107" name="PoljeZBesedilom 2">
          <a:extLst>
            <a:ext uri="{FF2B5EF4-FFF2-40B4-BE49-F238E27FC236}">
              <a16:creationId xmlns:a16="http://schemas.microsoft.com/office/drawing/2014/main" id="{B33FCA20-C38B-457B-8F9E-EF09E2C4F22C}"/>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8108" name="PoljeZBesedilom 2">
          <a:extLst>
            <a:ext uri="{FF2B5EF4-FFF2-40B4-BE49-F238E27FC236}">
              <a16:creationId xmlns:a16="http://schemas.microsoft.com/office/drawing/2014/main" id="{4C0F662B-07A0-44F1-A334-17BD0517371E}"/>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8109" name="PoljeZBesedilom 2">
          <a:extLst>
            <a:ext uri="{FF2B5EF4-FFF2-40B4-BE49-F238E27FC236}">
              <a16:creationId xmlns:a16="http://schemas.microsoft.com/office/drawing/2014/main" id="{A7025922-9761-4B75-89DA-F719BB2F07EE}"/>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8110" name="PoljeZBesedilom 8109">
          <a:extLst>
            <a:ext uri="{FF2B5EF4-FFF2-40B4-BE49-F238E27FC236}">
              <a16:creationId xmlns:a16="http://schemas.microsoft.com/office/drawing/2014/main" id="{24D95CA4-61AA-4B4D-AFD0-5CF19429F184}"/>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8111" name="PoljeZBesedilom 2">
          <a:extLst>
            <a:ext uri="{FF2B5EF4-FFF2-40B4-BE49-F238E27FC236}">
              <a16:creationId xmlns:a16="http://schemas.microsoft.com/office/drawing/2014/main" id="{9457437E-F0FF-434F-B2FE-4CA2F9AAC91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8112" name="PoljeZBesedilom 2">
          <a:extLst>
            <a:ext uri="{FF2B5EF4-FFF2-40B4-BE49-F238E27FC236}">
              <a16:creationId xmlns:a16="http://schemas.microsoft.com/office/drawing/2014/main" id="{DDB1ABAB-C8A5-4BCF-BB63-D276B96B0E75}"/>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8113" name="PoljeZBesedilom 2">
          <a:extLst>
            <a:ext uri="{FF2B5EF4-FFF2-40B4-BE49-F238E27FC236}">
              <a16:creationId xmlns:a16="http://schemas.microsoft.com/office/drawing/2014/main" id="{DF601668-6C76-4C60-8AC4-8260C01233DC}"/>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8114" name="PoljeZBesedilom 2">
          <a:extLst>
            <a:ext uri="{FF2B5EF4-FFF2-40B4-BE49-F238E27FC236}">
              <a16:creationId xmlns:a16="http://schemas.microsoft.com/office/drawing/2014/main" id="{CD7B25A2-4E13-44B0-8EE1-7CD1E51756B5}"/>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15" name="PoljeZBesedilom 2">
          <a:extLst>
            <a:ext uri="{FF2B5EF4-FFF2-40B4-BE49-F238E27FC236}">
              <a16:creationId xmlns:a16="http://schemas.microsoft.com/office/drawing/2014/main" id="{BAE8C976-8DFB-4FC2-BF75-0F02FF0A5F4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16" name="PoljeZBesedilom 8115">
          <a:extLst>
            <a:ext uri="{FF2B5EF4-FFF2-40B4-BE49-F238E27FC236}">
              <a16:creationId xmlns:a16="http://schemas.microsoft.com/office/drawing/2014/main" id="{53A98DCE-FB9D-4C0C-8EEC-76AC137F1B5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17" name="PoljeZBesedilom 2">
          <a:extLst>
            <a:ext uri="{FF2B5EF4-FFF2-40B4-BE49-F238E27FC236}">
              <a16:creationId xmlns:a16="http://schemas.microsoft.com/office/drawing/2014/main" id="{9F8F5F21-8ADD-4DAB-BCAC-15CA82371E6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18" name="PoljeZBesedilom 2">
          <a:extLst>
            <a:ext uri="{FF2B5EF4-FFF2-40B4-BE49-F238E27FC236}">
              <a16:creationId xmlns:a16="http://schemas.microsoft.com/office/drawing/2014/main" id="{B4DF50C9-2E6F-424E-9694-58BA2C91561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19" name="PoljeZBesedilom 2">
          <a:extLst>
            <a:ext uri="{FF2B5EF4-FFF2-40B4-BE49-F238E27FC236}">
              <a16:creationId xmlns:a16="http://schemas.microsoft.com/office/drawing/2014/main" id="{FB42384E-B3E6-492F-AAF2-164C7DF5D92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20" name="PoljeZBesedilom 2">
          <a:extLst>
            <a:ext uri="{FF2B5EF4-FFF2-40B4-BE49-F238E27FC236}">
              <a16:creationId xmlns:a16="http://schemas.microsoft.com/office/drawing/2014/main" id="{A98307B0-ADAD-4DEC-BAB6-F410077119E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21" name="PoljeZBesedilom 2">
          <a:extLst>
            <a:ext uri="{FF2B5EF4-FFF2-40B4-BE49-F238E27FC236}">
              <a16:creationId xmlns:a16="http://schemas.microsoft.com/office/drawing/2014/main" id="{7C89079D-EF37-4306-B5D0-463E476F58E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22" name="PoljeZBesedilom 8121">
          <a:extLst>
            <a:ext uri="{FF2B5EF4-FFF2-40B4-BE49-F238E27FC236}">
              <a16:creationId xmlns:a16="http://schemas.microsoft.com/office/drawing/2014/main" id="{E51ADD14-AAB0-44C9-A4C0-E613702B228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23" name="PoljeZBesedilom 2">
          <a:extLst>
            <a:ext uri="{FF2B5EF4-FFF2-40B4-BE49-F238E27FC236}">
              <a16:creationId xmlns:a16="http://schemas.microsoft.com/office/drawing/2014/main" id="{F47E6ADA-074A-47C0-88D0-D1BAFF3B383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24" name="PoljeZBesedilom 2">
          <a:extLst>
            <a:ext uri="{FF2B5EF4-FFF2-40B4-BE49-F238E27FC236}">
              <a16:creationId xmlns:a16="http://schemas.microsoft.com/office/drawing/2014/main" id="{DC7FC3F0-4855-4ED7-BE35-0766F35BD20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25" name="PoljeZBesedilom 2">
          <a:extLst>
            <a:ext uri="{FF2B5EF4-FFF2-40B4-BE49-F238E27FC236}">
              <a16:creationId xmlns:a16="http://schemas.microsoft.com/office/drawing/2014/main" id="{E607EF0E-D83B-446D-BB26-6F34479BDF8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26" name="PoljeZBesedilom 2">
          <a:extLst>
            <a:ext uri="{FF2B5EF4-FFF2-40B4-BE49-F238E27FC236}">
              <a16:creationId xmlns:a16="http://schemas.microsoft.com/office/drawing/2014/main" id="{D960077F-3A26-40BA-AAC3-ADCD7CFDFAB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127" name="PoljeZBesedilom 2">
          <a:extLst>
            <a:ext uri="{FF2B5EF4-FFF2-40B4-BE49-F238E27FC236}">
              <a16:creationId xmlns:a16="http://schemas.microsoft.com/office/drawing/2014/main" id="{20FBA02C-A532-4BF3-A16F-90C5ECA8E49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128" name="PoljeZBesedilom 8127">
          <a:extLst>
            <a:ext uri="{FF2B5EF4-FFF2-40B4-BE49-F238E27FC236}">
              <a16:creationId xmlns:a16="http://schemas.microsoft.com/office/drawing/2014/main" id="{3A3DA000-783D-4D70-82F1-EE98AB0F38C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129" name="PoljeZBesedilom 2">
          <a:extLst>
            <a:ext uri="{FF2B5EF4-FFF2-40B4-BE49-F238E27FC236}">
              <a16:creationId xmlns:a16="http://schemas.microsoft.com/office/drawing/2014/main" id="{B61F3FA0-4EDE-48EF-9504-68AE3F0E01A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130" name="PoljeZBesedilom 2">
          <a:extLst>
            <a:ext uri="{FF2B5EF4-FFF2-40B4-BE49-F238E27FC236}">
              <a16:creationId xmlns:a16="http://schemas.microsoft.com/office/drawing/2014/main" id="{5B49973E-23EF-4053-8D95-FE04DED5919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131" name="PoljeZBesedilom 2">
          <a:extLst>
            <a:ext uri="{FF2B5EF4-FFF2-40B4-BE49-F238E27FC236}">
              <a16:creationId xmlns:a16="http://schemas.microsoft.com/office/drawing/2014/main" id="{87FA06FA-83A4-4133-90BA-49C95F50A09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132" name="PoljeZBesedilom 2">
          <a:extLst>
            <a:ext uri="{FF2B5EF4-FFF2-40B4-BE49-F238E27FC236}">
              <a16:creationId xmlns:a16="http://schemas.microsoft.com/office/drawing/2014/main" id="{C233628C-CF78-4BB8-9D8B-2876E51CAE9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133" name="PoljeZBesedilom 2">
          <a:extLst>
            <a:ext uri="{FF2B5EF4-FFF2-40B4-BE49-F238E27FC236}">
              <a16:creationId xmlns:a16="http://schemas.microsoft.com/office/drawing/2014/main" id="{DEC138F2-945A-4A85-B2F3-2D89E6DD958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134" name="PoljeZBesedilom 8133">
          <a:extLst>
            <a:ext uri="{FF2B5EF4-FFF2-40B4-BE49-F238E27FC236}">
              <a16:creationId xmlns:a16="http://schemas.microsoft.com/office/drawing/2014/main" id="{3F6A5F2D-2311-4B3F-9935-7D4B35F0758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135" name="PoljeZBesedilom 2">
          <a:extLst>
            <a:ext uri="{FF2B5EF4-FFF2-40B4-BE49-F238E27FC236}">
              <a16:creationId xmlns:a16="http://schemas.microsoft.com/office/drawing/2014/main" id="{5F400E7E-4282-43ED-AC52-3007717D86A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136" name="PoljeZBesedilom 2">
          <a:extLst>
            <a:ext uri="{FF2B5EF4-FFF2-40B4-BE49-F238E27FC236}">
              <a16:creationId xmlns:a16="http://schemas.microsoft.com/office/drawing/2014/main" id="{EB07457B-8580-4093-9A61-571B459F329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137" name="PoljeZBesedilom 2">
          <a:extLst>
            <a:ext uri="{FF2B5EF4-FFF2-40B4-BE49-F238E27FC236}">
              <a16:creationId xmlns:a16="http://schemas.microsoft.com/office/drawing/2014/main" id="{9636EA09-14D4-4FDB-A831-0BB631AE7FF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138" name="PoljeZBesedilom 2">
          <a:extLst>
            <a:ext uri="{FF2B5EF4-FFF2-40B4-BE49-F238E27FC236}">
              <a16:creationId xmlns:a16="http://schemas.microsoft.com/office/drawing/2014/main" id="{AF79A15D-2937-412C-A3AA-81EFB1CE662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139" name="PoljeZBesedilom 2">
          <a:extLst>
            <a:ext uri="{FF2B5EF4-FFF2-40B4-BE49-F238E27FC236}">
              <a16:creationId xmlns:a16="http://schemas.microsoft.com/office/drawing/2014/main" id="{955B0872-273E-4AE2-92E1-DF77EC7D370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140" name="PoljeZBesedilom 8139">
          <a:extLst>
            <a:ext uri="{FF2B5EF4-FFF2-40B4-BE49-F238E27FC236}">
              <a16:creationId xmlns:a16="http://schemas.microsoft.com/office/drawing/2014/main" id="{534FE337-3D95-4C49-8AE5-AF296D09A81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141" name="PoljeZBesedilom 2">
          <a:extLst>
            <a:ext uri="{FF2B5EF4-FFF2-40B4-BE49-F238E27FC236}">
              <a16:creationId xmlns:a16="http://schemas.microsoft.com/office/drawing/2014/main" id="{F2868742-DF99-4ABF-A050-F0A8A58E3A2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142" name="PoljeZBesedilom 2">
          <a:extLst>
            <a:ext uri="{FF2B5EF4-FFF2-40B4-BE49-F238E27FC236}">
              <a16:creationId xmlns:a16="http://schemas.microsoft.com/office/drawing/2014/main" id="{84E34D65-7391-4A20-8A2F-D2582E4EFA9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143" name="PoljeZBesedilom 2">
          <a:extLst>
            <a:ext uri="{FF2B5EF4-FFF2-40B4-BE49-F238E27FC236}">
              <a16:creationId xmlns:a16="http://schemas.microsoft.com/office/drawing/2014/main" id="{30C442AB-DF29-4AC9-BBFF-303F377674A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144" name="PoljeZBesedilom 2">
          <a:extLst>
            <a:ext uri="{FF2B5EF4-FFF2-40B4-BE49-F238E27FC236}">
              <a16:creationId xmlns:a16="http://schemas.microsoft.com/office/drawing/2014/main" id="{02D884B7-9920-4341-BD3C-3079E5627E4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8145" name="PoljeZBesedilom 2">
          <a:extLst>
            <a:ext uri="{FF2B5EF4-FFF2-40B4-BE49-F238E27FC236}">
              <a16:creationId xmlns:a16="http://schemas.microsoft.com/office/drawing/2014/main" id="{317E152C-30D8-443F-B2F0-5D07DEAB374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8146" name="PoljeZBesedilom 8145">
          <a:extLst>
            <a:ext uri="{FF2B5EF4-FFF2-40B4-BE49-F238E27FC236}">
              <a16:creationId xmlns:a16="http://schemas.microsoft.com/office/drawing/2014/main" id="{6A655548-45FE-4D10-81D6-0FE83251D5B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8147" name="PoljeZBesedilom 2">
          <a:extLst>
            <a:ext uri="{FF2B5EF4-FFF2-40B4-BE49-F238E27FC236}">
              <a16:creationId xmlns:a16="http://schemas.microsoft.com/office/drawing/2014/main" id="{106B4F8D-D535-4FEF-9A7D-FB187B8EAA22}"/>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8148" name="PoljeZBesedilom 2">
          <a:extLst>
            <a:ext uri="{FF2B5EF4-FFF2-40B4-BE49-F238E27FC236}">
              <a16:creationId xmlns:a16="http://schemas.microsoft.com/office/drawing/2014/main" id="{608644BC-BBD0-4F6C-B6DB-84A3160B937F}"/>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8149" name="PoljeZBesedilom 2">
          <a:extLst>
            <a:ext uri="{FF2B5EF4-FFF2-40B4-BE49-F238E27FC236}">
              <a16:creationId xmlns:a16="http://schemas.microsoft.com/office/drawing/2014/main" id="{91C7AEE4-E3DA-480F-84AD-CCA7CB69AAEB}"/>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2950"/>
    <xdr:sp macro="" textlink="">
      <xdr:nvSpPr>
        <xdr:cNvPr id="8150" name="PoljeZBesedilom 2">
          <a:extLst>
            <a:ext uri="{FF2B5EF4-FFF2-40B4-BE49-F238E27FC236}">
              <a16:creationId xmlns:a16="http://schemas.microsoft.com/office/drawing/2014/main" id="{F879D4F5-12DD-46FB-A90E-7D5098988853}"/>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8151" name="PoljeZBesedilom 8150">
          <a:extLst>
            <a:ext uri="{FF2B5EF4-FFF2-40B4-BE49-F238E27FC236}">
              <a16:creationId xmlns:a16="http://schemas.microsoft.com/office/drawing/2014/main" id="{9799DEC5-842E-4796-9F62-A04248F3A71B}"/>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8152" name="PoljeZBesedilom 2">
          <a:extLst>
            <a:ext uri="{FF2B5EF4-FFF2-40B4-BE49-F238E27FC236}">
              <a16:creationId xmlns:a16="http://schemas.microsoft.com/office/drawing/2014/main" id="{7754F78F-8B9E-4BB4-8E9F-95CD463FEA25}"/>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8153" name="PoljeZBesedilom 2">
          <a:extLst>
            <a:ext uri="{FF2B5EF4-FFF2-40B4-BE49-F238E27FC236}">
              <a16:creationId xmlns:a16="http://schemas.microsoft.com/office/drawing/2014/main" id="{8543A3FE-3AE9-490C-A186-DC01D9903D8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8154" name="PoljeZBesedilom 2">
          <a:extLst>
            <a:ext uri="{FF2B5EF4-FFF2-40B4-BE49-F238E27FC236}">
              <a16:creationId xmlns:a16="http://schemas.microsoft.com/office/drawing/2014/main" id="{59705E2E-CC79-4234-8CA1-22C980B277DF}"/>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74009"/>
    <xdr:sp macro="" textlink="">
      <xdr:nvSpPr>
        <xdr:cNvPr id="8155" name="PoljeZBesedilom 2">
          <a:extLst>
            <a:ext uri="{FF2B5EF4-FFF2-40B4-BE49-F238E27FC236}">
              <a16:creationId xmlns:a16="http://schemas.microsoft.com/office/drawing/2014/main" id="{190B0F8E-BEEC-4E8B-9B9C-7C39D08D8491}"/>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56" name="PoljeZBesedilom 2">
          <a:extLst>
            <a:ext uri="{FF2B5EF4-FFF2-40B4-BE49-F238E27FC236}">
              <a16:creationId xmlns:a16="http://schemas.microsoft.com/office/drawing/2014/main" id="{6B834102-356D-4049-AD4D-AC396BFF843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57" name="PoljeZBesedilom 8156">
          <a:extLst>
            <a:ext uri="{FF2B5EF4-FFF2-40B4-BE49-F238E27FC236}">
              <a16:creationId xmlns:a16="http://schemas.microsoft.com/office/drawing/2014/main" id="{FD21624A-F25F-42FE-849A-F8E98221538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58" name="PoljeZBesedilom 2">
          <a:extLst>
            <a:ext uri="{FF2B5EF4-FFF2-40B4-BE49-F238E27FC236}">
              <a16:creationId xmlns:a16="http://schemas.microsoft.com/office/drawing/2014/main" id="{6F6D13F4-B781-41CD-86A7-DDAC2F64A53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59" name="PoljeZBesedilom 2">
          <a:extLst>
            <a:ext uri="{FF2B5EF4-FFF2-40B4-BE49-F238E27FC236}">
              <a16:creationId xmlns:a16="http://schemas.microsoft.com/office/drawing/2014/main" id="{22D1504B-1793-437D-AB98-8D5A8B409A7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60" name="PoljeZBesedilom 2">
          <a:extLst>
            <a:ext uri="{FF2B5EF4-FFF2-40B4-BE49-F238E27FC236}">
              <a16:creationId xmlns:a16="http://schemas.microsoft.com/office/drawing/2014/main" id="{597B79C8-AAD1-4BA1-B90A-3158DE26404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61" name="PoljeZBesedilom 2">
          <a:extLst>
            <a:ext uri="{FF2B5EF4-FFF2-40B4-BE49-F238E27FC236}">
              <a16:creationId xmlns:a16="http://schemas.microsoft.com/office/drawing/2014/main" id="{432D6BBF-06D5-46F7-9D5F-2B04F0E1A4E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62" name="PoljeZBesedilom 2">
          <a:extLst>
            <a:ext uri="{FF2B5EF4-FFF2-40B4-BE49-F238E27FC236}">
              <a16:creationId xmlns:a16="http://schemas.microsoft.com/office/drawing/2014/main" id="{48532765-5846-4188-BD38-AAB2E3AF875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63" name="PoljeZBesedilom 8162">
          <a:extLst>
            <a:ext uri="{FF2B5EF4-FFF2-40B4-BE49-F238E27FC236}">
              <a16:creationId xmlns:a16="http://schemas.microsoft.com/office/drawing/2014/main" id="{E5C70A79-E2A5-4ADF-AB19-E05EC9C647D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64" name="PoljeZBesedilom 2">
          <a:extLst>
            <a:ext uri="{FF2B5EF4-FFF2-40B4-BE49-F238E27FC236}">
              <a16:creationId xmlns:a16="http://schemas.microsoft.com/office/drawing/2014/main" id="{A23C85C8-3B3F-488A-873B-07FB95C3A99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65" name="PoljeZBesedilom 2">
          <a:extLst>
            <a:ext uri="{FF2B5EF4-FFF2-40B4-BE49-F238E27FC236}">
              <a16:creationId xmlns:a16="http://schemas.microsoft.com/office/drawing/2014/main" id="{8615BD7B-9BD2-4114-A50D-CF6EF596A57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66" name="PoljeZBesedilom 2">
          <a:extLst>
            <a:ext uri="{FF2B5EF4-FFF2-40B4-BE49-F238E27FC236}">
              <a16:creationId xmlns:a16="http://schemas.microsoft.com/office/drawing/2014/main" id="{69934706-0F6D-4C95-AFEF-4B3C3F3A35A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67" name="PoljeZBesedilom 2">
          <a:extLst>
            <a:ext uri="{FF2B5EF4-FFF2-40B4-BE49-F238E27FC236}">
              <a16:creationId xmlns:a16="http://schemas.microsoft.com/office/drawing/2014/main" id="{C8B50C06-2398-4C3B-AC6D-D678F963964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68" name="PoljeZBesedilom 2">
          <a:extLst>
            <a:ext uri="{FF2B5EF4-FFF2-40B4-BE49-F238E27FC236}">
              <a16:creationId xmlns:a16="http://schemas.microsoft.com/office/drawing/2014/main" id="{223F19FD-706C-41B1-AD0B-39F4FED7E38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69" name="PoljeZBesedilom 8168">
          <a:extLst>
            <a:ext uri="{FF2B5EF4-FFF2-40B4-BE49-F238E27FC236}">
              <a16:creationId xmlns:a16="http://schemas.microsoft.com/office/drawing/2014/main" id="{100B656E-3570-44E6-8E10-8C62104DC6D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70" name="PoljeZBesedilom 2">
          <a:extLst>
            <a:ext uri="{FF2B5EF4-FFF2-40B4-BE49-F238E27FC236}">
              <a16:creationId xmlns:a16="http://schemas.microsoft.com/office/drawing/2014/main" id="{4EA7001A-ABB3-4A63-ABBA-D896A554624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71" name="PoljeZBesedilom 2">
          <a:extLst>
            <a:ext uri="{FF2B5EF4-FFF2-40B4-BE49-F238E27FC236}">
              <a16:creationId xmlns:a16="http://schemas.microsoft.com/office/drawing/2014/main" id="{22FECFFE-2CE0-4B2B-9CBE-EFD763B107A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72" name="PoljeZBesedilom 2">
          <a:extLst>
            <a:ext uri="{FF2B5EF4-FFF2-40B4-BE49-F238E27FC236}">
              <a16:creationId xmlns:a16="http://schemas.microsoft.com/office/drawing/2014/main" id="{867834FE-CB2F-494A-BFAA-667EA2DED91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73" name="PoljeZBesedilom 2">
          <a:extLst>
            <a:ext uri="{FF2B5EF4-FFF2-40B4-BE49-F238E27FC236}">
              <a16:creationId xmlns:a16="http://schemas.microsoft.com/office/drawing/2014/main" id="{45387B13-6F3B-46E0-805D-97FEA17AAF4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74" name="PoljeZBesedilom 2">
          <a:extLst>
            <a:ext uri="{FF2B5EF4-FFF2-40B4-BE49-F238E27FC236}">
              <a16:creationId xmlns:a16="http://schemas.microsoft.com/office/drawing/2014/main" id="{E2C6E2BF-2F8D-43E9-B776-160D855AF03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75" name="PoljeZBesedilom 8174">
          <a:extLst>
            <a:ext uri="{FF2B5EF4-FFF2-40B4-BE49-F238E27FC236}">
              <a16:creationId xmlns:a16="http://schemas.microsoft.com/office/drawing/2014/main" id="{4C91E5F3-1CEF-4D8C-99BC-9344FC3B7EF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76" name="PoljeZBesedilom 2">
          <a:extLst>
            <a:ext uri="{FF2B5EF4-FFF2-40B4-BE49-F238E27FC236}">
              <a16:creationId xmlns:a16="http://schemas.microsoft.com/office/drawing/2014/main" id="{46B5FC64-55AE-437C-BDBA-8D08279C36D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77" name="PoljeZBesedilom 2">
          <a:extLst>
            <a:ext uri="{FF2B5EF4-FFF2-40B4-BE49-F238E27FC236}">
              <a16:creationId xmlns:a16="http://schemas.microsoft.com/office/drawing/2014/main" id="{D91CB115-6071-4123-8064-4EC125A95EB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78" name="PoljeZBesedilom 2">
          <a:extLst>
            <a:ext uri="{FF2B5EF4-FFF2-40B4-BE49-F238E27FC236}">
              <a16:creationId xmlns:a16="http://schemas.microsoft.com/office/drawing/2014/main" id="{3D296E2B-BA30-4DD2-8B4A-C37D09C02CB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79" name="PoljeZBesedilom 2">
          <a:extLst>
            <a:ext uri="{FF2B5EF4-FFF2-40B4-BE49-F238E27FC236}">
              <a16:creationId xmlns:a16="http://schemas.microsoft.com/office/drawing/2014/main" id="{A9538914-2903-45B6-90B3-05002AB2949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80" name="PoljeZBesedilom 2">
          <a:extLst>
            <a:ext uri="{FF2B5EF4-FFF2-40B4-BE49-F238E27FC236}">
              <a16:creationId xmlns:a16="http://schemas.microsoft.com/office/drawing/2014/main" id="{0B31963F-2FFE-4704-B7D8-33E9B818586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81" name="PoljeZBesedilom 8180">
          <a:extLst>
            <a:ext uri="{FF2B5EF4-FFF2-40B4-BE49-F238E27FC236}">
              <a16:creationId xmlns:a16="http://schemas.microsoft.com/office/drawing/2014/main" id="{C5B6D48B-DCA6-4C49-85B8-5C0220AA85E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82" name="PoljeZBesedilom 2">
          <a:extLst>
            <a:ext uri="{FF2B5EF4-FFF2-40B4-BE49-F238E27FC236}">
              <a16:creationId xmlns:a16="http://schemas.microsoft.com/office/drawing/2014/main" id="{BB5696D3-50F1-43AE-8DD7-6DB444971D6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83" name="PoljeZBesedilom 2">
          <a:extLst>
            <a:ext uri="{FF2B5EF4-FFF2-40B4-BE49-F238E27FC236}">
              <a16:creationId xmlns:a16="http://schemas.microsoft.com/office/drawing/2014/main" id="{B60386B2-F750-468B-B66D-D8220D52A89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84" name="PoljeZBesedilom 2">
          <a:extLst>
            <a:ext uri="{FF2B5EF4-FFF2-40B4-BE49-F238E27FC236}">
              <a16:creationId xmlns:a16="http://schemas.microsoft.com/office/drawing/2014/main" id="{D09AA763-A924-4342-A2FB-5DAEDECA51F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185" name="PoljeZBesedilom 2">
          <a:extLst>
            <a:ext uri="{FF2B5EF4-FFF2-40B4-BE49-F238E27FC236}">
              <a16:creationId xmlns:a16="http://schemas.microsoft.com/office/drawing/2014/main" id="{1F49E908-F8DD-4716-BF4C-E8B58FBC508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86" name="PoljeZBesedilom 2">
          <a:extLst>
            <a:ext uri="{FF2B5EF4-FFF2-40B4-BE49-F238E27FC236}">
              <a16:creationId xmlns:a16="http://schemas.microsoft.com/office/drawing/2014/main" id="{6515C2A2-009E-4C7C-9D63-3E39856423D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87" name="PoljeZBesedilom 8186">
          <a:extLst>
            <a:ext uri="{FF2B5EF4-FFF2-40B4-BE49-F238E27FC236}">
              <a16:creationId xmlns:a16="http://schemas.microsoft.com/office/drawing/2014/main" id="{56C258B0-016B-461F-8AB6-DCEE4EA2D14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88" name="PoljeZBesedilom 2">
          <a:extLst>
            <a:ext uri="{FF2B5EF4-FFF2-40B4-BE49-F238E27FC236}">
              <a16:creationId xmlns:a16="http://schemas.microsoft.com/office/drawing/2014/main" id="{D2336B93-89AB-407D-AB6E-6158B9577BC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89" name="PoljeZBesedilom 2">
          <a:extLst>
            <a:ext uri="{FF2B5EF4-FFF2-40B4-BE49-F238E27FC236}">
              <a16:creationId xmlns:a16="http://schemas.microsoft.com/office/drawing/2014/main" id="{9DEE687F-0D0C-4E28-BEFD-E2A973CC784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90" name="PoljeZBesedilom 2">
          <a:extLst>
            <a:ext uri="{FF2B5EF4-FFF2-40B4-BE49-F238E27FC236}">
              <a16:creationId xmlns:a16="http://schemas.microsoft.com/office/drawing/2014/main" id="{8EC40DAA-82BF-404C-82D9-CCE796958BA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91" name="PoljeZBesedilom 2">
          <a:extLst>
            <a:ext uri="{FF2B5EF4-FFF2-40B4-BE49-F238E27FC236}">
              <a16:creationId xmlns:a16="http://schemas.microsoft.com/office/drawing/2014/main" id="{2DCFC33B-CB5C-44FD-894A-5BE5CAB5E39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92" name="PoljeZBesedilom 2">
          <a:extLst>
            <a:ext uri="{FF2B5EF4-FFF2-40B4-BE49-F238E27FC236}">
              <a16:creationId xmlns:a16="http://schemas.microsoft.com/office/drawing/2014/main" id="{BFA40A8D-2616-4181-9BD7-293A3C491F2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93" name="PoljeZBesedilom 8192">
          <a:extLst>
            <a:ext uri="{FF2B5EF4-FFF2-40B4-BE49-F238E27FC236}">
              <a16:creationId xmlns:a16="http://schemas.microsoft.com/office/drawing/2014/main" id="{011B70D9-4836-4B9B-82BC-723930985C2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94" name="PoljeZBesedilom 2">
          <a:extLst>
            <a:ext uri="{FF2B5EF4-FFF2-40B4-BE49-F238E27FC236}">
              <a16:creationId xmlns:a16="http://schemas.microsoft.com/office/drawing/2014/main" id="{CDB8A3A7-4CA5-4D85-9DFB-DF3E9399ACA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95" name="PoljeZBesedilom 2">
          <a:extLst>
            <a:ext uri="{FF2B5EF4-FFF2-40B4-BE49-F238E27FC236}">
              <a16:creationId xmlns:a16="http://schemas.microsoft.com/office/drawing/2014/main" id="{2B0F0C71-B309-40B7-A2EA-199DC881D34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96" name="PoljeZBesedilom 2">
          <a:extLst>
            <a:ext uri="{FF2B5EF4-FFF2-40B4-BE49-F238E27FC236}">
              <a16:creationId xmlns:a16="http://schemas.microsoft.com/office/drawing/2014/main" id="{3D84D3E4-7994-4799-BA03-73977410A0B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197" name="PoljeZBesedilom 2">
          <a:extLst>
            <a:ext uri="{FF2B5EF4-FFF2-40B4-BE49-F238E27FC236}">
              <a16:creationId xmlns:a16="http://schemas.microsoft.com/office/drawing/2014/main" id="{19A5C40E-1D51-4DDB-9421-8904E5E3EE9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198" name="PoljeZBesedilom 2">
          <a:extLst>
            <a:ext uri="{FF2B5EF4-FFF2-40B4-BE49-F238E27FC236}">
              <a16:creationId xmlns:a16="http://schemas.microsoft.com/office/drawing/2014/main" id="{3ADE7524-D9EF-48F8-A2AC-BE80596F3D2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199" name="PoljeZBesedilom 8198">
          <a:extLst>
            <a:ext uri="{FF2B5EF4-FFF2-40B4-BE49-F238E27FC236}">
              <a16:creationId xmlns:a16="http://schemas.microsoft.com/office/drawing/2014/main" id="{04706BEF-F1D0-4A5A-8C2B-F5795645D25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00" name="PoljeZBesedilom 2">
          <a:extLst>
            <a:ext uri="{FF2B5EF4-FFF2-40B4-BE49-F238E27FC236}">
              <a16:creationId xmlns:a16="http://schemas.microsoft.com/office/drawing/2014/main" id="{550DB8C8-5A42-49A9-B080-82A66849AEE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01" name="PoljeZBesedilom 2">
          <a:extLst>
            <a:ext uri="{FF2B5EF4-FFF2-40B4-BE49-F238E27FC236}">
              <a16:creationId xmlns:a16="http://schemas.microsoft.com/office/drawing/2014/main" id="{AA685FC7-BDFB-4B43-919D-66BB36D13DC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02" name="PoljeZBesedilom 2">
          <a:extLst>
            <a:ext uri="{FF2B5EF4-FFF2-40B4-BE49-F238E27FC236}">
              <a16:creationId xmlns:a16="http://schemas.microsoft.com/office/drawing/2014/main" id="{42A19FE1-4A82-48C1-AF54-EDBEE971A0C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03" name="PoljeZBesedilom 2">
          <a:extLst>
            <a:ext uri="{FF2B5EF4-FFF2-40B4-BE49-F238E27FC236}">
              <a16:creationId xmlns:a16="http://schemas.microsoft.com/office/drawing/2014/main" id="{1A50AF40-C76C-415E-A4BB-4B3CE72086F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04" name="PoljeZBesedilom 2">
          <a:extLst>
            <a:ext uri="{FF2B5EF4-FFF2-40B4-BE49-F238E27FC236}">
              <a16:creationId xmlns:a16="http://schemas.microsoft.com/office/drawing/2014/main" id="{CED73A24-35C9-45BE-A535-54753A7DEE8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05" name="PoljeZBesedilom 8204">
          <a:extLst>
            <a:ext uri="{FF2B5EF4-FFF2-40B4-BE49-F238E27FC236}">
              <a16:creationId xmlns:a16="http://schemas.microsoft.com/office/drawing/2014/main" id="{AFC5A81C-BE26-4C60-8F00-14E8C2A1209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06" name="PoljeZBesedilom 2">
          <a:extLst>
            <a:ext uri="{FF2B5EF4-FFF2-40B4-BE49-F238E27FC236}">
              <a16:creationId xmlns:a16="http://schemas.microsoft.com/office/drawing/2014/main" id="{BECF3409-DEFA-4954-942C-A0258425874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07" name="PoljeZBesedilom 2">
          <a:extLst>
            <a:ext uri="{FF2B5EF4-FFF2-40B4-BE49-F238E27FC236}">
              <a16:creationId xmlns:a16="http://schemas.microsoft.com/office/drawing/2014/main" id="{C5D21DB3-9507-4658-B976-1715E235BAB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08" name="PoljeZBesedilom 2">
          <a:extLst>
            <a:ext uri="{FF2B5EF4-FFF2-40B4-BE49-F238E27FC236}">
              <a16:creationId xmlns:a16="http://schemas.microsoft.com/office/drawing/2014/main" id="{24DE4800-7616-4833-A2CF-B574F2505DB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09" name="PoljeZBesedilom 2">
          <a:extLst>
            <a:ext uri="{FF2B5EF4-FFF2-40B4-BE49-F238E27FC236}">
              <a16:creationId xmlns:a16="http://schemas.microsoft.com/office/drawing/2014/main" id="{3937E52C-F857-4DF1-9954-37D93D1FCC7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210" name="PoljeZBesedilom 8209">
          <a:extLst>
            <a:ext uri="{FF2B5EF4-FFF2-40B4-BE49-F238E27FC236}">
              <a16:creationId xmlns:a16="http://schemas.microsoft.com/office/drawing/2014/main" id="{141D4A81-2B19-48D3-BAB2-3AB59FCD9F6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211" name="PoljeZBesedilom 2">
          <a:extLst>
            <a:ext uri="{FF2B5EF4-FFF2-40B4-BE49-F238E27FC236}">
              <a16:creationId xmlns:a16="http://schemas.microsoft.com/office/drawing/2014/main" id="{BD4CBE05-C4A1-47A5-B55C-1169D8A22A9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212" name="PoljeZBesedilom 2">
          <a:extLst>
            <a:ext uri="{FF2B5EF4-FFF2-40B4-BE49-F238E27FC236}">
              <a16:creationId xmlns:a16="http://schemas.microsoft.com/office/drawing/2014/main" id="{632C5F41-7002-444C-A2AD-B2DA1878167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213" name="PoljeZBesedilom 2">
          <a:extLst>
            <a:ext uri="{FF2B5EF4-FFF2-40B4-BE49-F238E27FC236}">
              <a16:creationId xmlns:a16="http://schemas.microsoft.com/office/drawing/2014/main" id="{6910DDB8-E37B-4D70-B067-4E17A50F8F6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214" name="PoljeZBesedilom 2">
          <a:extLst>
            <a:ext uri="{FF2B5EF4-FFF2-40B4-BE49-F238E27FC236}">
              <a16:creationId xmlns:a16="http://schemas.microsoft.com/office/drawing/2014/main" id="{261F6602-170C-4621-87F3-F7C93075F3C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215" name="PoljeZBesedilom 2">
          <a:extLst>
            <a:ext uri="{FF2B5EF4-FFF2-40B4-BE49-F238E27FC236}">
              <a16:creationId xmlns:a16="http://schemas.microsoft.com/office/drawing/2014/main" id="{094B601B-1EC0-4B1B-B8C2-059820110EA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216" name="PoljeZBesedilom 8215">
          <a:extLst>
            <a:ext uri="{FF2B5EF4-FFF2-40B4-BE49-F238E27FC236}">
              <a16:creationId xmlns:a16="http://schemas.microsoft.com/office/drawing/2014/main" id="{6F7E1801-F3FA-407A-8C16-FC9DB58703C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217" name="PoljeZBesedilom 2">
          <a:extLst>
            <a:ext uri="{FF2B5EF4-FFF2-40B4-BE49-F238E27FC236}">
              <a16:creationId xmlns:a16="http://schemas.microsoft.com/office/drawing/2014/main" id="{092398A9-9B26-4DDC-9749-7350BD10566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218" name="PoljeZBesedilom 2">
          <a:extLst>
            <a:ext uri="{FF2B5EF4-FFF2-40B4-BE49-F238E27FC236}">
              <a16:creationId xmlns:a16="http://schemas.microsoft.com/office/drawing/2014/main" id="{211EA1F1-2049-4103-B51D-DE6D21897FF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219" name="PoljeZBesedilom 2">
          <a:extLst>
            <a:ext uri="{FF2B5EF4-FFF2-40B4-BE49-F238E27FC236}">
              <a16:creationId xmlns:a16="http://schemas.microsoft.com/office/drawing/2014/main" id="{658C099B-3A2C-499E-9FD6-D55C2DA03AD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876</xdr:row>
      <xdr:rowOff>0</xdr:rowOff>
    </xdr:from>
    <xdr:ext cx="184731" cy="264560"/>
    <xdr:sp macro="" textlink="">
      <xdr:nvSpPr>
        <xdr:cNvPr id="8220" name="PoljeZBesedilom 2">
          <a:extLst>
            <a:ext uri="{FF2B5EF4-FFF2-40B4-BE49-F238E27FC236}">
              <a16:creationId xmlns:a16="http://schemas.microsoft.com/office/drawing/2014/main" id="{53DCD48C-C63B-4886-A17C-FB5BAC70B50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221" name="PoljeZBesedilom 2">
          <a:extLst>
            <a:ext uri="{FF2B5EF4-FFF2-40B4-BE49-F238E27FC236}">
              <a16:creationId xmlns:a16="http://schemas.microsoft.com/office/drawing/2014/main" id="{72A16CD1-FE1B-438D-B03F-5FF00FAF99C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222" name="PoljeZBesedilom 8221">
          <a:extLst>
            <a:ext uri="{FF2B5EF4-FFF2-40B4-BE49-F238E27FC236}">
              <a16:creationId xmlns:a16="http://schemas.microsoft.com/office/drawing/2014/main" id="{FE97F6B2-2744-4FCE-81CF-C0DF9F76485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223" name="PoljeZBesedilom 2">
          <a:extLst>
            <a:ext uri="{FF2B5EF4-FFF2-40B4-BE49-F238E27FC236}">
              <a16:creationId xmlns:a16="http://schemas.microsoft.com/office/drawing/2014/main" id="{9F36AF9A-F0AE-4D4E-9902-34A48A94A94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224" name="PoljeZBesedilom 2">
          <a:extLst>
            <a:ext uri="{FF2B5EF4-FFF2-40B4-BE49-F238E27FC236}">
              <a16:creationId xmlns:a16="http://schemas.microsoft.com/office/drawing/2014/main" id="{B05F8A64-A79F-4EBB-B06C-2A5E6111DB2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225" name="PoljeZBesedilom 2">
          <a:extLst>
            <a:ext uri="{FF2B5EF4-FFF2-40B4-BE49-F238E27FC236}">
              <a16:creationId xmlns:a16="http://schemas.microsoft.com/office/drawing/2014/main" id="{276FA0D1-67BE-43BC-BA8E-00E24BF7964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226" name="PoljeZBesedilom 2">
          <a:extLst>
            <a:ext uri="{FF2B5EF4-FFF2-40B4-BE49-F238E27FC236}">
              <a16:creationId xmlns:a16="http://schemas.microsoft.com/office/drawing/2014/main" id="{C10DE49B-C861-4DA0-AAAE-962FF51B402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227" name="PoljeZBesedilom 2">
          <a:extLst>
            <a:ext uri="{FF2B5EF4-FFF2-40B4-BE49-F238E27FC236}">
              <a16:creationId xmlns:a16="http://schemas.microsoft.com/office/drawing/2014/main" id="{7D589784-B809-4A56-AA11-D0B61A3706B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228" name="PoljeZBesedilom 8227">
          <a:extLst>
            <a:ext uri="{FF2B5EF4-FFF2-40B4-BE49-F238E27FC236}">
              <a16:creationId xmlns:a16="http://schemas.microsoft.com/office/drawing/2014/main" id="{B8B57691-1F1C-4AA4-AE32-4490490F21E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229" name="PoljeZBesedilom 2">
          <a:extLst>
            <a:ext uri="{FF2B5EF4-FFF2-40B4-BE49-F238E27FC236}">
              <a16:creationId xmlns:a16="http://schemas.microsoft.com/office/drawing/2014/main" id="{96A7475C-1B64-427A-ABF9-CF6E0431196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230" name="PoljeZBesedilom 2">
          <a:extLst>
            <a:ext uri="{FF2B5EF4-FFF2-40B4-BE49-F238E27FC236}">
              <a16:creationId xmlns:a16="http://schemas.microsoft.com/office/drawing/2014/main" id="{F6BD0F2B-EDBF-40CF-BC9A-E25B06F9243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231" name="PoljeZBesedilom 2">
          <a:extLst>
            <a:ext uri="{FF2B5EF4-FFF2-40B4-BE49-F238E27FC236}">
              <a16:creationId xmlns:a16="http://schemas.microsoft.com/office/drawing/2014/main" id="{BB8A2E15-4DB9-47FA-BDBB-E62E6294DBD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876</xdr:row>
      <xdr:rowOff>0</xdr:rowOff>
    </xdr:from>
    <xdr:ext cx="184731" cy="264560"/>
    <xdr:sp macro="" textlink="">
      <xdr:nvSpPr>
        <xdr:cNvPr id="8232" name="PoljeZBesedilom 2">
          <a:extLst>
            <a:ext uri="{FF2B5EF4-FFF2-40B4-BE49-F238E27FC236}">
              <a16:creationId xmlns:a16="http://schemas.microsoft.com/office/drawing/2014/main" id="{57F58F61-3A5E-455C-8DA2-79B4C19B43B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33" name="PoljeZBesedilom 2">
          <a:extLst>
            <a:ext uri="{FF2B5EF4-FFF2-40B4-BE49-F238E27FC236}">
              <a16:creationId xmlns:a16="http://schemas.microsoft.com/office/drawing/2014/main" id="{EF2F2872-90D8-46EF-81F6-8E88F16C595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34" name="PoljeZBesedilom 8233">
          <a:extLst>
            <a:ext uri="{FF2B5EF4-FFF2-40B4-BE49-F238E27FC236}">
              <a16:creationId xmlns:a16="http://schemas.microsoft.com/office/drawing/2014/main" id="{B9EE3C55-4E83-4401-A071-F833AE94BD9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35" name="PoljeZBesedilom 2">
          <a:extLst>
            <a:ext uri="{FF2B5EF4-FFF2-40B4-BE49-F238E27FC236}">
              <a16:creationId xmlns:a16="http://schemas.microsoft.com/office/drawing/2014/main" id="{BD80CBA6-FDBB-46A8-9D2A-A41D93137B8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36" name="PoljeZBesedilom 2">
          <a:extLst>
            <a:ext uri="{FF2B5EF4-FFF2-40B4-BE49-F238E27FC236}">
              <a16:creationId xmlns:a16="http://schemas.microsoft.com/office/drawing/2014/main" id="{30BED8B1-AD7C-43CF-99D6-FF29B5D1C94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37" name="PoljeZBesedilom 2">
          <a:extLst>
            <a:ext uri="{FF2B5EF4-FFF2-40B4-BE49-F238E27FC236}">
              <a16:creationId xmlns:a16="http://schemas.microsoft.com/office/drawing/2014/main" id="{07FD00E4-3BE7-4F58-BD02-DE665103FC0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38" name="PoljeZBesedilom 2">
          <a:extLst>
            <a:ext uri="{FF2B5EF4-FFF2-40B4-BE49-F238E27FC236}">
              <a16:creationId xmlns:a16="http://schemas.microsoft.com/office/drawing/2014/main" id="{C82F9385-5FCC-4B8F-BD2E-00F00A248A9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39" name="PoljeZBesedilom 2">
          <a:extLst>
            <a:ext uri="{FF2B5EF4-FFF2-40B4-BE49-F238E27FC236}">
              <a16:creationId xmlns:a16="http://schemas.microsoft.com/office/drawing/2014/main" id="{6AB95F34-12D0-4202-B6AE-5437563AF41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40" name="PoljeZBesedilom 8239">
          <a:extLst>
            <a:ext uri="{FF2B5EF4-FFF2-40B4-BE49-F238E27FC236}">
              <a16:creationId xmlns:a16="http://schemas.microsoft.com/office/drawing/2014/main" id="{3B0ADE15-5B3B-4D3A-BAC1-F3AB55E586E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41" name="PoljeZBesedilom 2">
          <a:extLst>
            <a:ext uri="{FF2B5EF4-FFF2-40B4-BE49-F238E27FC236}">
              <a16:creationId xmlns:a16="http://schemas.microsoft.com/office/drawing/2014/main" id="{AA3E5017-008F-4EB8-B815-71CC03F76FE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42" name="PoljeZBesedilom 2">
          <a:extLst>
            <a:ext uri="{FF2B5EF4-FFF2-40B4-BE49-F238E27FC236}">
              <a16:creationId xmlns:a16="http://schemas.microsoft.com/office/drawing/2014/main" id="{C4824DC1-8DE8-4A6B-9ABB-B4992B263EC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43" name="PoljeZBesedilom 2">
          <a:extLst>
            <a:ext uri="{FF2B5EF4-FFF2-40B4-BE49-F238E27FC236}">
              <a16:creationId xmlns:a16="http://schemas.microsoft.com/office/drawing/2014/main" id="{4DD1CCF2-C741-4806-8F25-3EB09FEB707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244" name="PoljeZBesedilom 2">
          <a:extLst>
            <a:ext uri="{FF2B5EF4-FFF2-40B4-BE49-F238E27FC236}">
              <a16:creationId xmlns:a16="http://schemas.microsoft.com/office/drawing/2014/main" id="{F462F8E0-AEFC-469F-8DA3-CD903011C4F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245" name="PoljeZBesedilom 8244">
          <a:extLst>
            <a:ext uri="{FF2B5EF4-FFF2-40B4-BE49-F238E27FC236}">
              <a16:creationId xmlns:a16="http://schemas.microsoft.com/office/drawing/2014/main" id="{4C6F3F05-8E98-4B2B-99A4-A364543D596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246" name="PoljeZBesedilom 2">
          <a:extLst>
            <a:ext uri="{FF2B5EF4-FFF2-40B4-BE49-F238E27FC236}">
              <a16:creationId xmlns:a16="http://schemas.microsoft.com/office/drawing/2014/main" id="{A4607103-E8BD-4BCF-A86A-9B628A8D008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247" name="PoljeZBesedilom 2">
          <a:extLst>
            <a:ext uri="{FF2B5EF4-FFF2-40B4-BE49-F238E27FC236}">
              <a16:creationId xmlns:a16="http://schemas.microsoft.com/office/drawing/2014/main" id="{C824317A-2FEE-4327-BAB4-A4E95FBFCD2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248" name="PoljeZBesedilom 2">
          <a:extLst>
            <a:ext uri="{FF2B5EF4-FFF2-40B4-BE49-F238E27FC236}">
              <a16:creationId xmlns:a16="http://schemas.microsoft.com/office/drawing/2014/main" id="{86B25CE8-F097-4A5D-B8E3-ABFDDBEF0BE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249" name="PoljeZBesedilom 2">
          <a:extLst>
            <a:ext uri="{FF2B5EF4-FFF2-40B4-BE49-F238E27FC236}">
              <a16:creationId xmlns:a16="http://schemas.microsoft.com/office/drawing/2014/main" id="{519049D5-228D-4E0A-9872-805B4DFE977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50" name="PoljeZBesedilom 2">
          <a:extLst>
            <a:ext uri="{FF2B5EF4-FFF2-40B4-BE49-F238E27FC236}">
              <a16:creationId xmlns:a16="http://schemas.microsoft.com/office/drawing/2014/main" id="{E9E36E0E-963A-47EB-AD27-E713E25AF01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51" name="PoljeZBesedilom 8250">
          <a:extLst>
            <a:ext uri="{FF2B5EF4-FFF2-40B4-BE49-F238E27FC236}">
              <a16:creationId xmlns:a16="http://schemas.microsoft.com/office/drawing/2014/main" id="{906A7C31-F325-4C63-A7E0-BC790FB556A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52" name="PoljeZBesedilom 2">
          <a:extLst>
            <a:ext uri="{FF2B5EF4-FFF2-40B4-BE49-F238E27FC236}">
              <a16:creationId xmlns:a16="http://schemas.microsoft.com/office/drawing/2014/main" id="{F07C867A-D91A-4FBD-81C6-5697711F344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53" name="PoljeZBesedilom 2">
          <a:extLst>
            <a:ext uri="{FF2B5EF4-FFF2-40B4-BE49-F238E27FC236}">
              <a16:creationId xmlns:a16="http://schemas.microsoft.com/office/drawing/2014/main" id="{38D317E8-3362-4754-ABBD-88BA720267E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54" name="PoljeZBesedilom 2">
          <a:extLst>
            <a:ext uri="{FF2B5EF4-FFF2-40B4-BE49-F238E27FC236}">
              <a16:creationId xmlns:a16="http://schemas.microsoft.com/office/drawing/2014/main" id="{83AD5946-490A-48E8-ACE0-0EA299280B2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55" name="PoljeZBesedilom 2">
          <a:extLst>
            <a:ext uri="{FF2B5EF4-FFF2-40B4-BE49-F238E27FC236}">
              <a16:creationId xmlns:a16="http://schemas.microsoft.com/office/drawing/2014/main" id="{ABBF220B-0F1E-4C87-9078-3B0E9CD2436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56" name="PoljeZBesedilom 2">
          <a:extLst>
            <a:ext uri="{FF2B5EF4-FFF2-40B4-BE49-F238E27FC236}">
              <a16:creationId xmlns:a16="http://schemas.microsoft.com/office/drawing/2014/main" id="{CBD703C9-5834-4ADB-9588-C75348B1E57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57" name="PoljeZBesedilom 8256">
          <a:extLst>
            <a:ext uri="{FF2B5EF4-FFF2-40B4-BE49-F238E27FC236}">
              <a16:creationId xmlns:a16="http://schemas.microsoft.com/office/drawing/2014/main" id="{92296DB5-2AFF-488D-B9D1-1D035AED510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58" name="PoljeZBesedilom 2">
          <a:extLst>
            <a:ext uri="{FF2B5EF4-FFF2-40B4-BE49-F238E27FC236}">
              <a16:creationId xmlns:a16="http://schemas.microsoft.com/office/drawing/2014/main" id="{DC260EC0-DD9B-43D0-BDEA-6DDB811A4FA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59" name="PoljeZBesedilom 2">
          <a:extLst>
            <a:ext uri="{FF2B5EF4-FFF2-40B4-BE49-F238E27FC236}">
              <a16:creationId xmlns:a16="http://schemas.microsoft.com/office/drawing/2014/main" id="{5DB0E660-8DA7-4462-AAFB-79837ABDF45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60" name="PoljeZBesedilom 2">
          <a:extLst>
            <a:ext uri="{FF2B5EF4-FFF2-40B4-BE49-F238E27FC236}">
              <a16:creationId xmlns:a16="http://schemas.microsoft.com/office/drawing/2014/main" id="{0B1BDD43-F74E-4867-A3B8-578F7639D11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61" name="PoljeZBesedilom 2">
          <a:extLst>
            <a:ext uri="{FF2B5EF4-FFF2-40B4-BE49-F238E27FC236}">
              <a16:creationId xmlns:a16="http://schemas.microsoft.com/office/drawing/2014/main" id="{3A86E042-D399-4FC5-B3DF-3CE7969CDBA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62" name="PoljeZBesedilom 2">
          <a:extLst>
            <a:ext uri="{FF2B5EF4-FFF2-40B4-BE49-F238E27FC236}">
              <a16:creationId xmlns:a16="http://schemas.microsoft.com/office/drawing/2014/main" id="{20EF010D-1843-442E-897D-AD0FEA8B435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63" name="PoljeZBesedilom 8262">
          <a:extLst>
            <a:ext uri="{FF2B5EF4-FFF2-40B4-BE49-F238E27FC236}">
              <a16:creationId xmlns:a16="http://schemas.microsoft.com/office/drawing/2014/main" id="{84ECE04C-03FF-498C-8467-27C124922A2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64" name="PoljeZBesedilom 2">
          <a:extLst>
            <a:ext uri="{FF2B5EF4-FFF2-40B4-BE49-F238E27FC236}">
              <a16:creationId xmlns:a16="http://schemas.microsoft.com/office/drawing/2014/main" id="{FAEA8954-4249-44F0-A861-CEDFE9A9333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65" name="PoljeZBesedilom 2">
          <a:extLst>
            <a:ext uri="{FF2B5EF4-FFF2-40B4-BE49-F238E27FC236}">
              <a16:creationId xmlns:a16="http://schemas.microsoft.com/office/drawing/2014/main" id="{074A1FC6-67E7-4D26-B122-D807A31CDCC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66" name="PoljeZBesedilom 2">
          <a:extLst>
            <a:ext uri="{FF2B5EF4-FFF2-40B4-BE49-F238E27FC236}">
              <a16:creationId xmlns:a16="http://schemas.microsoft.com/office/drawing/2014/main" id="{AE730476-1471-4936-B1BA-A20F81DF706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67" name="PoljeZBesedilom 2">
          <a:extLst>
            <a:ext uri="{FF2B5EF4-FFF2-40B4-BE49-F238E27FC236}">
              <a16:creationId xmlns:a16="http://schemas.microsoft.com/office/drawing/2014/main" id="{99139F1D-2847-4C07-BCBE-4FAD4DFB741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68" name="PoljeZBesedilom 2">
          <a:extLst>
            <a:ext uri="{FF2B5EF4-FFF2-40B4-BE49-F238E27FC236}">
              <a16:creationId xmlns:a16="http://schemas.microsoft.com/office/drawing/2014/main" id="{A5B7C08A-1FC7-4F14-A24C-DDCBCD89A60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69" name="PoljeZBesedilom 8268">
          <a:extLst>
            <a:ext uri="{FF2B5EF4-FFF2-40B4-BE49-F238E27FC236}">
              <a16:creationId xmlns:a16="http://schemas.microsoft.com/office/drawing/2014/main" id="{39111480-3A59-4726-AE0D-1D0C538E6B9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70" name="PoljeZBesedilom 2">
          <a:extLst>
            <a:ext uri="{FF2B5EF4-FFF2-40B4-BE49-F238E27FC236}">
              <a16:creationId xmlns:a16="http://schemas.microsoft.com/office/drawing/2014/main" id="{F6026E98-8E6C-4CFD-8378-3013EC8DC93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71" name="PoljeZBesedilom 2">
          <a:extLst>
            <a:ext uri="{FF2B5EF4-FFF2-40B4-BE49-F238E27FC236}">
              <a16:creationId xmlns:a16="http://schemas.microsoft.com/office/drawing/2014/main" id="{19519AC4-7B1D-43DE-9674-3325CA6F2D3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72" name="PoljeZBesedilom 2">
          <a:extLst>
            <a:ext uri="{FF2B5EF4-FFF2-40B4-BE49-F238E27FC236}">
              <a16:creationId xmlns:a16="http://schemas.microsoft.com/office/drawing/2014/main" id="{F3CC8B13-E46F-4E0B-BC7F-A2152C343D6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73" name="PoljeZBesedilom 2">
          <a:extLst>
            <a:ext uri="{FF2B5EF4-FFF2-40B4-BE49-F238E27FC236}">
              <a16:creationId xmlns:a16="http://schemas.microsoft.com/office/drawing/2014/main" id="{10FA9D37-6D9C-4BEC-AE6B-3C8AFDE695F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74" name="PoljeZBesedilom 2">
          <a:extLst>
            <a:ext uri="{FF2B5EF4-FFF2-40B4-BE49-F238E27FC236}">
              <a16:creationId xmlns:a16="http://schemas.microsoft.com/office/drawing/2014/main" id="{46C0621D-23C0-455B-8474-5221562B8F8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75" name="PoljeZBesedilom 8274">
          <a:extLst>
            <a:ext uri="{FF2B5EF4-FFF2-40B4-BE49-F238E27FC236}">
              <a16:creationId xmlns:a16="http://schemas.microsoft.com/office/drawing/2014/main" id="{2E33BCEB-8CA3-46E4-B230-F6ADED260A6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76" name="PoljeZBesedilom 2">
          <a:extLst>
            <a:ext uri="{FF2B5EF4-FFF2-40B4-BE49-F238E27FC236}">
              <a16:creationId xmlns:a16="http://schemas.microsoft.com/office/drawing/2014/main" id="{914B6529-8C5E-47BB-9857-259A5682F89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77" name="PoljeZBesedilom 2">
          <a:extLst>
            <a:ext uri="{FF2B5EF4-FFF2-40B4-BE49-F238E27FC236}">
              <a16:creationId xmlns:a16="http://schemas.microsoft.com/office/drawing/2014/main" id="{0BAE5DC9-6898-43BB-A322-ACB15E5A942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78" name="PoljeZBesedilom 2">
          <a:extLst>
            <a:ext uri="{FF2B5EF4-FFF2-40B4-BE49-F238E27FC236}">
              <a16:creationId xmlns:a16="http://schemas.microsoft.com/office/drawing/2014/main" id="{83BAAC3A-238A-4FE4-BE58-3BFEDB3D09E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79" name="PoljeZBesedilom 2">
          <a:extLst>
            <a:ext uri="{FF2B5EF4-FFF2-40B4-BE49-F238E27FC236}">
              <a16:creationId xmlns:a16="http://schemas.microsoft.com/office/drawing/2014/main" id="{B01A48AB-6C59-48C6-B0FD-3C856A73325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80" name="PoljeZBesedilom 2">
          <a:extLst>
            <a:ext uri="{FF2B5EF4-FFF2-40B4-BE49-F238E27FC236}">
              <a16:creationId xmlns:a16="http://schemas.microsoft.com/office/drawing/2014/main" id="{7B03E9E5-1993-43A2-8345-76F641EE100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81" name="PoljeZBesedilom 8280">
          <a:extLst>
            <a:ext uri="{FF2B5EF4-FFF2-40B4-BE49-F238E27FC236}">
              <a16:creationId xmlns:a16="http://schemas.microsoft.com/office/drawing/2014/main" id="{95449566-7A39-4379-ABCE-6FE326C525D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82" name="PoljeZBesedilom 2">
          <a:extLst>
            <a:ext uri="{FF2B5EF4-FFF2-40B4-BE49-F238E27FC236}">
              <a16:creationId xmlns:a16="http://schemas.microsoft.com/office/drawing/2014/main" id="{65FD9CA7-2E71-40DD-8001-EA65EC08AAE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83" name="PoljeZBesedilom 2">
          <a:extLst>
            <a:ext uri="{FF2B5EF4-FFF2-40B4-BE49-F238E27FC236}">
              <a16:creationId xmlns:a16="http://schemas.microsoft.com/office/drawing/2014/main" id="{A58F6F59-6A1E-4CBD-B662-3A52A45FBD3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84" name="PoljeZBesedilom 2">
          <a:extLst>
            <a:ext uri="{FF2B5EF4-FFF2-40B4-BE49-F238E27FC236}">
              <a16:creationId xmlns:a16="http://schemas.microsoft.com/office/drawing/2014/main" id="{FC098970-1D19-47E9-B66E-7BD842AEB13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85" name="PoljeZBesedilom 2">
          <a:extLst>
            <a:ext uri="{FF2B5EF4-FFF2-40B4-BE49-F238E27FC236}">
              <a16:creationId xmlns:a16="http://schemas.microsoft.com/office/drawing/2014/main" id="{C90DD39E-7107-4867-8862-7C1FAD12429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286" name="PoljeZBesedilom 2">
          <a:extLst>
            <a:ext uri="{FF2B5EF4-FFF2-40B4-BE49-F238E27FC236}">
              <a16:creationId xmlns:a16="http://schemas.microsoft.com/office/drawing/2014/main" id="{1B401CF2-3129-4EDA-BBDE-64B750567A5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287" name="PoljeZBesedilom 8286">
          <a:extLst>
            <a:ext uri="{FF2B5EF4-FFF2-40B4-BE49-F238E27FC236}">
              <a16:creationId xmlns:a16="http://schemas.microsoft.com/office/drawing/2014/main" id="{A7BBB0FE-CCBA-42B5-8C91-03B1844F110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288" name="PoljeZBesedilom 2">
          <a:extLst>
            <a:ext uri="{FF2B5EF4-FFF2-40B4-BE49-F238E27FC236}">
              <a16:creationId xmlns:a16="http://schemas.microsoft.com/office/drawing/2014/main" id="{33588D9F-3A89-408A-B773-5BF6D4F9606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289" name="PoljeZBesedilom 2">
          <a:extLst>
            <a:ext uri="{FF2B5EF4-FFF2-40B4-BE49-F238E27FC236}">
              <a16:creationId xmlns:a16="http://schemas.microsoft.com/office/drawing/2014/main" id="{46F149F8-4199-4376-9692-3469295F83C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290" name="PoljeZBesedilom 2">
          <a:extLst>
            <a:ext uri="{FF2B5EF4-FFF2-40B4-BE49-F238E27FC236}">
              <a16:creationId xmlns:a16="http://schemas.microsoft.com/office/drawing/2014/main" id="{9F9D5B57-9114-4628-BC19-A9D58D8D7EE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291" name="PoljeZBesedilom 2">
          <a:extLst>
            <a:ext uri="{FF2B5EF4-FFF2-40B4-BE49-F238E27FC236}">
              <a16:creationId xmlns:a16="http://schemas.microsoft.com/office/drawing/2014/main" id="{39019878-FEC0-436B-AED2-D16644916C5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92" name="PoljeZBesedilom 2">
          <a:extLst>
            <a:ext uri="{FF2B5EF4-FFF2-40B4-BE49-F238E27FC236}">
              <a16:creationId xmlns:a16="http://schemas.microsoft.com/office/drawing/2014/main" id="{8ABF516F-38A3-4FA1-B520-C0760678B11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93" name="PoljeZBesedilom 8292">
          <a:extLst>
            <a:ext uri="{FF2B5EF4-FFF2-40B4-BE49-F238E27FC236}">
              <a16:creationId xmlns:a16="http://schemas.microsoft.com/office/drawing/2014/main" id="{AC1DFFF7-6011-4D4D-B217-331ED1C3A1B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94" name="PoljeZBesedilom 2">
          <a:extLst>
            <a:ext uri="{FF2B5EF4-FFF2-40B4-BE49-F238E27FC236}">
              <a16:creationId xmlns:a16="http://schemas.microsoft.com/office/drawing/2014/main" id="{D49AF042-1AF2-4BB0-887C-12C3B4F11FC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95" name="PoljeZBesedilom 2">
          <a:extLst>
            <a:ext uri="{FF2B5EF4-FFF2-40B4-BE49-F238E27FC236}">
              <a16:creationId xmlns:a16="http://schemas.microsoft.com/office/drawing/2014/main" id="{DAC20DEB-486B-4B49-BA5D-D00C0F77662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96" name="PoljeZBesedilom 2">
          <a:extLst>
            <a:ext uri="{FF2B5EF4-FFF2-40B4-BE49-F238E27FC236}">
              <a16:creationId xmlns:a16="http://schemas.microsoft.com/office/drawing/2014/main" id="{7D549D1F-A252-4E1C-9125-B1F56A9437C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97" name="PoljeZBesedilom 2">
          <a:extLst>
            <a:ext uri="{FF2B5EF4-FFF2-40B4-BE49-F238E27FC236}">
              <a16:creationId xmlns:a16="http://schemas.microsoft.com/office/drawing/2014/main" id="{B2F93A78-3A7F-4C4A-B7C8-1BC593C8009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98" name="PoljeZBesedilom 2">
          <a:extLst>
            <a:ext uri="{FF2B5EF4-FFF2-40B4-BE49-F238E27FC236}">
              <a16:creationId xmlns:a16="http://schemas.microsoft.com/office/drawing/2014/main" id="{F949BCB3-87B4-4D1B-A861-C09D768E49C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299" name="PoljeZBesedilom 8298">
          <a:extLst>
            <a:ext uri="{FF2B5EF4-FFF2-40B4-BE49-F238E27FC236}">
              <a16:creationId xmlns:a16="http://schemas.microsoft.com/office/drawing/2014/main" id="{4CCDD036-8AE2-4B65-A33A-BFA12EA3062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300" name="PoljeZBesedilom 2">
          <a:extLst>
            <a:ext uri="{FF2B5EF4-FFF2-40B4-BE49-F238E27FC236}">
              <a16:creationId xmlns:a16="http://schemas.microsoft.com/office/drawing/2014/main" id="{2A12D78A-3D6B-4535-AE93-3C48957FD7D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301" name="PoljeZBesedilom 2">
          <a:extLst>
            <a:ext uri="{FF2B5EF4-FFF2-40B4-BE49-F238E27FC236}">
              <a16:creationId xmlns:a16="http://schemas.microsoft.com/office/drawing/2014/main" id="{FBA88DB1-2C49-46CC-8E72-2979EE45586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302" name="PoljeZBesedilom 2">
          <a:extLst>
            <a:ext uri="{FF2B5EF4-FFF2-40B4-BE49-F238E27FC236}">
              <a16:creationId xmlns:a16="http://schemas.microsoft.com/office/drawing/2014/main" id="{D9A94C30-A6B6-482F-A59F-ECC3E7C0159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876</xdr:row>
      <xdr:rowOff>0</xdr:rowOff>
    </xdr:from>
    <xdr:ext cx="184731" cy="264560"/>
    <xdr:sp macro="" textlink="">
      <xdr:nvSpPr>
        <xdr:cNvPr id="8303" name="PoljeZBesedilom 2">
          <a:extLst>
            <a:ext uri="{FF2B5EF4-FFF2-40B4-BE49-F238E27FC236}">
              <a16:creationId xmlns:a16="http://schemas.microsoft.com/office/drawing/2014/main" id="{7F7EE488-891D-41A4-ABAD-3B725E3D628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304" name="PoljeZBesedilom 2">
          <a:extLst>
            <a:ext uri="{FF2B5EF4-FFF2-40B4-BE49-F238E27FC236}">
              <a16:creationId xmlns:a16="http://schemas.microsoft.com/office/drawing/2014/main" id="{5E192326-F53A-4DBE-A70C-482E056A3BD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305" name="PoljeZBesedilom 8304">
          <a:extLst>
            <a:ext uri="{FF2B5EF4-FFF2-40B4-BE49-F238E27FC236}">
              <a16:creationId xmlns:a16="http://schemas.microsoft.com/office/drawing/2014/main" id="{50057A04-4F8A-4DFA-9491-ECD93127D01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306" name="PoljeZBesedilom 2">
          <a:extLst>
            <a:ext uri="{FF2B5EF4-FFF2-40B4-BE49-F238E27FC236}">
              <a16:creationId xmlns:a16="http://schemas.microsoft.com/office/drawing/2014/main" id="{94ACA112-107A-4C02-A37F-BBF0A93A8A8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307" name="PoljeZBesedilom 2">
          <a:extLst>
            <a:ext uri="{FF2B5EF4-FFF2-40B4-BE49-F238E27FC236}">
              <a16:creationId xmlns:a16="http://schemas.microsoft.com/office/drawing/2014/main" id="{AD34ADD2-640A-4630-BB74-E0C21E56F25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308" name="PoljeZBesedilom 2">
          <a:extLst>
            <a:ext uri="{FF2B5EF4-FFF2-40B4-BE49-F238E27FC236}">
              <a16:creationId xmlns:a16="http://schemas.microsoft.com/office/drawing/2014/main" id="{A85D1D29-A59E-435B-B8A8-54CAEEA438B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876</xdr:row>
      <xdr:rowOff>0</xdr:rowOff>
    </xdr:from>
    <xdr:ext cx="184731" cy="264560"/>
    <xdr:sp macro="" textlink="">
      <xdr:nvSpPr>
        <xdr:cNvPr id="8309" name="PoljeZBesedilom 2">
          <a:extLst>
            <a:ext uri="{FF2B5EF4-FFF2-40B4-BE49-F238E27FC236}">
              <a16:creationId xmlns:a16="http://schemas.microsoft.com/office/drawing/2014/main" id="{647F0AFD-2888-4735-BB4B-C33FEDE7958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310" name="PoljeZBesedilom 2">
          <a:extLst>
            <a:ext uri="{FF2B5EF4-FFF2-40B4-BE49-F238E27FC236}">
              <a16:creationId xmlns:a16="http://schemas.microsoft.com/office/drawing/2014/main" id="{DCB19F2A-E4FC-48B5-9F41-7520CBAC5E6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311" name="PoljeZBesedilom 8310">
          <a:extLst>
            <a:ext uri="{FF2B5EF4-FFF2-40B4-BE49-F238E27FC236}">
              <a16:creationId xmlns:a16="http://schemas.microsoft.com/office/drawing/2014/main" id="{0C3AE7B1-117F-4187-BB7F-6AF28199051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312" name="PoljeZBesedilom 2">
          <a:extLst>
            <a:ext uri="{FF2B5EF4-FFF2-40B4-BE49-F238E27FC236}">
              <a16:creationId xmlns:a16="http://schemas.microsoft.com/office/drawing/2014/main" id="{F7DD20F9-329D-4DF1-9629-F07B068D84F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313" name="PoljeZBesedilom 2">
          <a:extLst>
            <a:ext uri="{FF2B5EF4-FFF2-40B4-BE49-F238E27FC236}">
              <a16:creationId xmlns:a16="http://schemas.microsoft.com/office/drawing/2014/main" id="{E221CBB4-2CBA-479D-B18F-148F665D613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314" name="PoljeZBesedilom 2">
          <a:extLst>
            <a:ext uri="{FF2B5EF4-FFF2-40B4-BE49-F238E27FC236}">
              <a16:creationId xmlns:a16="http://schemas.microsoft.com/office/drawing/2014/main" id="{0B8899EB-0A97-49F0-BB91-2F7F93F81BF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315" name="PoljeZBesedilom 2">
          <a:extLst>
            <a:ext uri="{FF2B5EF4-FFF2-40B4-BE49-F238E27FC236}">
              <a16:creationId xmlns:a16="http://schemas.microsoft.com/office/drawing/2014/main" id="{B6113252-9D0D-447B-9092-95091CBDF5F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316" name="PoljeZBesedilom 8315">
          <a:extLst>
            <a:ext uri="{FF2B5EF4-FFF2-40B4-BE49-F238E27FC236}">
              <a16:creationId xmlns:a16="http://schemas.microsoft.com/office/drawing/2014/main" id="{88E9BC4B-FD09-4EDE-A792-06CB5672925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317" name="PoljeZBesedilom 2">
          <a:extLst>
            <a:ext uri="{FF2B5EF4-FFF2-40B4-BE49-F238E27FC236}">
              <a16:creationId xmlns:a16="http://schemas.microsoft.com/office/drawing/2014/main" id="{F23767DF-01CC-4FAF-895B-2FA52847FAE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318" name="PoljeZBesedilom 2">
          <a:extLst>
            <a:ext uri="{FF2B5EF4-FFF2-40B4-BE49-F238E27FC236}">
              <a16:creationId xmlns:a16="http://schemas.microsoft.com/office/drawing/2014/main" id="{F05B7F10-01A6-4BB8-9E4A-799D475F7DD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319" name="PoljeZBesedilom 2">
          <a:extLst>
            <a:ext uri="{FF2B5EF4-FFF2-40B4-BE49-F238E27FC236}">
              <a16:creationId xmlns:a16="http://schemas.microsoft.com/office/drawing/2014/main" id="{F35F0EA9-8049-44A5-834E-A34168FF2D3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320" name="PoljeZBesedilom 2">
          <a:extLst>
            <a:ext uri="{FF2B5EF4-FFF2-40B4-BE49-F238E27FC236}">
              <a16:creationId xmlns:a16="http://schemas.microsoft.com/office/drawing/2014/main" id="{947B2D1A-7DB6-4EF0-AC61-CBB3FEE4B06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321" name="PoljeZBesedilom 2">
          <a:extLst>
            <a:ext uri="{FF2B5EF4-FFF2-40B4-BE49-F238E27FC236}">
              <a16:creationId xmlns:a16="http://schemas.microsoft.com/office/drawing/2014/main" id="{AADD2627-A15A-4092-B284-524A4569C8A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322" name="PoljeZBesedilom 8321">
          <a:extLst>
            <a:ext uri="{FF2B5EF4-FFF2-40B4-BE49-F238E27FC236}">
              <a16:creationId xmlns:a16="http://schemas.microsoft.com/office/drawing/2014/main" id="{FAF5F1EA-E0E7-40E9-BCAB-ED94F9FC36D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323" name="PoljeZBesedilom 2">
          <a:extLst>
            <a:ext uri="{FF2B5EF4-FFF2-40B4-BE49-F238E27FC236}">
              <a16:creationId xmlns:a16="http://schemas.microsoft.com/office/drawing/2014/main" id="{76C33149-24BD-48CB-B2D5-E973575E02F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324" name="PoljeZBesedilom 2">
          <a:extLst>
            <a:ext uri="{FF2B5EF4-FFF2-40B4-BE49-F238E27FC236}">
              <a16:creationId xmlns:a16="http://schemas.microsoft.com/office/drawing/2014/main" id="{A9D87C98-594B-4F65-A108-A2D847F4B43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325" name="PoljeZBesedilom 2">
          <a:extLst>
            <a:ext uri="{FF2B5EF4-FFF2-40B4-BE49-F238E27FC236}">
              <a16:creationId xmlns:a16="http://schemas.microsoft.com/office/drawing/2014/main" id="{978A1E35-CF77-4C54-A901-F240070F61A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64560"/>
    <xdr:sp macro="" textlink="">
      <xdr:nvSpPr>
        <xdr:cNvPr id="8326" name="PoljeZBesedilom 2">
          <a:extLst>
            <a:ext uri="{FF2B5EF4-FFF2-40B4-BE49-F238E27FC236}">
              <a16:creationId xmlns:a16="http://schemas.microsoft.com/office/drawing/2014/main" id="{AB0A4CF4-2524-451E-8A15-9B805EEE73A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327" name="PoljeZBesedilom 8326">
          <a:extLst>
            <a:ext uri="{FF2B5EF4-FFF2-40B4-BE49-F238E27FC236}">
              <a16:creationId xmlns:a16="http://schemas.microsoft.com/office/drawing/2014/main" id="{CDC4D2BD-3C13-4EA6-B0D4-E60B6141A35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328" name="PoljeZBesedilom 2">
          <a:extLst>
            <a:ext uri="{FF2B5EF4-FFF2-40B4-BE49-F238E27FC236}">
              <a16:creationId xmlns:a16="http://schemas.microsoft.com/office/drawing/2014/main" id="{CDC1FBCC-779A-47DA-8B06-56B8A969BB9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329" name="PoljeZBesedilom 2">
          <a:extLst>
            <a:ext uri="{FF2B5EF4-FFF2-40B4-BE49-F238E27FC236}">
              <a16:creationId xmlns:a16="http://schemas.microsoft.com/office/drawing/2014/main" id="{07319EC6-D748-4E7A-BD78-F614F7463F4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330" name="PoljeZBesedilom 2">
          <a:extLst>
            <a:ext uri="{FF2B5EF4-FFF2-40B4-BE49-F238E27FC236}">
              <a16:creationId xmlns:a16="http://schemas.microsoft.com/office/drawing/2014/main" id="{C2F7347F-A91F-4232-B67B-BF9BF9346EF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876</xdr:row>
      <xdr:rowOff>0</xdr:rowOff>
    </xdr:from>
    <xdr:ext cx="184731" cy="274009"/>
    <xdr:sp macro="" textlink="">
      <xdr:nvSpPr>
        <xdr:cNvPr id="8331" name="PoljeZBesedilom 2">
          <a:extLst>
            <a:ext uri="{FF2B5EF4-FFF2-40B4-BE49-F238E27FC236}">
              <a16:creationId xmlns:a16="http://schemas.microsoft.com/office/drawing/2014/main" id="{B1F5BAC1-F9D7-47AA-8AAB-71A58C1E124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32" name="PoljeZBesedilom 2">
          <a:extLst>
            <a:ext uri="{FF2B5EF4-FFF2-40B4-BE49-F238E27FC236}">
              <a16:creationId xmlns:a16="http://schemas.microsoft.com/office/drawing/2014/main" id="{F1E7F465-4681-4A2C-BFBC-9C21960F2C6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33" name="PoljeZBesedilom 8332">
          <a:extLst>
            <a:ext uri="{FF2B5EF4-FFF2-40B4-BE49-F238E27FC236}">
              <a16:creationId xmlns:a16="http://schemas.microsoft.com/office/drawing/2014/main" id="{CC38DAA2-47D3-48FD-BB56-77BCE3F531C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34" name="PoljeZBesedilom 2">
          <a:extLst>
            <a:ext uri="{FF2B5EF4-FFF2-40B4-BE49-F238E27FC236}">
              <a16:creationId xmlns:a16="http://schemas.microsoft.com/office/drawing/2014/main" id="{E2DE797D-E0DD-4B26-B6D1-AAA9587F60B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35" name="PoljeZBesedilom 2">
          <a:extLst>
            <a:ext uri="{FF2B5EF4-FFF2-40B4-BE49-F238E27FC236}">
              <a16:creationId xmlns:a16="http://schemas.microsoft.com/office/drawing/2014/main" id="{64AB32DC-47D5-4548-9EED-D1630F77481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36" name="PoljeZBesedilom 2">
          <a:extLst>
            <a:ext uri="{FF2B5EF4-FFF2-40B4-BE49-F238E27FC236}">
              <a16:creationId xmlns:a16="http://schemas.microsoft.com/office/drawing/2014/main" id="{34A278C4-C2AE-463A-933A-205888E44A4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37" name="PoljeZBesedilom 2">
          <a:extLst>
            <a:ext uri="{FF2B5EF4-FFF2-40B4-BE49-F238E27FC236}">
              <a16:creationId xmlns:a16="http://schemas.microsoft.com/office/drawing/2014/main" id="{68B2F931-3181-470C-90DC-EDC4D5903FA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38" name="PoljeZBesedilom 2">
          <a:extLst>
            <a:ext uri="{FF2B5EF4-FFF2-40B4-BE49-F238E27FC236}">
              <a16:creationId xmlns:a16="http://schemas.microsoft.com/office/drawing/2014/main" id="{24BBC359-A92B-495A-B6FF-D88F2749B5E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39" name="PoljeZBesedilom 8338">
          <a:extLst>
            <a:ext uri="{FF2B5EF4-FFF2-40B4-BE49-F238E27FC236}">
              <a16:creationId xmlns:a16="http://schemas.microsoft.com/office/drawing/2014/main" id="{1F23858B-A555-4EC4-AFE0-32FFC17C184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40" name="PoljeZBesedilom 2">
          <a:extLst>
            <a:ext uri="{FF2B5EF4-FFF2-40B4-BE49-F238E27FC236}">
              <a16:creationId xmlns:a16="http://schemas.microsoft.com/office/drawing/2014/main" id="{4AD24D44-2018-4907-842F-EB5D83309BB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41" name="PoljeZBesedilom 2">
          <a:extLst>
            <a:ext uri="{FF2B5EF4-FFF2-40B4-BE49-F238E27FC236}">
              <a16:creationId xmlns:a16="http://schemas.microsoft.com/office/drawing/2014/main" id="{B661E01C-931F-4685-B430-5540EFBE762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42" name="PoljeZBesedilom 2">
          <a:extLst>
            <a:ext uri="{FF2B5EF4-FFF2-40B4-BE49-F238E27FC236}">
              <a16:creationId xmlns:a16="http://schemas.microsoft.com/office/drawing/2014/main" id="{9B160440-09B2-4154-A225-98F96EE81BB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43" name="PoljeZBesedilom 2">
          <a:extLst>
            <a:ext uri="{FF2B5EF4-FFF2-40B4-BE49-F238E27FC236}">
              <a16:creationId xmlns:a16="http://schemas.microsoft.com/office/drawing/2014/main" id="{0325F584-8A58-4B64-B39C-86E5F60DF04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44" name="PoljeZBesedilom 2">
          <a:extLst>
            <a:ext uri="{FF2B5EF4-FFF2-40B4-BE49-F238E27FC236}">
              <a16:creationId xmlns:a16="http://schemas.microsoft.com/office/drawing/2014/main" id="{9C7F64F2-3638-44C7-AF65-8BA2C9310F7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45" name="PoljeZBesedilom 8344">
          <a:extLst>
            <a:ext uri="{FF2B5EF4-FFF2-40B4-BE49-F238E27FC236}">
              <a16:creationId xmlns:a16="http://schemas.microsoft.com/office/drawing/2014/main" id="{A2D9F7DD-6790-473A-BDC7-E95138AEC69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46" name="PoljeZBesedilom 2">
          <a:extLst>
            <a:ext uri="{FF2B5EF4-FFF2-40B4-BE49-F238E27FC236}">
              <a16:creationId xmlns:a16="http://schemas.microsoft.com/office/drawing/2014/main" id="{01FBA780-B971-4F04-A08D-7566A26DF28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47" name="PoljeZBesedilom 2">
          <a:extLst>
            <a:ext uri="{FF2B5EF4-FFF2-40B4-BE49-F238E27FC236}">
              <a16:creationId xmlns:a16="http://schemas.microsoft.com/office/drawing/2014/main" id="{B31872E3-5143-490C-ACA4-63611947806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48" name="PoljeZBesedilom 2">
          <a:extLst>
            <a:ext uri="{FF2B5EF4-FFF2-40B4-BE49-F238E27FC236}">
              <a16:creationId xmlns:a16="http://schemas.microsoft.com/office/drawing/2014/main" id="{A207C09F-D119-40A6-9131-F24172F8B28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49" name="PoljeZBesedilom 2">
          <a:extLst>
            <a:ext uri="{FF2B5EF4-FFF2-40B4-BE49-F238E27FC236}">
              <a16:creationId xmlns:a16="http://schemas.microsoft.com/office/drawing/2014/main" id="{C3EE2585-7E0B-45EA-9AA4-F081CA4C9B1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50" name="PoljeZBesedilom 2">
          <a:extLst>
            <a:ext uri="{FF2B5EF4-FFF2-40B4-BE49-F238E27FC236}">
              <a16:creationId xmlns:a16="http://schemas.microsoft.com/office/drawing/2014/main" id="{F67E5F15-567C-4FA1-B85C-5A4FDB83ABF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51" name="PoljeZBesedilom 8350">
          <a:extLst>
            <a:ext uri="{FF2B5EF4-FFF2-40B4-BE49-F238E27FC236}">
              <a16:creationId xmlns:a16="http://schemas.microsoft.com/office/drawing/2014/main" id="{F089ED86-51EE-4442-B919-2B6A1E2929B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52" name="PoljeZBesedilom 2">
          <a:extLst>
            <a:ext uri="{FF2B5EF4-FFF2-40B4-BE49-F238E27FC236}">
              <a16:creationId xmlns:a16="http://schemas.microsoft.com/office/drawing/2014/main" id="{6DF8A1C9-0EB9-4D04-8962-76EBC1EE424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53" name="PoljeZBesedilom 2">
          <a:extLst>
            <a:ext uri="{FF2B5EF4-FFF2-40B4-BE49-F238E27FC236}">
              <a16:creationId xmlns:a16="http://schemas.microsoft.com/office/drawing/2014/main" id="{FC43F181-F151-4535-9589-25A9AE9672B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54" name="PoljeZBesedilom 2">
          <a:extLst>
            <a:ext uri="{FF2B5EF4-FFF2-40B4-BE49-F238E27FC236}">
              <a16:creationId xmlns:a16="http://schemas.microsoft.com/office/drawing/2014/main" id="{A09F435A-AA5C-4597-A29F-2D8CAAE25C6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55" name="PoljeZBesedilom 2">
          <a:extLst>
            <a:ext uri="{FF2B5EF4-FFF2-40B4-BE49-F238E27FC236}">
              <a16:creationId xmlns:a16="http://schemas.microsoft.com/office/drawing/2014/main" id="{3B187EB6-602F-4718-9FC7-DF4D923C3A3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356" name="PoljeZBesedilom 2">
          <a:extLst>
            <a:ext uri="{FF2B5EF4-FFF2-40B4-BE49-F238E27FC236}">
              <a16:creationId xmlns:a16="http://schemas.microsoft.com/office/drawing/2014/main" id="{3E107CB5-CAC8-43CF-9F26-FCF4373352C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357" name="PoljeZBesedilom 8356">
          <a:extLst>
            <a:ext uri="{FF2B5EF4-FFF2-40B4-BE49-F238E27FC236}">
              <a16:creationId xmlns:a16="http://schemas.microsoft.com/office/drawing/2014/main" id="{0796A573-F2E9-403F-A48E-6C5904FFD18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358" name="PoljeZBesedilom 2">
          <a:extLst>
            <a:ext uri="{FF2B5EF4-FFF2-40B4-BE49-F238E27FC236}">
              <a16:creationId xmlns:a16="http://schemas.microsoft.com/office/drawing/2014/main" id="{4FBB01D5-4535-4516-A751-CE6B59D4511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359" name="PoljeZBesedilom 2">
          <a:extLst>
            <a:ext uri="{FF2B5EF4-FFF2-40B4-BE49-F238E27FC236}">
              <a16:creationId xmlns:a16="http://schemas.microsoft.com/office/drawing/2014/main" id="{6B0DAC5F-6FC3-4AF4-955D-084999D24AE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360" name="PoljeZBesedilom 2">
          <a:extLst>
            <a:ext uri="{FF2B5EF4-FFF2-40B4-BE49-F238E27FC236}">
              <a16:creationId xmlns:a16="http://schemas.microsoft.com/office/drawing/2014/main" id="{ACF759C5-9E8A-4441-B2AE-4954C2A52E2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361" name="PoljeZBesedilom 2">
          <a:extLst>
            <a:ext uri="{FF2B5EF4-FFF2-40B4-BE49-F238E27FC236}">
              <a16:creationId xmlns:a16="http://schemas.microsoft.com/office/drawing/2014/main" id="{45547406-E860-43C9-AE5A-B1719D2730F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362" name="PoljeZBesedilom 2">
          <a:extLst>
            <a:ext uri="{FF2B5EF4-FFF2-40B4-BE49-F238E27FC236}">
              <a16:creationId xmlns:a16="http://schemas.microsoft.com/office/drawing/2014/main" id="{6E8EFE60-7CB8-40D5-9B66-344C74A3CB1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363" name="PoljeZBesedilom 8362">
          <a:extLst>
            <a:ext uri="{FF2B5EF4-FFF2-40B4-BE49-F238E27FC236}">
              <a16:creationId xmlns:a16="http://schemas.microsoft.com/office/drawing/2014/main" id="{E100B936-DA3D-4C2A-AD9C-1582D46C538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364" name="PoljeZBesedilom 2">
          <a:extLst>
            <a:ext uri="{FF2B5EF4-FFF2-40B4-BE49-F238E27FC236}">
              <a16:creationId xmlns:a16="http://schemas.microsoft.com/office/drawing/2014/main" id="{0EEC5318-5F7F-46A7-AF32-472886E7FC6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365" name="PoljeZBesedilom 2">
          <a:extLst>
            <a:ext uri="{FF2B5EF4-FFF2-40B4-BE49-F238E27FC236}">
              <a16:creationId xmlns:a16="http://schemas.microsoft.com/office/drawing/2014/main" id="{423DF116-14CC-4ACD-B6AD-76D661135FA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366" name="PoljeZBesedilom 2">
          <a:extLst>
            <a:ext uri="{FF2B5EF4-FFF2-40B4-BE49-F238E27FC236}">
              <a16:creationId xmlns:a16="http://schemas.microsoft.com/office/drawing/2014/main" id="{C81DFBE2-DFAC-49CA-9CFF-0CF33EC71AF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367" name="PoljeZBesedilom 2">
          <a:extLst>
            <a:ext uri="{FF2B5EF4-FFF2-40B4-BE49-F238E27FC236}">
              <a16:creationId xmlns:a16="http://schemas.microsoft.com/office/drawing/2014/main" id="{FAAC0F8B-127F-407A-8803-4B310136598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368" name="PoljeZBesedilom 2">
          <a:extLst>
            <a:ext uri="{FF2B5EF4-FFF2-40B4-BE49-F238E27FC236}">
              <a16:creationId xmlns:a16="http://schemas.microsoft.com/office/drawing/2014/main" id="{EAB2A911-ABC3-471C-8BA2-13E9B972E29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369" name="PoljeZBesedilom 8368">
          <a:extLst>
            <a:ext uri="{FF2B5EF4-FFF2-40B4-BE49-F238E27FC236}">
              <a16:creationId xmlns:a16="http://schemas.microsoft.com/office/drawing/2014/main" id="{1363D546-F763-494C-8266-AEFAB345030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370" name="PoljeZBesedilom 2">
          <a:extLst>
            <a:ext uri="{FF2B5EF4-FFF2-40B4-BE49-F238E27FC236}">
              <a16:creationId xmlns:a16="http://schemas.microsoft.com/office/drawing/2014/main" id="{4590568F-BE2A-4487-9F44-B7F32F9E62D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371" name="PoljeZBesedilom 2">
          <a:extLst>
            <a:ext uri="{FF2B5EF4-FFF2-40B4-BE49-F238E27FC236}">
              <a16:creationId xmlns:a16="http://schemas.microsoft.com/office/drawing/2014/main" id="{7A3A34B6-62C5-47B3-B756-ACA65DE4448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372" name="PoljeZBesedilom 2">
          <a:extLst>
            <a:ext uri="{FF2B5EF4-FFF2-40B4-BE49-F238E27FC236}">
              <a16:creationId xmlns:a16="http://schemas.microsoft.com/office/drawing/2014/main" id="{851596EE-6547-4371-8AD1-7D91FF332A9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373" name="PoljeZBesedilom 2">
          <a:extLst>
            <a:ext uri="{FF2B5EF4-FFF2-40B4-BE49-F238E27FC236}">
              <a16:creationId xmlns:a16="http://schemas.microsoft.com/office/drawing/2014/main" id="{4E561690-BEF7-46E0-A075-753EFEC0287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374" name="PoljeZBesedilom 2">
          <a:extLst>
            <a:ext uri="{FF2B5EF4-FFF2-40B4-BE49-F238E27FC236}">
              <a16:creationId xmlns:a16="http://schemas.microsoft.com/office/drawing/2014/main" id="{68A2B21D-5CA0-4F99-9FFC-705A3F87A50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375" name="PoljeZBesedilom 8374">
          <a:extLst>
            <a:ext uri="{FF2B5EF4-FFF2-40B4-BE49-F238E27FC236}">
              <a16:creationId xmlns:a16="http://schemas.microsoft.com/office/drawing/2014/main" id="{46D6EA0B-2274-4F34-A3C4-CD8711B49E4A}"/>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376" name="PoljeZBesedilom 2">
          <a:extLst>
            <a:ext uri="{FF2B5EF4-FFF2-40B4-BE49-F238E27FC236}">
              <a16:creationId xmlns:a16="http://schemas.microsoft.com/office/drawing/2014/main" id="{0185F794-723C-4935-BAFA-2A0CB165F420}"/>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377" name="PoljeZBesedilom 2">
          <a:extLst>
            <a:ext uri="{FF2B5EF4-FFF2-40B4-BE49-F238E27FC236}">
              <a16:creationId xmlns:a16="http://schemas.microsoft.com/office/drawing/2014/main" id="{2EF6285A-3709-45CD-8868-8143FEB35060}"/>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378" name="PoljeZBesedilom 2">
          <a:extLst>
            <a:ext uri="{FF2B5EF4-FFF2-40B4-BE49-F238E27FC236}">
              <a16:creationId xmlns:a16="http://schemas.microsoft.com/office/drawing/2014/main" id="{BBB3F0A4-35DE-44AE-95E4-6C7FA8F575EE}"/>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379" name="PoljeZBesedilom 2">
          <a:extLst>
            <a:ext uri="{FF2B5EF4-FFF2-40B4-BE49-F238E27FC236}">
              <a16:creationId xmlns:a16="http://schemas.microsoft.com/office/drawing/2014/main" id="{7E082F3A-8ADC-4BB7-9A4A-01B2220166BA}"/>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8380" name="PoljeZBesedilom 8379">
          <a:extLst>
            <a:ext uri="{FF2B5EF4-FFF2-40B4-BE49-F238E27FC236}">
              <a16:creationId xmlns:a16="http://schemas.microsoft.com/office/drawing/2014/main" id="{D8EE3591-5255-4246-BA42-9B93C49C2323}"/>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8381" name="PoljeZBesedilom 2">
          <a:extLst>
            <a:ext uri="{FF2B5EF4-FFF2-40B4-BE49-F238E27FC236}">
              <a16:creationId xmlns:a16="http://schemas.microsoft.com/office/drawing/2014/main" id="{1F48C47E-39F3-478C-9F2E-B89C0CE046B1}"/>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8382" name="PoljeZBesedilom 2">
          <a:extLst>
            <a:ext uri="{FF2B5EF4-FFF2-40B4-BE49-F238E27FC236}">
              <a16:creationId xmlns:a16="http://schemas.microsoft.com/office/drawing/2014/main" id="{2D4B3FAB-43CA-48E4-8F89-12AEB31CE357}"/>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8383" name="PoljeZBesedilom 2">
          <a:extLst>
            <a:ext uri="{FF2B5EF4-FFF2-40B4-BE49-F238E27FC236}">
              <a16:creationId xmlns:a16="http://schemas.microsoft.com/office/drawing/2014/main" id="{77409823-570C-4D60-8609-1C6CFCFAD6C0}"/>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8384" name="PoljeZBesedilom 2">
          <a:extLst>
            <a:ext uri="{FF2B5EF4-FFF2-40B4-BE49-F238E27FC236}">
              <a16:creationId xmlns:a16="http://schemas.microsoft.com/office/drawing/2014/main" id="{6607956D-FA8F-4CDF-8E61-C6C34643734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85" name="PoljeZBesedilom 2">
          <a:extLst>
            <a:ext uri="{FF2B5EF4-FFF2-40B4-BE49-F238E27FC236}">
              <a16:creationId xmlns:a16="http://schemas.microsoft.com/office/drawing/2014/main" id="{DF26AD88-B72B-4BDF-9E4C-86CAB5232C7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86" name="PoljeZBesedilom 8385">
          <a:extLst>
            <a:ext uri="{FF2B5EF4-FFF2-40B4-BE49-F238E27FC236}">
              <a16:creationId xmlns:a16="http://schemas.microsoft.com/office/drawing/2014/main" id="{B2030277-71F3-488D-A016-70DDD729C68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87" name="PoljeZBesedilom 2">
          <a:extLst>
            <a:ext uri="{FF2B5EF4-FFF2-40B4-BE49-F238E27FC236}">
              <a16:creationId xmlns:a16="http://schemas.microsoft.com/office/drawing/2014/main" id="{4583772D-239A-45F7-815C-E638849C5DB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88" name="PoljeZBesedilom 2">
          <a:extLst>
            <a:ext uri="{FF2B5EF4-FFF2-40B4-BE49-F238E27FC236}">
              <a16:creationId xmlns:a16="http://schemas.microsoft.com/office/drawing/2014/main" id="{89DE5A14-80BB-4CAF-83C6-CC6716BF9E0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89" name="PoljeZBesedilom 2">
          <a:extLst>
            <a:ext uri="{FF2B5EF4-FFF2-40B4-BE49-F238E27FC236}">
              <a16:creationId xmlns:a16="http://schemas.microsoft.com/office/drawing/2014/main" id="{EBC03F43-4E63-44C5-B5C5-332D4FBF088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90" name="PoljeZBesedilom 2">
          <a:extLst>
            <a:ext uri="{FF2B5EF4-FFF2-40B4-BE49-F238E27FC236}">
              <a16:creationId xmlns:a16="http://schemas.microsoft.com/office/drawing/2014/main" id="{8DFE4B79-BCB4-49CD-A905-EC62B183CBE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91" name="PoljeZBesedilom 2">
          <a:extLst>
            <a:ext uri="{FF2B5EF4-FFF2-40B4-BE49-F238E27FC236}">
              <a16:creationId xmlns:a16="http://schemas.microsoft.com/office/drawing/2014/main" id="{D1F63702-7648-48C3-A6AC-F3C9E9A1D5F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92" name="PoljeZBesedilom 8391">
          <a:extLst>
            <a:ext uri="{FF2B5EF4-FFF2-40B4-BE49-F238E27FC236}">
              <a16:creationId xmlns:a16="http://schemas.microsoft.com/office/drawing/2014/main" id="{CE8B7ED0-F1BB-493F-AFD4-F4F932D578C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93" name="PoljeZBesedilom 2">
          <a:extLst>
            <a:ext uri="{FF2B5EF4-FFF2-40B4-BE49-F238E27FC236}">
              <a16:creationId xmlns:a16="http://schemas.microsoft.com/office/drawing/2014/main" id="{37095D35-D324-4104-8773-6B7BA766183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94" name="PoljeZBesedilom 2">
          <a:extLst>
            <a:ext uri="{FF2B5EF4-FFF2-40B4-BE49-F238E27FC236}">
              <a16:creationId xmlns:a16="http://schemas.microsoft.com/office/drawing/2014/main" id="{913DFC6E-3EF1-4B8C-89D4-8B3496BF411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95" name="PoljeZBesedilom 2">
          <a:extLst>
            <a:ext uri="{FF2B5EF4-FFF2-40B4-BE49-F238E27FC236}">
              <a16:creationId xmlns:a16="http://schemas.microsoft.com/office/drawing/2014/main" id="{0F447F21-835D-4B2F-9FC2-604A3CFFA26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96" name="PoljeZBesedilom 2">
          <a:extLst>
            <a:ext uri="{FF2B5EF4-FFF2-40B4-BE49-F238E27FC236}">
              <a16:creationId xmlns:a16="http://schemas.microsoft.com/office/drawing/2014/main" id="{C993C685-F706-42CD-ACFF-806BEC98351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97" name="PoljeZBesedilom 2">
          <a:extLst>
            <a:ext uri="{FF2B5EF4-FFF2-40B4-BE49-F238E27FC236}">
              <a16:creationId xmlns:a16="http://schemas.microsoft.com/office/drawing/2014/main" id="{3BA9377A-B610-4963-9C83-490D1A31AED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98" name="PoljeZBesedilom 8397">
          <a:extLst>
            <a:ext uri="{FF2B5EF4-FFF2-40B4-BE49-F238E27FC236}">
              <a16:creationId xmlns:a16="http://schemas.microsoft.com/office/drawing/2014/main" id="{4A588936-FBD9-49CC-A9C0-FC2A9C7FF42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399" name="PoljeZBesedilom 2">
          <a:extLst>
            <a:ext uri="{FF2B5EF4-FFF2-40B4-BE49-F238E27FC236}">
              <a16:creationId xmlns:a16="http://schemas.microsoft.com/office/drawing/2014/main" id="{14BA0F63-714C-4C01-9E15-C563E972C6F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00" name="PoljeZBesedilom 2">
          <a:extLst>
            <a:ext uri="{FF2B5EF4-FFF2-40B4-BE49-F238E27FC236}">
              <a16:creationId xmlns:a16="http://schemas.microsoft.com/office/drawing/2014/main" id="{D82083E1-FB1C-489C-8A19-D17FED59376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01" name="PoljeZBesedilom 2">
          <a:extLst>
            <a:ext uri="{FF2B5EF4-FFF2-40B4-BE49-F238E27FC236}">
              <a16:creationId xmlns:a16="http://schemas.microsoft.com/office/drawing/2014/main" id="{56BCA014-91DE-4946-B70B-E6D46818352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02" name="PoljeZBesedilom 2">
          <a:extLst>
            <a:ext uri="{FF2B5EF4-FFF2-40B4-BE49-F238E27FC236}">
              <a16:creationId xmlns:a16="http://schemas.microsoft.com/office/drawing/2014/main" id="{1097886D-B1EE-456C-9FEE-AF51BC96A5D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03" name="PoljeZBesedilom 2">
          <a:extLst>
            <a:ext uri="{FF2B5EF4-FFF2-40B4-BE49-F238E27FC236}">
              <a16:creationId xmlns:a16="http://schemas.microsoft.com/office/drawing/2014/main" id="{E45E6B6C-E73C-4291-B64B-AA55E2A68ED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04" name="PoljeZBesedilom 8403">
          <a:extLst>
            <a:ext uri="{FF2B5EF4-FFF2-40B4-BE49-F238E27FC236}">
              <a16:creationId xmlns:a16="http://schemas.microsoft.com/office/drawing/2014/main" id="{F5AB76F4-BFBC-41F1-B834-2733F33F95A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05" name="PoljeZBesedilom 2">
          <a:extLst>
            <a:ext uri="{FF2B5EF4-FFF2-40B4-BE49-F238E27FC236}">
              <a16:creationId xmlns:a16="http://schemas.microsoft.com/office/drawing/2014/main" id="{A42A032A-70FE-48F7-BD11-98ECC591856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06" name="PoljeZBesedilom 2">
          <a:extLst>
            <a:ext uri="{FF2B5EF4-FFF2-40B4-BE49-F238E27FC236}">
              <a16:creationId xmlns:a16="http://schemas.microsoft.com/office/drawing/2014/main" id="{E422645A-7936-432D-A724-4D4DE8C5A06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07" name="PoljeZBesedilom 2">
          <a:extLst>
            <a:ext uri="{FF2B5EF4-FFF2-40B4-BE49-F238E27FC236}">
              <a16:creationId xmlns:a16="http://schemas.microsoft.com/office/drawing/2014/main" id="{BBBA8BF5-62EE-416F-828F-B4C9AAD4465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08" name="PoljeZBesedilom 2">
          <a:extLst>
            <a:ext uri="{FF2B5EF4-FFF2-40B4-BE49-F238E27FC236}">
              <a16:creationId xmlns:a16="http://schemas.microsoft.com/office/drawing/2014/main" id="{8E3EF561-9C4D-414D-B476-D3EDA1756CB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409" name="PoljeZBesedilom 2">
          <a:extLst>
            <a:ext uri="{FF2B5EF4-FFF2-40B4-BE49-F238E27FC236}">
              <a16:creationId xmlns:a16="http://schemas.microsoft.com/office/drawing/2014/main" id="{77ABC5D8-8B9F-4AE4-A1B5-21C3E97E615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410" name="PoljeZBesedilom 8409">
          <a:extLst>
            <a:ext uri="{FF2B5EF4-FFF2-40B4-BE49-F238E27FC236}">
              <a16:creationId xmlns:a16="http://schemas.microsoft.com/office/drawing/2014/main" id="{B9430861-7D62-47C8-9898-9F02BF61F1E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411" name="PoljeZBesedilom 2">
          <a:extLst>
            <a:ext uri="{FF2B5EF4-FFF2-40B4-BE49-F238E27FC236}">
              <a16:creationId xmlns:a16="http://schemas.microsoft.com/office/drawing/2014/main" id="{E9936840-7382-4DBB-93C9-E91390A07FE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412" name="PoljeZBesedilom 2">
          <a:extLst>
            <a:ext uri="{FF2B5EF4-FFF2-40B4-BE49-F238E27FC236}">
              <a16:creationId xmlns:a16="http://schemas.microsoft.com/office/drawing/2014/main" id="{C3B3C512-6174-4C1D-8924-7DC685ABC4C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413" name="PoljeZBesedilom 2">
          <a:extLst>
            <a:ext uri="{FF2B5EF4-FFF2-40B4-BE49-F238E27FC236}">
              <a16:creationId xmlns:a16="http://schemas.microsoft.com/office/drawing/2014/main" id="{AD9BD1AE-DA2E-48D2-96EE-DF8B3EE613D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414" name="PoljeZBesedilom 2">
          <a:extLst>
            <a:ext uri="{FF2B5EF4-FFF2-40B4-BE49-F238E27FC236}">
              <a16:creationId xmlns:a16="http://schemas.microsoft.com/office/drawing/2014/main" id="{D92E1F01-4052-499E-9DD0-6A9CBAF7A42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415" name="PoljeZBesedilom 2">
          <a:extLst>
            <a:ext uri="{FF2B5EF4-FFF2-40B4-BE49-F238E27FC236}">
              <a16:creationId xmlns:a16="http://schemas.microsoft.com/office/drawing/2014/main" id="{5DB87C9B-6759-40DE-8A6D-0BCA6C9F9F0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416" name="PoljeZBesedilom 8415">
          <a:extLst>
            <a:ext uri="{FF2B5EF4-FFF2-40B4-BE49-F238E27FC236}">
              <a16:creationId xmlns:a16="http://schemas.microsoft.com/office/drawing/2014/main" id="{30579602-4E56-44BF-B164-3C985B21EBD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417" name="PoljeZBesedilom 2">
          <a:extLst>
            <a:ext uri="{FF2B5EF4-FFF2-40B4-BE49-F238E27FC236}">
              <a16:creationId xmlns:a16="http://schemas.microsoft.com/office/drawing/2014/main" id="{D50F5672-E676-466D-B6B4-55C3901F26F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418" name="PoljeZBesedilom 2">
          <a:extLst>
            <a:ext uri="{FF2B5EF4-FFF2-40B4-BE49-F238E27FC236}">
              <a16:creationId xmlns:a16="http://schemas.microsoft.com/office/drawing/2014/main" id="{3D036516-CDA0-4C4B-BF4F-46FCA2ACCDE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419" name="PoljeZBesedilom 2">
          <a:extLst>
            <a:ext uri="{FF2B5EF4-FFF2-40B4-BE49-F238E27FC236}">
              <a16:creationId xmlns:a16="http://schemas.microsoft.com/office/drawing/2014/main" id="{9AC24947-3975-4801-843D-F3FDC3C57EB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420" name="PoljeZBesedilom 2">
          <a:extLst>
            <a:ext uri="{FF2B5EF4-FFF2-40B4-BE49-F238E27FC236}">
              <a16:creationId xmlns:a16="http://schemas.microsoft.com/office/drawing/2014/main" id="{1B8565F5-A829-43A2-98B0-BEE244DB2EF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421" name="PoljeZBesedilom 2">
          <a:extLst>
            <a:ext uri="{FF2B5EF4-FFF2-40B4-BE49-F238E27FC236}">
              <a16:creationId xmlns:a16="http://schemas.microsoft.com/office/drawing/2014/main" id="{916DA443-8E2A-4912-81D3-1B1F914F410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422" name="PoljeZBesedilom 8421">
          <a:extLst>
            <a:ext uri="{FF2B5EF4-FFF2-40B4-BE49-F238E27FC236}">
              <a16:creationId xmlns:a16="http://schemas.microsoft.com/office/drawing/2014/main" id="{779199CC-1126-49BB-9ED8-C677AA35C8F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423" name="PoljeZBesedilom 2">
          <a:extLst>
            <a:ext uri="{FF2B5EF4-FFF2-40B4-BE49-F238E27FC236}">
              <a16:creationId xmlns:a16="http://schemas.microsoft.com/office/drawing/2014/main" id="{2C1C945D-81D0-482B-9F3F-A6A8356A820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424" name="PoljeZBesedilom 2">
          <a:extLst>
            <a:ext uri="{FF2B5EF4-FFF2-40B4-BE49-F238E27FC236}">
              <a16:creationId xmlns:a16="http://schemas.microsoft.com/office/drawing/2014/main" id="{534A8D4E-C375-4C73-AAE5-C690920DE5B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425" name="PoljeZBesedilom 2">
          <a:extLst>
            <a:ext uri="{FF2B5EF4-FFF2-40B4-BE49-F238E27FC236}">
              <a16:creationId xmlns:a16="http://schemas.microsoft.com/office/drawing/2014/main" id="{6316A963-DE67-4B2B-8DEC-479D93DAE64A}"/>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426" name="PoljeZBesedilom 2">
          <a:extLst>
            <a:ext uri="{FF2B5EF4-FFF2-40B4-BE49-F238E27FC236}">
              <a16:creationId xmlns:a16="http://schemas.microsoft.com/office/drawing/2014/main" id="{21184189-2092-4891-B785-630596BDC7F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427" name="PoljeZBesedilom 2">
          <a:extLst>
            <a:ext uri="{FF2B5EF4-FFF2-40B4-BE49-F238E27FC236}">
              <a16:creationId xmlns:a16="http://schemas.microsoft.com/office/drawing/2014/main" id="{915565C6-47FE-4E7C-B65F-3FE04269D11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428" name="PoljeZBesedilom 8427">
          <a:extLst>
            <a:ext uri="{FF2B5EF4-FFF2-40B4-BE49-F238E27FC236}">
              <a16:creationId xmlns:a16="http://schemas.microsoft.com/office/drawing/2014/main" id="{811A0A4A-3261-44A2-9C17-9D9367775709}"/>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429" name="PoljeZBesedilom 2">
          <a:extLst>
            <a:ext uri="{FF2B5EF4-FFF2-40B4-BE49-F238E27FC236}">
              <a16:creationId xmlns:a16="http://schemas.microsoft.com/office/drawing/2014/main" id="{C9E91DF0-4763-4AD5-927A-D275C8207A85}"/>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430" name="PoljeZBesedilom 2">
          <a:extLst>
            <a:ext uri="{FF2B5EF4-FFF2-40B4-BE49-F238E27FC236}">
              <a16:creationId xmlns:a16="http://schemas.microsoft.com/office/drawing/2014/main" id="{47302AF2-CC81-4977-A810-B8FB33A0E83D}"/>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431" name="PoljeZBesedilom 2">
          <a:extLst>
            <a:ext uri="{FF2B5EF4-FFF2-40B4-BE49-F238E27FC236}">
              <a16:creationId xmlns:a16="http://schemas.microsoft.com/office/drawing/2014/main" id="{90D82F04-0968-454F-B1D7-324F9AF8303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8432" name="PoljeZBesedilom 2">
          <a:extLst>
            <a:ext uri="{FF2B5EF4-FFF2-40B4-BE49-F238E27FC236}">
              <a16:creationId xmlns:a16="http://schemas.microsoft.com/office/drawing/2014/main" id="{2454C6E2-96C3-420A-80FE-A52C5BF56C57}"/>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8433" name="PoljeZBesedilom 8432">
          <a:extLst>
            <a:ext uri="{FF2B5EF4-FFF2-40B4-BE49-F238E27FC236}">
              <a16:creationId xmlns:a16="http://schemas.microsoft.com/office/drawing/2014/main" id="{F019B12F-8D1B-4D76-806D-6DBE9B7D3ECA}"/>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8434" name="PoljeZBesedilom 2">
          <a:extLst>
            <a:ext uri="{FF2B5EF4-FFF2-40B4-BE49-F238E27FC236}">
              <a16:creationId xmlns:a16="http://schemas.microsoft.com/office/drawing/2014/main" id="{CBD59471-CA83-411C-AE23-8942005AE75A}"/>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8435" name="PoljeZBesedilom 2">
          <a:extLst>
            <a:ext uri="{FF2B5EF4-FFF2-40B4-BE49-F238E27FC236}">
              <a16:creationId xmlns:a16="http://schemas.microsoft.com/office/drawing/2014/main" id="{72C8BB17-A03A-4EF5-BE0C-5E2F0ACBE812}"/>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8436" name="PoljeZBesedilom 2">
          <a:extLst>
            <a:ext uri="{FF2B5EF4-FFF2-40B4-BE49-F238E27FC236}">
              <a16:creationId xmlns:a16="http://schemas.microsoft.com/office/drawing/2014/main" id="{60A182A5-60FB-4E9C-81A0-004C11E4B278}"/>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8437" name="PoljeZBesedilom 2">
          <a:extLst>
            <a:ext uri="{FF2B5EF4-FFF2-40B4-BE49-F238E27FC236}">
              <a16:creationId xmlns:a16="http://schemas.microsoft.com/office/drawing/2014/main" id="{C9DD3265-9CDA-4396-A635-2BA0FA88AFFC}"/>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38" name="PoljeZBesedilom 2">
          <a:extLst>
            <a:ext uri="{FF2B5EF4-FFF2-40B4-BE49-F238E27FC236}">
              <a16:creationId xmlns:a16="http://schemas.microsoft.com/office/drawing/2014/main" id="{AC7DDCFE-CE47-4BFE-A8CF-D045218B0F0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39" name="PoljeZBesedilom 8438">
          <a:extLst>
            <a:ext uri="{FF2B5EF4-FFF2-40B4-BE49-F238E27FC236}">
              <a16:creationId xmlns:a16="http://schemas.microsoft.com/office/drawing/2014/main" id="{DF23FE59-1282-4125-8D08-026C4C47256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40" name="PoljeZBesedilom 2">
          <a:extLst>
            <a:ext uri="{FF2B5EF4-FFF2-40B4-BE49-F238E27FC236}">
              <a16:creationId xmlns:a16="http://schemas.microsoft.com/office/drawing/2014/main" id="{9CEEF2A0-DA2B-4A3B-B37C-1530B1401F2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41" name="PoljeZBesedilom 2">
          <a:extLst>
            <a:ext uri="{FF2B5EF4-FFF2-40B4-BE49-F238E27FC236}">
              <a16:creationId xmlns:a16="http://schemas.microsoft.com/office/drawing/2014/main" id="{AC50170A-D73F-45A2-B4B3-8BA365569A4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42" name="PoljeZBesedilom 2">
          <a:extLst>
            <a:ext uri="{FF2B5EF4-FFF2-40B4-BE49-F238E27FC236}">
              <a16:creationId xmlns:a16="http://schemas.microsoft.com/office/drawing/2014/main" id="{2C7AC90F-6FB4-4A82-A7C6-A0A17B7EFD2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43" name="PoljeZBesedilom 2">
          <a:extLst>
            <a:ext uri="{FF2B5EF4-FFF2-40B4-BE49-F238E27FC236}">
              <a16:creationId xmlns:a16="http://schemas.microsoft.com/office/drawing/2014/main" id="{D11105CB-9DA0-486A-AEFA-D35BB11EE10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44" name="PoljeZBesedilom 2">
          <a:extLst>
            <a:ext uri="{FF2B5EF4-FFF2-40B4-BE49-F238E27FC236}">
              <a16:creationId xmlns:a16="http://schemas.microsoft.com/office/drawing/2014/main" id="{95809447-1F0C-4ECA-AE7A-43BEC1F55A2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45" name="PoljeZBesedilom 8444">
          <a:extLst>
            <a:ext uri="{FF2B5EF4-FFF2-40B4-BE49-F238E27FC236}">
              <a16:creationId xmlns:a16="http://schemas.microsoft.com/office/drawing/2014/main" id="{FE754691-CB85-438D-A636-32FF8D6EDF9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46" name="PoljeZBesedilom 2">
          <a:extLst>
            <a:ext uri="{FF2B5EF4-FFF2-40B4-BE49-F238E27FC236}">
              <a16:creationId xmlns:a16="http://schemas.microsoft.com/office/drawing/2014/main" id="{F6A62CD4-86CF-4668-98F9-EA7E51884AD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47" name="PoljeZBesedilom 2">
          <a:extLst>
            <a:ext uri="{FF2B5EF4-FFF2-40B4-BE49-F238E27FC236}">
              <a16:creationId xmlns:a16="http://schemas.microsoft.com/office/drawing/2014/main" id="{47BC0E46-5C17-445E-9C7A-CF5B78A107F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48" name="PoljeZBesedilom 2">
          <a:extLst>
            <a:ext uri="{FF2B5EF4-FFF2-40B4-BE49-F238E27FC236}">
              <a16:creationId xmlns:a16="http://schemas.microsoft.com/office/drawing/2014/main" id="{3764BC59-1A26-44F1-8E1C-3CE2BC25204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49" name="PoljeZBesedilom 2">
          <a:extLst>
            <a:ext uri="{FF2B5EF4-FFF2-40B4-BE49-F238E27FC236}">
              <a16:creationId xmlns:a16="http://schemas.microsoft.com/office/drawing/2014/main" id="{E2B21196-98FE-4EE6-B1E8-604C72D6189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50" name="PoljeZBesedilom 2">
          <a:extLst>
            <a:ext uri="{FF2B5EF4-FFF2-40B4-BE49-F238E27FC236}">
              <a16:creationId xmlns:a16="http://schemas.microsoft.com/office/drawing/2014/main" id="{0FC856FF-A6C8-42E5-B4BE-D74BD39BCA6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51" name="PoljeZBesedilom 8450">
          <a:extLst>
            <a:ext uri="{FF2B5EF4-FFF2-40B4-BE49-F238E27FC236}">
              <a16:creationId xmlns:a16="http://schemas.microsoft.com/office/drawing/2014/main" id="{B50E135D-96E0-42BD-B10A-48AB49CF170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52" name="PoljeZBesedilom 2">
          <a:extLst>
            <a:ext uri="{FF2B5EF4-FFF2-40B4-BE49-F238E27FC236}">
              <a16:creationId xmlns:a16="http://schemas.microsoft.com/office/drawing/2014/main" id="{863F2028-57BF-4B76-AF5F-D4CDFE000AC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53" name="PoljeZBesedilom 2">
          <a:extLst>
            <a:ext uri="{FF2B5EF4-FFF2-40B4-BE49-F238E27FC236}">
              <a16:creationId xmlns:a16="http://schemas.microsoft.com/office/drawing/2014/main" id="{C08CB621-D8BC-4C3F-BAB2-D486D0A6A13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54" name="PoljeZBesedilom 2">
          <a:extLst>
            <a:ext uri="{FF2B5EF4-FFF2-40B4-BE49-F238E27FC236}">
              <a16:creationId xmlns:a16="http://schemas.microsoft.com/office/drawing/2014/main" id="{687F5564-AD25-482A-85F5-4E243A0C4A4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55" name="PoljeZBesedilom 2">
          <a:extLst>
            <a:ext uri="{FF2B5EF4-FFF2-40B4-BE49-F238E27FC236}">
              <a16:creationId xmlns:a16="http://schemas.microsoft.com/office/drawing/2014/main" id="{B4C8ABCB-4FD8-4285-9271-304D25B8A63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56" name="PoljeZBesedilom 2">
          <a:extLst>
            <a:ext uri="{FF2B5EF4-FFF2-40B4-BE49-F238E27FC236}">
              <a16:creationId xmlns:a16="http://schemas.microsoft.com/office/drawing/2014/main" id="{50D1998A-8C77-4076-BE91-B54C6BADA7C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57" name="PoljeZBesedilom 8456">
          <a:extLst>
            <a:ext uri="{FF2B5EF4-FFF2-40B4-BE49-F238E27FC236}">
              <a16:creationId xmlns:a16="http://schemas.microsoft.com/office/drawing/2014/main" id="{7B3DA642-1B8B-4B35-AAF1-D5F92CDE7F0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58" name="PoljeZBesedilom 2">
          <a:extLst>
            <a:ext uri="{FF2B5EF4-FFF2-40B4-BE49-F238E27FC236}">
              <a16:creationId xmlns:a16="http://schemas.microsoft.com/office/drawing/2014/main" id="{F314B95C-3DAA-4D63-8B3F-B60226556AB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59" name="PoljeZBesedilom 2">
          <a:extLst>
            <a:ext uri="{FF2B5EF4-FFF2-40B4-BE49-F238E27FC236}">
              <a16:creationId xmlns:a16="http://schemas.microsoft.com/office/drawing/2014/main" id="{D3BC550A-FD74-4411-8BE2-51DDEC37899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60" name="PoljeZBesedilom 2">
          <a:extLst>
            <a:ext uri="{FF2B5EF4-FFF2-40B4-BE49-F238E27FC236}">
              <a16:creationId xmlns:a16="http://schemas.microsoft.com/office/drawing/2014/main" id="{26E13B24-3AC1-40FD-BA55-C6EAC9C05AE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61" name="PoljeZBesedilom 2">
          <a:extLst>
            <a:ext uri="{FF2B5EF4-FFF2-40B4-BE49-F238E27FC236}">
              <a16:creationId xmlns:a16="http://schemas.microsoft.com/office/drawing/2014/main" id="{EC577D97-CB4B-4880-A3EE-8211A85A388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62" name="PoljeZBesedilom 2">
          <a:extLst>
            <a:ext uri="{FF2B5EF4-FFF2-40B4-BE49-F238E27FC236}">
              <a16:creationId xmlns:a16="http://schemas.microsoft.com/office/drawing/2014/main" id="{16645912-F3F5-4B31-8134-C782446DA9D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63" name="PoljeZBesedilom 8462">
          <a:extLst>
            <a:ext uri="{FF2B5EF4-FFF2-40B4-BE49-F238E27FC236}">
              <a16:creationId xmlns:a16="http://schemas.microsoft.com/office/drawing/2014/main" id="{FC7CEE37-E6F9-44BF-904E-18A7FC14C54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64" name="PoljeZBesedilom 2">
          <a:extLst>
            <a:ext uri="{FF2B5EF4-FFF2-40B4-BE49-F238E27FC236}">
              <a16:creationId xmlns:a16="http://schemas.microsoft.com/office/drawing/2014/main" id="{0AB9E78C-A134-499A-ADD1-BFD2D9C2B3C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65" name="PoljeZBesedilom 2">
          <a:extLst>
            <a:ext uri="{FF2B5EF4-FFF2-40B4-BE49-F238E27FC236}">
              <a16:creationId xmlns:a16="http://schemas.microsoft.com/office/drawing/2014/main" id="{63496C24-41EF-41A9-9586-256CB10DE1A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66" name="PoljeZBesedilom 2">
          <a:extLst>
            <a:ext uri="{FF2B5EF4-FFF2-40B4-BE49-F238E27FC236}">
              <a16:creationId xmlns:a16="http://schemas.microsoft.com/office/drawing/2014/main" id="{1523F1F9-12EA-47BE-BC58-532174135AB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67" name="PoljeZBesedilom 2">
          <a:extLst>
            <a:ext uri="{FF2B5EF4-FFF2-40B4-BE49-F238E27FC236}">
              <a16:creationId xmlns:a16="http://schemas.microsoft.com/office/drawing/2014/main" id="{39D5210E-A134-4CC9-AF82-3A569F4AF45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68" name="PoljeZBesedilom 2">
          <a:extLst>
            <a:ext uri="{FF2B5EF4-FFF2-40B4-BE49-F238E27FC236}">
              <a16:creationId xmlns:a16="http://schemas.microsoft.com/office/drawing/2014/main" id="{0DF11465-C360-4625-BBB2-9AC3DF6FDDB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69" name="PoljeZBesedilom 8468">
          <a:extLst>
            <a:ext uri="{FF2B5EF4-FFF2-40B4-BE49-F238E27FC236}">
              <a16:creationId xmlns:a16="http://schemas.microsoft.com/office/drawing/2014/main" id="{88A87921-872F-40CE-B584-F454322A3D2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70" name="PoljeZBesedilom 2">
          <a:extLst>
            <a:ext uri="{FF2B5EF4-FFF2-40B4-BE49-F238E27FC236}">
              <a16:creationId xmlns:a16="http://schemas.microsoft.com/office/drawing/2014/main" id="{34AFB545-0F1A-46BC-B26B-B2D6F60B3EF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71" name="PoljeZBesedilom 2">
          <a:extLst>
            <a:ext uri="{FF2B5EF4-FFF2-40B4-BE49-F238E27FC236}">
              <a16:creationId xmlns:a16="http://schemas.microsoft.com/office/drawing/2014/main" id="{6753635C-F3E1-4C4B-A068-B437F8ED933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72" name="PoljeZBesedilom 2">
          <a:extLst>
            <a:ext uri="{FF2B5EF4-FFF2-40B4-BE49-F238E27FC236}">
              <a16:creationId xmlns:a16="http://schemas.microsoft.com/office/drawing/2014/main" id="{C138F38A-2EB8-4718-BB03-E324D92B82A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73" name="PoljeZBesedilom 2">
          <a:extLst>
            <a:ext uri="{FF2B5EF4-FFF2-40B4-BE49-F238E27FC236}">
              <a16:creationId xmlns:a16="http://schemas.microsoft.com/office/drawing/2014/main" id="{4A919E29-74D6-4B2B-9BAD-DBB39E63525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74" name="PoljeZBesedilom 2">
          <a:extLst>
            <a:ext uri="{FF2B5EF4-FFF2-40B4-BE49-F238E27FC236}">
              <a16:creationId xmlns:a16="http://schemas.microsoft.com/office/drawing/2014/main" id="{7189B604-7E60-4AE2-BEBD-25E40572B29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75" name="PoljeZBesedilom 8474">
          <a:extLst>
            <a:ext uri="{FF2B5EF4-FFF2-40B4-BE49-F238E27FC236}">
              <a16:creationId xmlns:a16="http://schemas.microsoft.com/office/drawing/2014/main" id="{AB3FEAFC-4FA0-45B4-88EC-73031A5A22C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76" name="PoljeZBesedilom 2">
          <a:extLst>
            <a:ext uri="{FF2B5EF4-FFF2-40B4-BE49-F238E27FC236}">
              <a16:creationId xmlns:a16="http://schemas.microsoft.com/office/drawing/2014/main" id="{286A0470-B02C-4603-A0C0-83CE1170B7F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77" name="PoljeZBesedilom 2">
          <a:extLst>
            <a:ext uri="{FF2B5EF4-FFF2-40B4-BE49-F238E27FC236}">
              <a16:creationId xmlns:a16="http://schemas.microsoft.com/office/drawing/2014/main" id="{DA579915-A581-493A-9D27-173CA5AECCC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78" name="PoljeZBesedilom 2">
          <a:extLst>
            <a:ext uri="{FF2B5EF4-FFF2-40B4-BE49-F238E27FC236}">
              <a16:creationId xmlns:a16="http://schemas.microsoft.com/office/drawing/2014/main" id="{43977992-CC51-4A54-8D68-631ADE4F1DC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479" name="PoljeZBesedilom 2">
          <a:extLst>
            <a:ext uri="{FF2B5EF4-FFF2-40B4-BE49-F238E27FC236}">
              <a16:creationId xmlns:a16="http://schemas.microsoft.com/office/drawing/2014/main" id="{5A099B5B-1E30-4E42-8FB8-85C128EF661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480" name="PoljeZBesedilom 2">
          <a:extLst>
            <a:ext uri="{FF2B5EF4-FFF2-40B4-BE49-F238E27FC236}">
              <a16:creationId xmlns:a16="http://schemas.microsoft.com/office/drawing/2014/main" id="{F167CFCC-E436-4971-BBCB-016F917CE90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481" name="PoljeZBesedilom 8480">
          <a:extLst>
            <a:ext uri="{FF2B5EF4-FFF2-40B4-BE49-F238E27FC236}">
              <a16:creationId xmlns:a16="http://schemas.microsoft.com/office/drawing/2014/main" id="{D1499F90-6BBD-470E-AC00-B5A351687A3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482" name="PoljeZBesedilom 2">
          <a:extLst>
            <a:ext uri="{FF2B5EF4-FFF2-40B4-BE49-F238E27FC236}">
              <a16:creationId xmlns:a16="http://schemas.microsoft.com/office/drawing/2014/main" id="{1ECEED7C-5B5A-4021-8D7B-B1F581B08C4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483" name="PoljeZBesedilom 2">
          <a:extLst>
            <a:ext uri="{FF2B5EF4-FFF2-40B4-BE49-F238E27FC236}">
              <a16:creationId xmlns:a16="http://schemas.microsoft.com/office/drawing/2014/main" id="{BFADA047-ECD9-4521-BCE3-B58D9BB02B4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484" name="PoljeZBesedilom 2">
          <a:extLst>
            <a:ext uri="{FF2B5EF4-FFF2-40B4-BE49-F238E27FC236}">
              <a16:creationId xmlns:a16="http://schemas.microsoft.com/office/drawing/2014/main" id="{D8CD5D6E-DF20-468B-9575-AAC6EF9C251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485" name="PoljeZBesedilom 2">
          <a:extLst>
            <a:ext uri="{FF2B5EF4-FFF2-40B4-BE49-F238E27FC236}">
              <a16:creationId xmlns:a16="http://schemas.microsoft.com/office/drawing/2014/main" id="{978EC882-CB52-49AB-AD81-61E203C2223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486" name="PoljeZBesedilom 2">
          <a:extLst>
            <a:ext uri="{FF2B5EF4-FFF2-40B4-BE49-F238E27FC236}">
              <a16:creationId xmlns:a16="http://schemas.microsoft.com/office/drawing/2014/main" id="{C4A2533C-7203-4983-9A2D-C20458F5B60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487" name="PoljeZBesedilom 8486">
          <a:extLst>
            <a:ext uri="{FF2B5EF4-FFF2-40B4-BE49-F238E27FC236}">
              <a16:creationId xmlns:a16="http://schemas.microsoft.com/office/drawing/2014/main" id="{3A90C585-5589-4580-8756-07CDAD163AC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488" name="PoljeZBesedilom 2">
          <a:extLst>
            <a:ext uri="{FF2B5EF4-FFF2-40B4-BE49-F238E27FC236}">
              <a16:creationId xmlns:a16="http://schemas.microsoft.com/office/drawing/2014/main" id="{81644E7D-2864-4868-A96E-4F52436F62F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489" name="PoljeZBesedilom 2">
          <a:extLst>
            <a:ext uri="{FF2B5EF4-FFF2-40B4-BE49-F238E27FC236}">
              <a16:creationId xmlns:a16="http://schemas.microsoft.com/office/drawing/2014/main" id="{63303F20-8247-4E74-9206-875BF00EF8C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490" name="PoljeZBesedilom 2">
          <a:extLst>
            <a:ext uri="{FF2B5EF4-FFF2-40B4-BE49-F238E27FC236}">
              <a16:creationId xmlns:a16="http://schemas.microsoft.com/office/drawing/2014/main" id="{1B1755DA-F3EF-4364-9B8F-7E0D8F6F018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491" name="PoljeZBesedilom 2">
          <a:extLst>
            <a:ext uri="{FF2B5EF4-FFF2-40B4-BE49-F238E27FC236}">
              <a16:creationId xmlns:a16="http://schemas.microsoft.com/office/drawing/2014/main" id="{A5C5DCC5-DF97-40BA-A834-30A881D04CE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492" name="PoljeZBesedilom 8491">
          <a:extLst>
            <a:ext uri="{FF2B5EF4-FFF2-40B4-BE49-F238E27FC236}">
              <a16:creationId xmlns:a16="http://schemas.microsoft.com/office/drawing/2014/main" id="{4459482F-485A-4576-A127-C158C8D1133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493" name="PoljeZBesedilom 2">
          <a:extLst>
            <a:ext uri="{FF2B5EF4-FFF2-40B4-BE49-F238E27FC236}">
              <a16:creationId xmlns:a16="http://schemas.microsoft.com/office/drawing/2014/main" id="{DE080BFC-353D-4F1F-9603-F8DE2B477AB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494" name="PoljeZBesedilom 2">
          <a:extLst>
            <a:ext uri="{FF2B5EF4-FFF2-40B4-BE49-F238E27FC236}">
              <a16:creationId xmlns:a16="http://schemas.microsoft.com/office/drawing/2014/main" id="{227D556E-EDA1-428C-8E2C-85986483F93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495" name="PoljeZBesedilom 2">
          <a:extLst>
            <a:ext uri="{FF2B5EF4-FFF2-40B4-BE49-F238E27FC236}">
              <a16:creationId xmlns:a16="http://schemas.microsoft.com/office/drawing/2014/main" id="{9230DC5E-11A6-4C58-B28B-728B9F0D9A3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496" name="PoljeZBesedilom 2">
          <a:extLst>
            <a:ext uri="{FF2B5EF4-FFF2-40B4-BE49-F238E27FC236}">
              <a16:creationId xmlns:a16="http://schemas.microsoft.com/office/drawing/2014/main" id="{8E3D6778-CE01-4C85-95B6-A44BBCD93BDC}"/>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97" name="PoljeZBesedilom 2">
          <a:extLst>
            <a:ext uri="{FF2B5EF4-FFF2-40B4-BE49-F238E27FC236}">
              <a16:creationId xmlns:a16="http://schemas.microsoft.com/office/drawing/2014/main" id="{6F96496D-1C79-4241-9555-45923271F83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98" name="PoljeZBesedilom 8497">
          <a:extLst>
            <a:ext uri="{FF2B5EF4-FFF2-40B4-BE49-F238E27FC236}">
              <a16:creationId xmlns:a16="http://schemas.microsoft.com/office/drawing/2014/main" id="{74B3C335-7CFF-4C40-A100-83803BD7508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499" name="PoljeZBesedilom 2">
          <a:extLst>
            <a:ext uri="{FF2B5EF4-FFF2-40B4-BE49-F238E27FC236}">
              <a16:creationId xmlns:a16="http://schemas.microsoft.com/office/drawing/2014/main" id="{2B2717FE-0888-414F-BFD8-E7CEEA4F947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500" name="PoljeZBesedilom 2">
          <a:extLst>
            <a:ext uri="{FF2B5EF4-FFF2-40B4-BE49-F238E27FC236}">
              <a16:creationId xmlns:a16="http://schemas.microsoft.com/office/drawing/2014/main" id="{D4FC9BA6-2417-4DDA-AC04-A978A068FA7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501" name="PoljeZBesedilom 2">
          <a:extLst>
            <a:ext uri="{FF2B5EF4-FFF2-40B4-BE49-F238E27FC236}">
              <a16:creationId xmlns:a16="http://schemas.microsoft.com/office/drawing/2014/main" id="{AE0118D6-0ED8-4DC5-B9A9-1F976C70C93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8502" name="PoljeZBesedilom 2">
          <a:extLst>
            <a:ext uri="{FF2B5EF4-FFF2-40B4-BE49-F238E27FC236}">
              <a16:creationId xmlns:a16="http://schemas.microsoft.com/office/drawing/2014/main" id="{265A2663-323F-43F3-804C-F626F92F719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03" name="PoljeZBesedilom 2">
          <a:extLst>
            <a:ext uri="{FF2B5EF4-FFF2-40B4-BE49-F238E27FC236}">
              <a16:creationId xmlns:a16="http://schemas.microsoft.com/office/drawing/2014/main" id="{E271E583-3D9B-42AD-A611-2846B97536D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04" name="PoljeZBesedilom 8503">
          <a:extLst>
            <a:ext uri="{FF2B5EF4-FFF2-40B4-BE49-F238E27FC236}">
              <a16:creationId xmlns:a16="http://schemas.microsoft.com/office/drawing/2014/main" id="{B324799D-2EC5-47B6-913E-C2DB5DBD640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05" name="PoljeZBesedilom 2">
          <a:extLst>
            <a:ext uri="{FF2B5EF4-FFF2-40B4-BE49-F238E27FC236}">
              <a16:creationId xmlns:a16="http://schemas.microsoft.com/office/drawing/2014/main" id="{28F61CCD-C089-4EBD-A7C5-06695C1BD3D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06" name="PoljeZBesedilom 2">
          <a:extLst>
            <a:ext uri="{FF2B5EF4-FFF2-40B4-BE49-F238E27FC236}">
              <a16:creationId xmlns:a16="http://schemas.microsoft.com/office/drawing/2014/main" id="{CD23D951-C711-4E24-87E2-8CEADAD46D3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07" name="PoljeZBesedilom 2">
          <a:extLst>
            <a:ext uri="{FF2B5EF4-FFF2-40B4-BE49-F238E27FC236}">
              <a16:creationId xmlns:a16="http://schemas.microsoft.com/office/drawing/2014/main" id="{40A4FF3A-3390-468E-AFEB-6D3232DFD8B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08" name="PoljeZBesedilom 2">
          <a:extLst>
            <a:ext uri="{FF2B5EF4-FFF2-40B4-BE49-F238E27FC236}">
              <a16:creationId xmlns:a16="http://schemas.microsoft.com/office/drawing/2014/main" id="{1261E436-57FF-490B-9036-20DD2EAEED3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09" name="PoljeZBesedilom 2">
          <a:extLst>
            <a:ext uri="{FF2B5EF4-FFF2-40B4-BE49-F238E27FC236}">
              <a16:creationId xmlns:a16="http://schemas.microsoft.com/office/drawing/2014/main" id="{725292B4-FED2-41D7-B81F-E879B91ABE4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10" name="PoljeZBesedilom 8509">
          <a:extLst>
            <a:ext uri="{FF2B5EF4-FFF2-40B4-BE49-F238E27FC236}">
              <a16:creationId xmlns:a16="http://schemas.microsoft.com/office/drawing/2014/main" id="{6D3B3B37-8EB3-4A4E-A299-D68048669E5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11" name="PoljeZBesedilom 2">
          <a:extLst>
            <a:ext uri="{FF2B5EF4-FFF2-40B4-BE49-F238E27FC236}">
              <a16:creationId xmlns:a16="http://schemas.microsoft.com/office/drawing/2014/main" id="{BE0D90A6-7726-4185-A7A5-51296878B26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12" name="PoljeZBesedilom 2">
          <a:extLst>
            <a:ext uri="{FF2B5EF4-FFF2-40B4-BE49-F238E27FC236}">
              <a16:creationId xmlns:a16="http://schemas.microsoft.com/office/drawing/2014/main" id="{3DAC6B87-2053-4303-A952-774B843AD7F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13" name="PoljeZBesedilom 2">
          <a:extLst>
            <a:ext uri="{FF2B5EF4-FFF2-40B4-BE49-F238E27FC236}">
              <a16:creationId xmlns:a16="http://schemas.microsoft.com/office/drawing/2014/main" id="{A65B938B-53FC-4CD8-B235-10AEDE5846B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514" name="PoljeZBesedilom 2">
          <a:extLst>
            <a:ext uri="{FF2B5EF4-FFF2-40B4-BE49-F238E27FC236}">
              <a16:creationId xmlns:a16="http://schemas.microsoft.com/office/drawing/2014/main" id="{3B1F2205-2A1B-4D3B-8252-15113B62468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15" name="PoljeZBesedilom 2">
          <a:extLst>
            <a:ext uri="{FF2B5EF4-FFF2-40B4-BE49-F238E27FC236}">
              <a16:creationId xmlns:a16="http://schemas.microsoft.com/office/drawing/2014/main" id="{3F12C9CE-8781-429F-9204-8882D5EC409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16" name="PoljeZBesedilom 8515">
          <a:extLst>
            <a:ext uri="{FF2B5EF4-FFF2-40B4-BE49-F238E27FC236}">
              <a16:creationId xmlns:a16="http://schemas.microsoft.com/office/drawing/2014/main" id="{0391065C-A063-4ADE-BFEE-46CC29A4EA4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17" name="PoljeZBesedilom 2">
          <a:extLst>
            <a:ext uri="{FF2B5EF4-FFF2-40B4-BE49-F238E27FC236}">
              <a16:creationId xmlns:a16="http://schemas.microsoft.com/office/drawing/2014/main" id="{2211004A-79C1-436A-8684-A650DB79D68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18" name="PoljeZBesedilom 2">
          <a:extLst>
            <a:ext uri="{FF2B5EF4-FFF2-40B4-BE49-F238E27FC236}">
              <a16:creationId xmlns:a16="http://schemas.microsoft.com/office/drawing/2014/main" id="{E0FBE3E5-EAC6-4A4B-839D-49929715CD4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19" name="PoljeZBesedilom 2">
          <a:extLst>
            <a:ext uri="{FF2B5EF4-FFF2-40B4-BE49-F238E27FC236}">
              <a16:creationId xmlns:a16="http://schemas.microsoft.com/office/drawing/2014/main" id="{30E58F64-E3B1-41DE-AD3B-DB0FC561B70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20" name="PoljeZBesedilom 2">
          <a:extLst>
            <a:ext uri="{FF2B5EF4-FFF2-40B4-BE49-F238E27FC236}">
              <a16:creationId xmlns:a16="http://schemas.microsoft.com/office/drawing/2014/main" id="{75007EF8-6ED5-4BA8-9508-B3072153F9A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21" name="PoljeZBesedilom 2">
          <a:extLst>
            <a:ext uri="{FF2B5EF4-FFF2-40B4-BE49-F238E27FC236}">
              <a16:creationId xmlns:a16="http://schemas.microsoft.com/office/drawing/2014/main" id="{2D28E33D-E603-452D-B413-1655C7F7AE7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22" name="PoljeZBesedilom 8521">
          <a:extLst>
            <a:ext uri="{FF2B5EF4-FFF2-40B4-BE49-F238E27FC236}">
              <a16:creationId xmlns:a16="http://schemas.microsoft.com/office/drawing/2014/main" id="{3AFF0FF0-C9E5-49E7-AE89-9D959FF9884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23" name="PoljeZBesedilom 2">
          <a:extLst>
            <a:ext uri="{FF2B5EF4-FFF2-40B4-BE49-F238E27FC236}">
              <a16:creationId xmlns:a16="http://schemas.microsoft.com/office/drawing/2014/main" id="{E255C6B2-74EC-4F66-9078-A593AD102E1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24" name="PoljeZBesedilom 2">
          <a:extLst>
            <a:ext uri="{FF2B5EF4-FFF2-40B4-BE49-F238E27FC236}">
              <a16:creationId xmlns:a16="http://schemas.microsoft.com/office/drawing/2014/main" id="{F24A96FE-B84A-49CF-86B6-403EEA25D6B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25" name="PoljeZBesedilom 2">
          <a:extLst>
            <a:ext uri="{FF2B5EF4-FFF2-40B4-BE49-F238E27FC236}">
              <a16:creationId xmlns:a16="http://schemas.microsoft.com/office/drawing/2014/main" id="{407E7617-C743-4CF3-8904-236C2227E27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26" name="PoljeZBesedilom 2">
          <a:extLst>
            <a:ext uri="{FF2B5EF4-FFF2-40B4-BE49-F238E27FC236}">
              <a16:creationId xmlns:a16="http://schemas.microsoft.com/office/drawing/2014/main" id="{43369666-4813-4C00-9B40-69A3223CF81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527" name="PoljeZBesedilom 8526">
          <a:extLst>
            <a:ext uri="{FF2B5EF4-FFF2-40B4-BE49-F238E27FC236}">
              <a16:creationId xmlns:a16="http://schemas.microsoft.com/office/drawing/2014/main" id="{A64B0F69-5433-44F5-A222-76FC438A089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528" name="PoljeZBesedilom 2">
          <a:extLst>
            <a:ext uri="{FF2B5EF4-FFF2-40B4-BE49-F238E27FC236}">
              <a16:creationId xmlns:a16="http://schemas.microsoft.com/office/drawing/2014/main" id="{C73FCE36-311C-49EE-A6A4-297FFC5ED67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529" name="PoljeZBesedilom 2">
          <a:extLst>
            <a:ext uri="{FF2B5EF4-FFF2-40B4-BE49-F238E27FC236}">
              <a16:creationId xmlns:a16="http://schemas.microsoft.com/office/drawing/2014/main" id="{947DF7AE-BC6C-4CB7-ADEE-645392E0B34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530" name="PoljeZBesedilom 2">
          <a:extLst>
            <a:ext uri="{FF2B5EF4-FFF2-40B4-BE49-F238E27FC236}">
              <a16:creationId xmlns:a16="http://schemas.microsoft.com/office/drawing/2014/main" id="{39664FEB-1183-43D5-99F7-D0071C9CF33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531" name="PoljeZBesedilom 2">
          <a:extLst>
            <a:ext uri="{FF2B5EF4-FFF2-40B4-BE49-F238E27FC236}">
              <a16:creationId xmlns:a16="http://schemas.microsoft.com/office/drawing/2014/main" id="{D4688D02-3891-4A01-8AEB-4C93BED8F3F9}"/>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32" name="PoljeZBesedilom 2">
          <a:extLst>
            <a:ext uri="{FF2B5EF4-FFF2-40B4-BE49-F238E27FC236}">
              <a16:creationId xmlns:a16="http://schemas.microsoft.com/office/drawing/2014/main" id="{94B3EB3F-3524-4913-90C2-901D30A87E5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33" name="PoljeZBesedilom 8532">
          <a:extLst>
            <a:ext uri="{FF2B5EF4-FFF2-40B4-BE49-F238E27FC236}">
              <a16:creationId xmlns:a16="http://schemas.microsoft.com/office/drawing/2014/main" id="{41B5306D-E511-4301-8FF5-A8D5B1D01CA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34" name="PoljeZBesedilom 2">
          <a:extLst>
            <a:ext uri="{FF2B5EF4-FFF2-40B4-BE49-F238E27FC236}">
              <a16:creationId xmlns:a16="http://schemas.microsoft.com/office/drawing/2014/main" id="{FD4A24A0-9835-4FF1-A791-2B13CA160F7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35" name="PoljeZBesedilom 2">
          <a:extLst>
            <a:ext uri="{FF2B5EF4-FFF2-40B4-BE49-F238E27FC236}">
              <a16:creationId xmlns:a16="http://schemas.microsoft.com/office/drawing/2014/main" id="{27E8E781-5283-40F0-9111-FC16D848A67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36" name="PoljeZBesedilom 2">
          <a:extLst>
            <a:ext uri="{FF2B5EF4-FFF2-40B4-BE49-F238E27FC236}">
              <a16:creationId xmlns:a16="http://schemas.microsoft.com/office/drawing/2014/main" id="{520E54C2-1C9D-4E9B-90C3-F51C9A8913D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37" name="PoljeZBesedilom 2">
          <a:extLst>
            <a:ext uri="{FF2B5EF4-FFF2-40B4-BE49-F238E27FC236}">
              <a16:creationId xmlns:a16="http://schemas.microsoft.com/office/drawing/2014/main" id="{2A712097-1084-4845-877C-6187F6581C0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38" name="PoljeZBesedilom 2">
          <a:extLst>
            <a:ext uri="{FF2B5EF4-FFF2-40B4-BE49-F238E27FC236}">
              <a16:creationId xmlns:a16="http://schemas.microsoft.com/office/drawing/2014/main" id="{25570711-1E16-4209-9026-D3A902A5374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39" name="PoljeZBesedilom 8538">
          <a:extLst>
            <a:ext uri="{FF2B5EF4-FFF2-40B4-BE49-F238E27FC236}">
              <a16:creationId xmlns:a16="http://schemas.microsoft.com/office/drawing/2014/main" id="{44A7C20C-E006-4930-9B9F-E586BAF13C8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40" name="PoljeZBesedilom 2">
          <a:extLst>
            <a:ext uri="{FF2B5EF4-FFF2-40B4-BE49-F238E27FC236}">
              <a16:creationId xmlns:a16="http://schemas.microsoft.com/office/drawing/2014/main" id="{F2BEB4A3-6A0E-451F-811A-E458CA61C99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41" name="PoljeZBesedilom 2">
          <a:extLst>
            <a:ext uri="{FF2B5EF4-FFF2-40B4-BE49-F238E27FC236}">
              <a16:creationId xmlns:a16="http://schemas.microsoft.com/office/drawing/2014/main" id="{961A55D1-00F8-4387-96F2-AD767B3B08C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42" name="PoljeZBesedilom 2">
          <a:extLst>
            <a:ext uri="{FF2B5EF4-FFF2-40B4-BE49-F238E27FC236}">
              <a16:creationId xmlns:a16="http://schemas.microsoft.com/office/drawing/2014/main" id="{ABF80100-7138-4547-8599-D03EBF96C03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43" name="PoljeZBesedilom 2">
          <a:extLst>
            <a:ext uri="{FF2B5EF4-FFF2-40B4-BE49-F238E27FC236}">
              <a16:creationId xmlns:a16="http://schemas.microsoft.com/office/drawing/2014/main" id="{ECE12898-44BB-4EF5-8344-3D3A661830D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44" name="PoljeZBesedilom 2">
          <a:extLst>
            <a:ext uri="{FF2B5EF4-FFF2-40B4-BE49-F238E27FC236}">
              <a16:creationId xmlns:a16="http://schemas.microsoft.com/office/drawing/2014/main" id="{7621D8F7-0461-4644-A038-D8120CE8A73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45" name="PoljeZBesedilom 8544">
          <a:extLst>
            <a:ext uri="{FF2B5EF4-FFF2-40B4-BE49-F238E27FC236}">
              <a16:creationId xmlns:a16="http://schemas.microsoft.com/office/drawing/2014/main" id="{A3CE8998-2602-407F-B90B-98B54F34F0C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46" name="PoljeZBesedilom 2">
          <a:extLst>
            <a:ext uri="{FF2B5EF4-FFF2-40B4-BE49-F238E27FC236}">
              <a16:creationId xmlns:a16="http://schemas.microsoft.com/office/drawing/2014/main" id="{517ECCA5-73F3-4694-AB35-1D3A2B410FB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47" name="PoljeZBesedilom 2">
          <a:extLst>
            <a:ext uri="{FF2B5EF4-FFF2-40B4-BE49-F238E27FC236}">
              <a16:creationId xmlns:a16="http://schemas.microsoft.com/office/drawing/2014/main" id="{87506219-7969-49D3-99FB-085594BD693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48" name="PoljeZBesedilom 2">
          <a:extLst>
            <a:ext uri="{FF2B5EF4-FFF2-40B4-BE49-F238E27FC236}">
              <a16:creationId xmlns:a16="http://schemas.microsoft.com/office/drawing/2014/main" id="{17F83921-870C-40B1-99E9-C87A5230DB8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49" name="PoljeZBesedilom 2">
          <a:extLst>
            <a:ext uri="{FF2B5EF4-FFF2-40B4-BE49-F238E27FC236}">
              <a16:creationId xmlns:a16="http://schemas.microsoft.com/office/drawing/2014/main" id="{67354BB6-6831-41B1-9A6E-560AAAF2289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50" name="PoljeZBesedilom 2">
          <a:extLst>
            <a:ext uri="{FF2B5EF4-FFF2-40B4-BE49-F238E27FC236}">
              <a16:creationId xmlns:a16="http://schemas.microsoft.com/office/drawing/2014/main" id="{E2757222-62FF-4336-A770-A5EA064F200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51" name="PoljeZBesedilom 8550">
          <a:extLst>
            <a:ext uri="{FF2B5EF4-FFF2-40B4-BE49-F238E27FC236}">
              <a16:creationId xmlns:a16="http://schemas.microsoft.com/office/drawing/2014/main" id="{7E94958E-FBF1-4F14-90B2-D612610C353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52" name="PoljeZBesedilom 2">
          <a:extLst>
            <a:ext uri="{FF2B5EF4-FFF2-40B4-BE49-F238E27FC236}">
              <a16:creationId xmlns:a16="http://schemas.microsoft.com/office/drawing/2014/main" id="{C119F30D-EF42-4D83-BBDC-F5F8827CB23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53" name="PoljeZBesedilom 2">
          <a:extLst>
            <a:ext uri="{FF2B5EF4-FFF2-40B4-BE49-F238E27FC236}">
              <a16:creationId xmlns:a16="http://schemas.microsoft.com/office/drawing/2014/main" id="{198738E3-51FD-4BE0-9A34-31CD5011765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54" name="PoljeZBesedilom 2">
          <a:extLst>
            <a:ext uri="{FF2B5EF4-FFF2-40B4-BE49-F238E27FC236}">
              <a16:creationId xmlns:a16="http://schemas.microsoft.com/office/drawing/2014/main" id="{55CCC342-A1DB-4BDC-8D6B-C4AC36E94B3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55" name="PoljeZBesedilom 2">
          <a:extLst>
            <a:ext uri="{FF2B5EF4-FFF2-40B4-BE49-F238E27FC236}">
              <a16:creationId xmlns:a16="http://schemas.microsoft.com/office/drawing/2014/main" id="{29241644-E11D-4D2B-8FDC-6DCD997C9E4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56" name="PoljeZBesedilom 2">
          <a:extLst>
            <a:ext uri="{FF2B5EF4-FFF2-40B4-BE49-F238E27FC236}">
              <a16:creationId xmlns:a16="http://schemas.microsoft.com/office/drawing/2014/main" id="{76A552B7-4C96-48E1-AEDB-77FCC9D7550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57" name="PoljeZBesedilom 8556">
          <a:extLst>
            <a:ext uri="{FF2B5EF4-FFF2-40B4-BE49-F238E27FC236}">
              <a16:creationId xmlns:a16="http://schemas.microsoft.com/office/drawing/2014/main" id="{BE488450-D42E-4D31-B650-4451C93144E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58" name="PoljeZBesedilom 2">
          <a:extLst>
            <a:ext uri="{FF2B5EF4-FFF2-40B4-BE49-F238E27FC236}">
              <a16:creationId xmlns:a16="http://schemas.microsoft.com/office/drawing/2014/main" id="{668B9EBF-7B8E-4941-B6AD-EC3BCFFD7A1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59" name="PoljeZBesedilom 2">
          <a:extLst>
            <a:ext uri="{FF2B5EF4-FFF2-40B4-BE49-F238E27FC236}">
              <a16:creationId xmlns:a16="http://schemas.microsoft.com/office/drawing/2014/main" id="{0EFFC2B6-47C3-4B25-92DF-88C1EF124D7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60" name="PoljeZBesedilom 2">
          <a:extLst>
            <a:ext uri="{FF2B5EF4-FFF2-40B4-BE49-F238E27FC236}">
              <a16:creationId xmlns:a16="http://schemas.microsoft.com/office/drawing/2014/main" id="{2FB91F6F-F3FE-49B5-B229-ADC66465FA4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61" name="PoljeZBesedilom 2">
          <a:extLst>
            <a:ext uri="{FF2B5EF4-FFF2-40B4-BE49-F238E27FC236}">
              <a16:creationId xmlns:a16="http://schemas.microsoft.com/office/drawing/2014/main" id="{EA99FCF0-1A98-41FC-918F-2A58AE407F4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62" name="PoljeZBesedilom 2">
          <a:extLst>
            <a:ext uri="{FF2B5EF4-FFF2-40B4-BE49-F238E27FC236}">
              <a16:creationId xmlns:a16="http://schemas.microsoft.com/office/drawing/2014/main" id="{E3CE9C9F-C3C7-4E8B-91E9-8A0BF7B1881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63" name="PoljeZBesedilom 8562">
          <a:extLst>
            <a:ext uri="{FF2B5EF4-FFF2-40B4-BE49-F238E27FC236}">
              <a16:creationId xmlns:a16="http://schemas.microsoft.com/office/drawing/2014/main" id="{7239FD27-AB38-4B24-AD9B-E0C38A6C6AB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64" name="PoljeZBesedilom 2">
          <a:extLst>
            <a:ext uri="{FF2B5EF4-FFF2-40B4-BE49-F238E27FC236}">
              <a16:creationId xmlns:a16="http://schemas.microsoft.com/office/drawing/2014/main" id="{ABF32148-AAB7-4E55-A7CF-615F7B2EFB4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65" name="PoljeZBesedilom 2">
          <a:extLst>
            <a:ext uri="{FF2B5EF4-FFF2-40B4-BE49-F238E27FC236}">
              <a16:creationId xmlns:a16="http://schemas.microsoft.com/office/drawing/2014/main" id="{85C91BA2-AF35-449C-BDD8-B93B740AEBF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66" name="PoljeZBesedilom 2">
          <a:extLst>
            <a:ext uri="{FF2B5EF4-FFF2-40B4-BE49-F238E27FC236}">
              <a16:creationId xmlns:a16="http://schemas.microsoft.com/office/drawing/2014/main" id="{51FDE93C-41E3-4DE0-8866-6E051E8B687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67" name="PoljeZBesedilom 2">
          <a:extLst>
            <a:ext uri="{FF2B5EF4-FFF2-40B4-BE49-F238E27FC236}">
              <a16:creationId xmlns:a16="http://schemas.microsoft.com/office/drawing/2014/main" id="{86DDBB8C-574B-4362-9488-2789E3FE993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568" name="PoljeZBesedilom 2">
          <a:extLst>
            <a:ext uri="{FF2B5EF4-FFF2-40B4-BE49-F238E27FC236}">
              <a16:creationId xmlns:a16="http://schemas.microsoft.com/office/drawing/2014/main" id="{EE474432-2A1A-4645-84B4-F907627E919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569" name="PoljeZBesedilom 8568">
          <a:extLst>
            <a:ext uri="{FF2B5EF4-FFF2-40B4-BE49-F238E27FC236}">
              <a16:creationId xmlns:a16="http://schemas.microsoft.com/office/drawing/2014/main" id="{3BD28C50-93C7-4108-A3A1-56F66694DB7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570" name="PoljeZBesedilom 2">
          <a:extLst>
            <a:ext uri="{FF2B5EF4-FFF2-40B4-BE49-F238E27FC236}">
              <a16:creationId xmlns:a16="http://schemas.microsoft.com/office/drawing/2014/main" id="{67A25797-921D-420A-8062-810A11794EA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571" name="PoljeZBesedilom 2">
          <a:extLst>
            <a:ext uri="{FF2B5EF4-FFF2-40B4-BE49-F238E27FC236}">
              <a16:creationId xmlns:a16="http://schemas.microsoft.com/office/drawing/2014/main" id="{09CB1BC6-C27E-4DFE-94B9-68D92716A1D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572" name="PoljeZBesedilom 2">
          <a:extLst>
            <a:ext uri="{FF2B5EF4-FFF2-40B4-BE49-F238E27FC236}">
              <a16:creationId xmlns:a16="http://schemas.microsoft.com/office/drawing/2014/main" id="{29A3E77C-8277-4BBA-ADC5-C44997EA7EB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573" name="PoljeZBesedilom 2">
          <a:extLst>
            <a:ext uri="{FF2B5EF4-FFF2-40B4-BE49-F238E27FC236}">
              <a16:creationId xmlns:a16="http://schemas.microsoft.com/office/drawing/2014/main" id="{AF631998-E5DA-453E-9FAC-725D41F7B2F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74" name="PoljeZBesedilom 2">
          <a:extLst>
            <a:ext uri="{FF2B5EF4-FFF2-40B4-BE49-F238E27FC236}">
              <a16:creationId xmlns:a16="http://schemas.microsoft.com/office/drawing/2014/main" id="{3D157546-0328-496B-9E3E-7650C271D7E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75" name="PoljeZBesedilom 8574">
          <a:extLst>
            <a:ext uri="{FF2B5EF4-FFF2-40B4-BE49-F238E27FC236}">
              <a16:creationId xmlns:a16="http://schemas.microsoft.com/office/drawing/2014/main" id="{18D838D1-F1F1-45D7-89B0-7D5D6179909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76" name="PoljeZBesedilom 2">
          <a:extLst>
            <a:ext uri="{FF2B5EF4-FFF2-40B4-BE49-F238E27FC236}">
              <a16:creationId xmlns:a16="http://schemas.microsoft.com/office/drawing/2014/main" id="{3A313C5D-F95A-4D01-A07C-878C3268565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77" name="PoljeZBesedilom 2">
          <a:extLst>
            <a:ext uri="{FF2B5EF4-FFF2-40B4-BE49-F238E27FC236}">
              <a16:creationId xmlns:a16="http://schemas.microsoft.com/office/drawing/2014/main" id="{4F9E061E-00C9-49B3-B1FF-7678D21FF32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78" name="PoljeZBesedilom 2">
          <a:extLst>
            <a:ext uri="{FF2B5EF4-FFF2-40B4-BE49-F238E27FC236}">
              <a16:creationId xmlns:a16="http://schemas.microsoft.com/office/drawing/2014/main" id="{B3983040-D9CC-485F-B927-3C33C119D1F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79" name="PoljeZBesedilom 2">
          <a:extLst>
            <a:ext uri="{FF2B5EF4-FFF2-40B4-BE49-F238E27FC236}">
              <a16:creationId xmlns:a16="http://schemas.microsoft.com/office/drawing/2014/main" id="{69DD0914-96DA-4ADD-BE2C-B633CF4165D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80" name="PoljeZBesedilom 2">
          <a:extLst>
            <a:ext uri="{FF2B5EF4-FFF2-40B4-BE49-F238E27FC236}">
              <a16:creationId xmlns:a16="http://schemas.microsoft.com/office/drawing/2014/main" id="{0DC09E62-89A0-460C-8209-81BEBE56AA8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81" name="PoljeZBesedilom 8580">
          <a:extLst>
            <a:ext uri="{FF2B5EF4-FFF2-40B4-BE49-F238E27FC236}">
              <a16:creationId xmlns:a16="http://schemas.microsoft.com/office/drawing/2014/main" id="{AC81EDF2-58DE-4246-B91E-27A87F4C02E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82" name="PoljeZBesedilom 2">
          <a:extLst>
            <a:ext uri="{FF2B5EF4-FFF2-40B4-BE49-F238E27FC236}">
              <a16:creationId xmlns:a16="http://schemas.microsoft.com/office/drawing/2014/main" id="{A09B0743-B428-4A11-946B-34BEB2107BC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83" name="PoljeZBesedilom 2">
          <a:extLst>
            <a:ext uri="{FF2B5EF4-FFF2-40B4-BE49-F238E27FC236}">
              <a16:creationId xmlns:a16="http://schemas.microsoft.com/office/drawing/2014/main" id="{44536DE4-543A-4253-A0D5-D597D55EE9E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84" name="PoljeZBesedilom 2">
          <a:extLst>
            <a:ext uri="{FF2B5EF4-FFF2-40B4-BE49-F238E27FC236}">
              <a16:creationId xmlns:a16="http://schemas.microsoft.com/office/drawing/2014/main" id="{C7068C62-549A-4C6E-9DF2-BFA1B2DA51F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8585" name="PoljeZBesedilom 2">
          <a:extLst>
            <a:ext uri="{FF2B5EF4-FFF2-40B4-BE49-F238E27FC236}">
              <a16:creationId xmlns:a16="http://schemas.microsoft.com/office/drawing/2014/main" id="{B071E8D1-E81F-497A-9B11-FAA4A294B87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586" name="PoljeZBesedilom 2">
          <a:extLst>
            <a:ext uri="{FF2B5EF4-FFF2-40B4-BE49-F238E27FC236}">
              <a16:creationId xmlns:a16="http://schemas.microsoft.com/office/drawing/2014/main" id="{521DD91C-1234-473C-91B4-09038F625B6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587" name="PoljeZBesedilom 8586">
          <a:extLst>
            <a:ext uri="{FF2B5EF4-FFF2-40B4-BE49-F238E27FC236}">
              <a16:creationId xmlns:a16="http://schemas.microsoft.com/office/drawing/2014/main" id="{1F56513F-ABF5-424F-8EB8-0063AB671CD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588" name="PoljeZBesedilom 2">
          <a:extLst>
            <a:ext uri="{FF2B5EF4-FFF2-40B4-BE49-F238E27FC236}">
              <a16:creationId xmlns:a16="http://schemas.microsoft.com/office/drawing/2014/main" id="{C8F178B3-C928-48F8-ACF6-128443E3A38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589" name="PoljeZBesedilom 2">
          <a:extLst>
            <a:ext uri="{FF2B5EF4-FFF2-40B4-BE49-F238E27FC236}">
              <a16:creationId xmlns:a16="http://schemas.microsoft.com/office/drawing/2014/main" id="{97E075F3-52C2-49FB-8234-624BDCCFD57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590" name="PoljeZBesedilom 2">
          <a:extLst>
            <a:ext uri="{FF2B5EF4-FFF2-40B4-BE49-F238E27FC236}">
              <a16:creationId xmlns:a16="http://schemas.microsoft.com/office/drawing/2014/main" id="{A017D4E6-5484-4604-BE4E-052FACCD676A}"/>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8591" name="PoljeZBesedilom 2">
          <a:extLst>
            <a:ext uri="{FF2B5EF4-FFF2-40B4-BE49-F238E27FC236}">
              <a16:creationId xmlns:a16="http://schemas.microsoft.com/office/drawing/2014/main" id="{3D11878F-E98D-4ABD-A446-C5A4BD33B03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92" name="PoljeZBesedilom 2">
          <a:extLst>
            <a:ext uri="{FF2B5EF4-FFF2-40B4-BE49-F238E27FC236}">
              <a16:creationId xmlns:a16="http://schemas.microsoft.com/office/drawing/2014/main" id="{63BE5164-3E55-491B-A99E-340D5E60784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93" name="PoljeZBesedilom 8592">
          <a:extLst>
            <a:ext uri="{FF2B5EF4-FFF2-40B4-BE49-F238E27FC236}">
              <a16:creationId xmlns:a16="http://schemas.microsoft.com/office/drawing/2014/main" id="{638B56AF-3741-40CA-AF72-1A7B4B69D5C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94" name="PoljeZBesedilom 2">
          <a:extLst>
            <a:ext uri="{FF2B5EF4-FFF2-40B4-BE49-F238E27FC236}">
              <a16:creationId xmlns:a16="http://schemas.microsoft.com/office/drawing/2014/main" id="{A1E3B55D-F016-468C-BC5E-8EDE85B25C8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95" name="PoljeZBesedilom 2">
          <a:extLst>
            <a:ext uri="{FF2B5EF4-FFF2-40B4-BE49-F238E27FC236}">
              <a16:creationId xmlns:a16="http://schemas.microsoft.com/office/drawing/2014/main" id="{57E1E694-A79E-4104-B337-BB77B67C59E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96" name="PoljeZBesedilom 2">
          <a:extLst>
            <a:ext uri="{FF2B5EF4-FFF2-40B4-BE49-F238E27FC236}">
              <a16:creationId xmlns:a16="http://schemas.microsoft.com/office/drawing/2014/main" id="{FEEA4BEC-7F77-4EB6-949D-3B83E28D6C4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597" name="PoljeZBesedilom 2">
          <a:extLst>
            <a:ext uri="{FF2B5EF4-FFF2-40B4-BE49-F238E27FC236}">
              <a16:creationId xmlns:a16="http://schemas.microsoft.com/office/drawing/2014/main" id="{A155F350-EC07-4F63-80C0-D40DA24A53F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598" name="PoljeZBesedilom 8597">
          <a:extLst>
            <a:ext uri="{FF2B5EF4-FFF2-40B4-BE49-F238E27FC236}">
              <a16:creationId xmlns:a16="http://schemas.microsoft.com/office/drawing/2014/main" id="{0A308447-8D5A-48CE-A27B-F4549712C30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599" name="PoljeZBesedilom 2">
          <a:extLst>
            <a:ext uri="{FF2B5EF4-FFF2-40B4-BE49-F238E27FC236}">
              <a16:creationId xmlns:a16="http://schemas.microsoft.com/office/drawing/2014/main" id="{8E8A6E8F-D30D-42D4-A348-C9DBA84AFBA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600" name="PoljeZBesedilom 2">
          <a:extLst>
            <a:ext uri="{FF2B5EF4-FFF2-40B4-BE49-F238E27FC236}">
              <a16:creationId xmlns:a16="http://schemas.microsoft.com/office/drawing/2014/main" id="{E622BB9A-764A-488C-86B2-B7C07D75933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601" name="PoljeZBesedilom 2">
          <a:extLst>
            <a:ext uri="{FF2B5EF4-FFF2-40B4-BE49-F238E27FC236}">
              <a16:creationId xmlns:a16="http://schemas.microsoft.com/office/drawing/2014/main" id="{07DA127D-633A-46EF-B9D7-49C03B53987A}"/>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602" name="PoljeZBesedilom 2">
          <a:extLst>
            <a:ext uri="{FF2B5EF4-FFF2-40B4-BE49-F238E27FC236}">
              <a16:creationId xmlns:a16="http://schemas.microsoft.com/office/drawing/2014/main" id="{6EB57979-63AF-4597-B15B-E582BBC7345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603" name="PoljeZBesedilom 2">
          <a:extLst>
            <a:ext uri="{FF2B5EF4-FFF2-40B4-BE49-F238E27FC236}">
              <a16:creationId xmlns:a16="http://schemas.microsoft.com/office/drawing/2014/main" id="{DA1820AE-7046-4CC8-96F6-565553AE1F3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604" name="PoljeZBesedilom 8603">
          <a:extLst>
            <a:ext uri="{FF2B5EF4-FFF2-40B4-BE49-F238E27FC236}">
              <a16:creationId xmlns:a16="http://schemas.microsoft.com/office/drawing/2014/main" id="{6076C1CF-AA49-4764-A03E-18CC3F4E7F3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605" name="PoljeZBesedilom 2">
          <a:extLst>
            <a:ext uri="{FF2B5EF4-FFF2-40B4-BE49-F238E27FC236}">
              <a16:creationId xmlns:a16="http://schemas.microsoft.com/office/drawing/2014/main" id="{05982F3C-4C4E-4C35-9643-DA2300B3106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606" name="PoljeZBesedilom 2">
          <a:extLst>
            <a:ext uri="{FF2B5EF4-FFF2-40B4-BE49-F238E27FC236}">
              <a16:creationId xmlns:a16="http://schemas.microsoft.com/office/drawing/2014/main" id="{0EB47BA1-BF83-405A-B61D-F48625C7268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607" name="PoljeZBesedilom 2">
          <a:extLst>
            <a:ext uri="{FF2B5EF4-FFF2-40B4-BE49-F238E27FC236}">
              <a16:creationId xmlns:a16="http://schemas.microsoft.com/office/drawing/2014/main" id="{2505746F-2F9D-48C1-9CC4-FF22F175852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608" name="PoljeZBesedilom 2">
          <a:extLst>
            <a:ext uri="{FF2B5EF4-FFF2-40B4-BE49-F238E27FC236}">
              <a16:creationId xmlns:a16="http://schemas.microsoft.com/office/drawing/2014/main" id="{C749870B-9FCC-45D9-AD93-C5DE322BE93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609" name="PoljeZBesedilom 8608">
          <a:extLst>
            <a:ext uri="{FF2B5EF4-FFF2-40B4-BE49-F238E27FC236}">
              <a16:creationId xmlns:a16="http://schemas.microsoft.com/office/drawing/2014/main" id="{CE55C3B4-68B5-43C7-9002-FD1298E4A743}"/>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610" name="PoljeZBesedilom 2">
          <a:extLst>
            <a:ext uri="{FF2B5EF4-FFF2-40B4-BE49-F238E27FC236}">
              <a16:creationId xmlns:a16="http://schemas.microsoft.com/office/drawing/2014/main" id="{49D884E1-9B25-41CF-9BE0-443EB5CB919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611" name="PoljeZBesedilom 2">
          <a:extLst>
            <a:ext uri="{FF2B5EF4-FFF2-40B4-BE49-F238E27FC236}">
              <a16:creationId xmlns:a16="http://schemas.microsoft.com/office/drawing/2014/main" id="{B78922E4-1964-40DC-A2CD-A7C3AF6A881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612" name="PoljeZBesedilom 2">
          <a:extLst>
            <a:ext uri="{FF2B5EF4-FFF2-40B4-BE49-F238E27FC236}">
              <a16:creationId xmlns:a16="http://schemas.microsoft.com/office/drawing/2014/main" id="{CFDE6AD2-8F8E-4A23-A0B9-1314271C38C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8613" name="PoljeZBesedilom 2">
          <a:extLst>
            <a:ext uri="{FF2B5EF4-FFF2-40B4-BE49-F238E27FC236}">
              <a16:creationId xmlns:a16="http://schemas.microsoft.com/office/drawing/2014/main" id="{4E84D994-B5C2-41FB-A00C-42D1A975484C}"/>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14" name="PoljeZBesedilom 2">
          <a:extLst>
            <a:ext uri="{FF2B5EF4-FFF2-40B4-BE49-F238E27FC236}">
              <a16:creationId xmlns:a16="http://schemas.microsoft.com/office/drawing/2014/main" id="{9E0F7641-B20A-4C13-9F72-5A7AAC07DB6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15" name="PoljeZBesedilom 8614">
          <a:extLst>
            <a:ext uri="{FF2B5EF4-FFF2-40B4-BE49-F238E27FC236}">
              <a16:creationId xmlns:a16="http://schemas.microsoft.com/office/drawing/2014/main" id="{D92AE479-5CE5-46CB-BD2B-EF7D5DBD0DF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16" name="PoljeZBesedilom 2">
          <a:extLst>
            <a:ext uri="{FF2B5EF4-FFF2-40B4-BE49-F238E27FC236}">
              <a16:creationId xmlns:a16="http://schemas.microsoft.com/office/drawing/2014/main" id="{FF5ECBCD-12EE-47B1-9DE8-B03C3557DFA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17" name="PoljeZBesedilom 2">
          <a:extLst>
            <a:ext uri="{FF2B5EF4-FFF2-40B4-BE49-F238E27FC236}">
              <a16:creationId xmlns:a16="http://schemas.microsoft.com/office/drawing/2014/main" id="{80606B32-D804-44EE-BF3C-AA7B0C3006C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18" name="PoljeZBesedilom 2">
          <a:extLst>
            <a:ext uri="{FF2B5EF4-FFF2-40B4-BE49-F238E27FC236}">
              <a16:creationId xmlns:a16="http://schemas.microsoft.com/office/drawing/2014/main" id="{EBEB54AF-77A6-453B-B709-088603C8029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19" name="PoljeZBesedilom 2">
          <a:extLst>
            <a:ext uri="{FF2B5EF4-FFF2-40B4-BE49-F238E27FC236}">
              <a16:creationId xmlns:a16="http://schemas.microsoft.com/office/drawing/2014/main" id="{99107873-3D41-4CA0-8FA6-BE4E6FB140E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20" name="PoljeZBesedilom 2">
          <a:extLst>
            <a:ext uri="{FF2B5EF4-FFF2-40B4-BE49-F238E27FC236}">
              <a16:creationId xmlns:a16="http://schemas.microsoft.com/office/drawing/2014/main" id="{82865849-E365-4C73-83CD-50F2B60F427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21" name="PoljeZBesedilom 8620">
          <a:extLst>
            <a:ext uri="{FF2B5EF4-FFF2-40B4-BE49-F238E27FC236}">
              <a16:creationId xmlns:a16="http://schemas.microsoft.com/office/drawing/2014/main" id="{424D8D12-D7C9-4952-8AD2-7B8C7BE1E4A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22" name="PoljeZBesedilom 2">
          <a:extLst>
            <a:ext uri="{FF2B5EF4-FFF2-40B4-BE49-F238E27FC236}">
              <a16:creationId xmlns:a16="http://schemas.microsoft.com/office/drawing/2014/main" id="{AF7DF0EB-792E-42C5-B27E-E48FD39357C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23" name="PoljeZBesedilom 2">
          <a:extLst>
            <a:ext uri="{FF2B5EF4-FFF2-40B4-BE49-F238E27FC236}">
              <a16:creationId xmlns:a16="http://schemas.microsoft.com/office/drawing/2014/main" id="{FE57BB39-F13D-443A-AF77-698F38D37DD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24" name="PoljeZBesedilom 2">
          <a:extLst>
            <a:ext uri="{FF2B5EF4-FFF2-40B4-BE49-F238E27FC236}">
              <a16:creationId xmlns:a16="http://schemas.microsoft.com/office/drawing/2014/main" id="{E583A2BB-BD0E-4100-B56D-DA33AE4F5CB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25" name="PoljeZBesedilom 2">
          <a:extLst>
            <a:ext uri="{FF2B5EF4-FFF2-40B4-BE49-F238E27FC236}">
              <a16:creationId xmlns:a16="http://schemas.microsoft.com/office/drawing/2014/main" id="{459B8C4E-B667-4251-B44A-D8E2A36D844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626" name="PoljeZBesedilom 2">
          <a:extLst>
            <a:ext uri="{FF2B5EF4-FFF2-40B4-BE49-F238E27FC236}">
              <a16:creationId xmlns:a16="http://schemas.microsoft.com/office/drawing/2014/main" id="{2C7EE25D-93FF-46EF-AEEA-0FB663FAFFA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627" name="PoljeZBesedilom 8626">
          <a:extLst>
            <a:ext uri="{FF2B5EF4-FFF2-40B4-BE49-F238E27FC236}">
              <a16:creationId xmlns:a16="http://schemas.microsoft.com/office/drawing/2014/main" id="{69E97ADE-DF25-4F5D-ABDE-1E8E2D43612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628" name="PoljeZBesedilom 2">
          <a:extLst>
            <a:ext uri="{FF2B5EF4-FFF2-40B4-BE49-F238E27FC236}">
              <a16:creationId xmlns:a16="http://schemas.microsoft.com/office/drawing/2014/main" id="{8E9B24A9-E497-4DFF-9FB0-85A9D819BF7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629" name="PoljeZBesedilom 2">
          <a:extLst>
            <a:ext uri="{FF2B5EF4-FFF2-40B4-BE49-F238E27FC236}">
              <a16:creationId xmlns:a16="http://schemas.microsoft.com/office/drawing/2014/main" id="{154A924B-558D-451F-B553-F52E7DFADFA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630" name="PoljeZBesedilom 2">
          <a:extLst>
            <a:ext uri="{FF2B5EF4-FFF2-40B4-BE49-F238E27FC236}">
              <a16:creationId xmlns:a16="http://schemas.microsoft.com/office/drawing/2014/main" id="{D6087DD9-6548-40DA-9DDA-C4D89162530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631" name="PoljeZBesedilom 2">
          <a:extLst>
            <a:ext uri="{FF2B5EF4-FFF2-40B4-BE49-F238E27FC236}">
              <a16:creationId xmlns:a16="http://schemas.microsoft.com/office/drawing/2014/main" id="{3FE2032C-A4E7-4FC8-85B7-44A7E614421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8632" name="PoljeZBesedilom 2">
          <a:extLst>
            <a:ext uri="{FF2B5EF4-FFF2-40B4-BE49-F238E27FC236}">
              <a16:creationId xmlns:a16="http://schemas.microsoft.com/office/drawing/2014/main" id="{346EC024-FD17-43AA-938A-7150B2B90BA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8633" name="PoljeZBesedilom 8632">
          <a:extLst>
            <a:ext uri="{FF2B5EF4-FFF2-40B4-BE49-F238E27FC236}">
              <a16:creationId xmlns:a16="http://schemas.microsoft.com/office/drawing/2014/main" id="{43B7559B-5E92-405B-BCE1-C43CB54A1F5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8634" name="PoljeZBesedilom 2">
          <a:extLst>
            <a:ext uri="{FF2B5EF4-FFF2-40B4-BE49-F238E27FC236}">
              <a16:creationId xmlns:a16="http://schemas.microsoft.com/office/drawing/2014/main" id="{8506BC8B-9103-4995-8B91-0F6D0E0EE2F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8635" name="PoljeZBesedilom 2">
          <a:extLst>
            <a:ext uri="{FF2B5EF4-FFF2-40B4-BE49-F238E27FC236}">
              <a16:creationId xmlns:a16="http://schemas.microsoft.com/office/drawing/2014/main" id="{67102D84-AA91-41A3-9CC2-32E9872B34B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8636" name="PoljeZBesedilom 2">
          <a:extLst>
            <a:ext uri="{FF2B5EF4-FFF2-40B4-BE49-F238E27FC236}">
              <a16:creationId xmlns:a16="http://schemas.microsoft.com/office/drawing/2014/main" id="{4FDA2CD0-F1A5-45B7-81BB-BA350A471D9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8637" name="PoljeZBesedilom 2">
          <a:extLst>
            <a:ext uri="{FF2B5EF4-FFF2-40B4-BE49-F238E27FC236}">
              <a16:creationId xmlns:a16="http://schemas.microsoft.com/office/drawing/2014/main" id="{0918D52E-750B-462F-AD99-29F525A79C3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38" name="PoljeZBesedilom 2">
          <a:extLst>
            <a:ext uri="{FF2B5EF4-FFF2-40B4-BE49-F238E27FC236}">
              <a16:creationId xmlns:a16="http://schemas.microsoft.com/office/drawing/2014/main" id="{36D5C6C9-CE08-49F4-A3AA-892C7FE85F9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39" name="PoljeZBesedilom 8638">
          <a:extLst>
            <a:ext uri="{FF2B5EF4-FFF2-40B4-BE49-F238E27FC236}">
              <a16:creationId xmlns:a16="http://schemas.microsoft.com/office/drawing/2014/main" id="{48FE4F06-6074-436E-B2F7-A81F7BC3E3E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40" name="PoljeZBesedilom 2">
          <a:extLst>
            <a:ext uri="{FF2B5EF4-FFF2-40B4-BE49-F238E27FC236}">
              <a16:creationId xmlns:a16="http://schemas.microsoft.com/office/drawing/2014/main" id="{90A2DE81-0CE5-4B33-BB7B-E698FA023AB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41" name="PoljeZBesedilom 2">
          <a:extLst>
            <a:ext uri="{FF2B5EF4-FFF2-40B4-BE49-F238E27FC236}">
              <a16:creationId xmlns:a16="http://schemas.microsoft.com/office/drawing/2014/main" id="{691C541F-542A-483D-9986-0D55824C7BF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42" name="PoljeZBesedilom 2">
          <a:extLst>
            <a:ext uri="{FF2B5EF4-FFF2-40B4-BE49-F238E27FC236}">
              <a16:creationId xmlns:a16="http://schemas.microsoft.com/office/drawing/2014/main" id="{1CEB2D07-AD93-40FD-9DF9-C9F361498C2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43" name="PoljeZBesedilom 2">
          <a:extLst>
            <a:ext uri="{FF2B5EF4-FFF2-40B4-BE49-F238E27FC236}">
              <a16:creationId xmlns:a16="http://schemas.microsoft.com/office/drawing/2014/main" id="{54ED3076-0F56-4CF6-B0F8-CA9708F4500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44" name="PoljeZBesedilom 2">
          <a:extLst>
            <a:ext uri="{FF2B5EF4-FFF2-40B4-BE49-F238E27FC236}">
              <a16:creationId xmlns:a16="http://schemas.microsoft.com/office/drawing/2014/main" id="{994B140A-2E7D-4B57-803F-41670CDAE90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45" name="PoljeZBesedilom 8644">
          <a:extLst>
            <a:ext uri="{FF2B5EF4-FFF2-40B4-BE49-F238E27FC236}">
              <a16:creationId xmlns:a16="http://schemas.microsoft.com/office/drawing/2014/main" id="{75D358CB-7597-489A-B34F-865CA6F706D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46" name="PoljeZBesedilom 2">
          <a:extLst>
            <a:ext uri="{FF2B5EF4-FFF2-40B4-BE49-F238E27FC236}">
              <a16:creationId xmlns:a16="http://schemas.microsoft.com/office/drawing/2014/main" id="{F6EEF0CE-FA76-4177-B51C-A9E0BC26D0B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47" name="PoljeZBesedilom 2">
          <a:extLst>
            <a:ext uri="{FF2B5EF4-FFF2-40B4-BE49-F238E27FC236}">
              <a16:creationId xmlns:a16="http://schemas.microsoft.com/office/drawing/2014/main" id="{E92EDC29-F4FC-4DE1-AE67-C08DA95AC22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48" name="PoljeZBesedilom 2">
          <a:extLst>
            <a:ext uri="{FF2B5EF4-FFF2-40B4-BE49-F238E27FC236}">
              <a16:creationId xmlns:a16="http://schemas.microsoft.com/office/drawing/2014/main" id="{58576C5B-3E5F-4D23-94FC-D2C03AE4484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49" name="PoljeZBesedilom 2">
          <a:extLst>
            <a:ext uri="{FF2B5EF4-FFF2-40B4-BE49-F238E27FC236}">
              <a16:creationId xmlns:a16="http://schemas.microsoft.com/office/drawing/2014/main" id="{E6885AD4-EC72-4E45-B0B7-52303F38405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8650" name="PoljeZBesedilom 2">
          <a:extLst>
            <a:ext uri="{FF2B5EF4-FFF2-40B4-BE49-F238E27FC236}">
              <a16:creationId xmlns:a16="http://schemas.microsoft.com/office/drawing/2014/main" id="{E89C1D0A-93B1-4D72-B4C6-E9438DD8C66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8651" name="PoljeZBesedilom 8650">
          <a:extLst>
            <a:ext uri="{FF2B5EF4-FFF2-40B4-BE49-F238E27FC236}">
              <a16:creationId xmlns:a16="http://schemas.microsoft.com/office/drawing/2014/main" id="{622C7E8A-70BF-419F-B6AE-68263F17305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8652" name="PoljeZBesedilom 2">
          <a:extLst>
            <a:ext uri="{FF2B5EF4-FFF2-40B4-BE49-F238E27FC236}">
              <a16:creationId xmlns:a16="http://schemas.microsoft.com/office/drawing/2014/main" id="{D380CC78-C82A-4776-A474-8407EC782D2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8653" name="PoljeZBesedilom 2">
          <a:extLst>
            <a:ext uri="{FF2B5EF4-FFF2-40B4-BE49-F238E27FC236}">
              <a16:creationId xmlns:a16="http://schemas.microsoft.com/office/drawing/2014/main" id="{A1717B52-A6A2-418C-97DD-A21802FAF0F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8654" name="PoljeZBesedilom 2">
          <a:extLst>
            <a:ext uri="{FF2B5EF4-FFF2-40B4-BE49-F238E27FC236}">
              <a16:creationId xmlns:a16="http://schemas.microsoft.com/office/drawing/2014/main" id="{C6E61598-9649-4D92-9781-F94D8568214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8655" name="PoljeZBesedilom 2">
          <a:extLst>
            <a:ext uri="{FF2B5EF4-FFF2-40B4-BE49-F238E27FC236}">
              <a16:creationId xmlns:a16="http://schemas.microsoft.com/office/drawing/2014/main" id="{7020BA05-DA19-4323-AAFE-6C969441897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8656" name="PoljeZBesedilom 2">
          <a:extLst>
            <a:ext uri="{FF2B5EF4-FFF2-40B4-BE49-F238E27FC236}">
              <a16:creationId xmlns:a16="http://schemas.microsoft.com/office/drawing/2014/main" id="{85AB9FA3-F532-4F88-8CA5-0A20F03C3BF3}"/>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8657" name="PoljeZBesedilom 8656">
          <a:extLst>
            <a:ext uri="{FF2B5EF4-FFF2-40B4-BE49-F238E27FC236}">
              <a16:creationId xmlns:a16="http://schemas.microsoft.com/office/drawing/2014/main" id="{2C516BB2-6F42-4FAC-9BA8-F73BDB0DFB60}"/>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8658" name="PoljeZBesedilom 2">
          <a:extLst>
            <a:ext uri="{FF2B5EF4-FFF2-40B4-BE49-F238E27FC236}">
              <a16:creationId xmlns:a16="http://schemas.microsoft.com/office/drawing/2014/main" id="{2A531CFA-97FB-45D8-B2C7-31A01A11E816}"/>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8659" name="PoljeZBesedilom 2">
          <a:extLst>
            <a:ext uri="{FF2B5EF4-FFF2-40B4-BE49-F238E27FC236}">
              <a16:creationId xmlns:a16="http://schemas.microsoft.com/office/drawing/2014/main" id="{A8982839-C2FC-4A5D-B7AE-8CD8D24A721D}"/>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8660" name="PoljeZBesedilom 2">
          <a:extLst>
            <a:ext uri="{FF2B5EF4-FFF2-40B4-BE49-F238E27FC236}">
              <a16:creationId xmlns:a16="http://schemas.microsoft.com/office/drawing/2014/main" id="{9174112A-99F3-4B83-94FA-F51B4481EC6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8661" name="PoljeZBesedilom 2">
          <a:extLst>
            <a:ext uri="{FF2B5EF4-FFF2-40B4-BE49-F238E27FC236}">
              <a16:creationId xmlns:a16="http://schemas.microsoft.com/office/drawing/2014/main" id="{8E1D9E46-26A8-4851-A682-0C4977BA300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4009"/>
    <xdr:sp macro="" textlink="">
      <xdr:nvSpPr>
        <xdr:cNvPr id="8662" name="PoljeZBesedilom 8661">
          <a:extLst>
            <a:ext uri="{FF2B5EF4-FFF2-40B4-BE49-F238E27FC236}">
              <a16:creationId xmlns:a16="http://schemas.microsoft.com/office/drawing/2014/main" id="{93C0ABF8-0942-4D7B-A98E-D1DB5EFC1EF0}"/>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4009"/>
    <xdr:sp macro="" textlink="">
      <xdr:nvSpPr>
        <xdr:cNvPr id="8663" name="PoljeZBesedilom 2">
          <a:extLst>
            <a:ext uri="{FF2B5EF4-FFF2-40B4-BE49-F238E27FC236}">
              <a16:creationId xmlns:a16="http://schemas.microsoft.com/office/drawing/2014/main" id="{91320323-4E38-477B-85D7-268870CEE548}"/>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4009"/>
    <xdr:sp macro="" textlink="">
      <xdr:nvSpPr>
        <xdr:cNvPr id="8664" name="PoljeZBesedilom 2">
          <a:extLst>
            <a:ext uri="{FF2B5EF4-FFF2-40B4-BE49-F238E27FC236}">
              <a16:creationId xmlns:a16="http://schemas.microsoft.com/office/drawing/2014/main" id="{582BED8E-42A0-4946-9972-64F779E9DB88}"/>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4009"/>
    <xdr:sp macro="" textlink="">
      <xdr:nvSpPr>
        <xdr:cNvPr id="8665" name="PoljeZBesedilom 2">
          <a:extLst>
            <a:ext uri="{FF2B5EF4-FFF2-40B4-BE49-F238E27FC236}">
              <a16:creationId xmlns:a16="http://schemas.microsoft.com/office/drawing/2014/main" id="{7A598629-5D3B-498E-8271-224D6C69DBA7}"/>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4009"/>
    <xdr:sp macro="" textlink="">
      <xdr:nvSpPr>
        <xdr:cNvPr id="8666" name="PoljeZBesedilom 2">
          <a:extLst>
            <a:ext uri="{FF2B5EF4-FFF2-40B4-BE49-F238E27FC236}">
              <a16:creationId xmlns:a16="http://schemas.microsoft.com/office/drawing/2014/main" id="{B89CC5EA-A4E5-424C-87E4-380223B07403}"/>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67" name="PoljeZBesedilom 2">
          <a:extLst>
            <a:ext uri="{FF2B5EF4-FFF2-40B4-BE49-F238E27FC236}">
              <a16:creationId xmlns:a16="http://schemas.microsoft.com/office/drawing/2014/main" id="{FB7DE6AD-557D-42B8-AEF5-AB2EFE1BEE8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68" name="PoljeZBesedilom 8667">
          <a:extLst>
            <a:ext uri="{FF2B5EF4-FFF2-40B4-BE49-F238E27FC236}">
              <a16:creationId xmlns:a16="http://schemas.microsoft.com/office/drawing/2014/main" id="{A4AB2DA7-1AEF-4030-BFE7-87D876AE705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69" name="PoljeZBesedilom 2">
          <a:extLst>
            <a:ext uri="{FF2B5EF4-FFF2-40B4-BE49-F238E27FC236}">
              <a16:creationId xmlns:a16="http://schemas.microsoft.com/office/drawing/2014/main" id="{B74E1F99-E752-48FE-85BC-19737DDC6C4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70" name="PoljeZBesedilom 2">
          <a:extLst>
            <a:ext uri="{FF2B5EF4-FFF2-40B4-BE49-F238E27FC236}">
              <a16:creationId xmlns:a16="http://schemas.microsoft.com/office/drawing/2014/main" id="{2CB8A385-8983-4CEC-85DA-7FE0F0864E5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71" name="PoljeZBesedilom 2">
          <a:extLst>
            <a:ext uri="{FF2B5EF4-FFF2-40B4-BE49-F238E27FC236}">
              <a16:creationId xmlns:a16="http://schemas.microsoft.com/office/drawing/2014/main" id="{52211F49-02E0-4F71-AEA1-1F6E4B71C2B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72" name="PoljeZBesedilom 2">
          <a:extLst>
            <a:ext uri="{FF2B5EF4-FFF2-40B4-BE49-F238E27FC236}">
              <a16:creationId xmlns:a16="http://schemas.microsoft.com/office/drawing/2014/main" id="{F9B75D6B-C243-410F-85FD-AED29B46E32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73" name="PoljeZBesedilom 2">
          <a:extLst>
            <a:ext uri="{FF2B5EF4-FFF2-40B4-BE49-F238E27FC236}">
              <a16:creationId xmlns:a16="http://schemas.microsoft.com/office/drawing/2014/main" id="{A1DFB9CE-19BB-4391-AD10-4003C6283EC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74" name="PoljeZBesedilom 8673">
          <a:extLst>
            <a:ext uri="{FF2B5EF4-FFF2-40B4-BE49-F238E27FC236}">
              <a16:creationId xmlns:a16="http://schemas.microsoft.com/office/drawing/2014/main" id="{FE07228A-7C83-48CC-A510-FCD23666481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75" name="PoljeZBesedilom 2">
          <a:extLst>
            <a:ext uri="{FF2B5EF4-FFF2-40B4-BE49-F238E27FC236}">
              <a16:creationId xmlns:a16="http://schemas.microsoft.com/office/drawing/2014/main" id="{F2BA99F3-53E7-4C1B-A5B4-BC18D1FE789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76" name="PoljeZBesedilom 2">
          <a:extLst>
            <a:ext uri="{FF2B5EF4-FFF2-40B4-BE49-F238E27FC236}">
              <a16:creationId xmlns:a16="http://schemas.microsoft.com/office/drawing/2014/main" id="{4DAAC02D-EB97-4A31-BE8E-05DACD75E29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77" name="PoljeZBesedilom 2">
          <a:extLst>
            <a:ext uri="{FF2B5EF4-FFF2-40B4-BE49-F238E27FC236}">
              <a16:creationId xmlns:a16="http://schemas.microsoft.com/office/drawing/2014/main" id="{49A822CB-0847-4DC1-9E89-E06175D41E3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869</xdr:row>
      <xdr:rowOff>0</xdr:rowOff>
    </xdr:from>
    <xdr:ext cx="184731" cy="264560"/>
    <xdr:sp macro="" textlink="">
      <xdr:nvSpPr>
        <xdr:cNvPr id="8678" name="PoljeZBesedilom 2">
          <a:extLst>
            <a:ext uri="{FF2B5EF4-FFF2-40B4-BE49-F238E27FC236}">
              <a16:creationId xmlns:a16="http://schemas.microsoft.com/office/drawing/2014/main" id="{FF00E2F1-54D3-47F9-8664-DEBEDC52D27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679" name="PoljeZBesedilom 2">
          <a:extLst>
            <a:ext uri="{FF2B5EF4-FFF2-40B4-BE49-F238E27FC236}">
              <a16:creationId xmlns:a16="http://schemas.microsoft.com/office/drawing/2014/main" id="{DEB728A5-D7FA-4D13-8449-4F4853806CB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680" name="PoljeZBesedilom 8679">
          <a:extLst>
            <a:ext uri="{FF2B5EF4-FFF2-40B4-BE49-F238E27FC236}">
              <a16:creationId xmlns:a16="http://schemas.microsoft.com/office/drawing/2014/main" id="{0D3F0CF5-CEAD-4744-9BF2-785FB54E922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681" name="PoljeZBesedilom 2">
          <a:extLst>
            <a:ext uri="{FF2B5EF4-FFF2-40B4-BE49-F238E27FC236}">
              <a16:creationId xmlns:a16="http://schemas.microsoft.com/office/drawing/2014/main" id="{43C6C27D-DFB7-4935-B526-FE216A0D38A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682" name="PoljeZBesedilom 2">
          <a:extLst>
            <a:ext uri="{FF2B5EF4-FFF2-40B4-BE49-F238E27FC236}">
              <a16:creationId xmlns:a16="http://schemas.microsoft.com/office/drawing/2014/main" id="{E72A3AE8-7549-4E62-B4A9-837E7B84D28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683" name="PoljeZBesedilom 2">
          <a:extLst>
            <a:ext uri="{FF2B5EF4-FFF2-40B4-BE49-F238E27FC236}">
              <a16:creationId xmlns:a16="http://schemas.microsoft.com/office/drawing/2014/main" id="{1A47BFD1-C319-4C7D-85C3-363CD481A9B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879</xdr:row>
      <xdr:rowOff>0</xdr:rowOff>
    </xdr:from>
    <xdr:ext cx="184731" cy="264560"/>
    <xdr:sp macro="" textlink="">
      <xdr:nvSpPr>
        <xdr:cNvPr id="8684" name="PoljeZBesedilom 2">
          <a:extLst>
            <a:ext uri="{FF2B5EF4-FFF2-40B4-BE49-F238E27FC236}">
              <a16:creationId xmlns:a16="http://schemas.microsoft.com/office/drawing/2014/main" id="{E1408967-19EB-4A8F-B69E-E1DC2BBA2F0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8685" name="PoljeZBesedilom 2">
          <a:extLst>
            <a:ext uri="{FF2B5EF4-FFF2-40B4-BE49-F238E27FC236}">
              <a16:creationId xmlns:a16="http://schemas.microsoft.com/office/drawing/2014/main" id="{9A9C245A-5198-44ED-B970-037562320F3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8686" name="PoljeZBesedilom 8685">
          <a:extLst>
            <a:ext uri="{FF2B5EF4-FFF2-40B4-BE49-F238E27FC236}">
              <a16:creationId xmlns:a16="http://schemas.microsoft.com/office/drawing/2014/main" id="{69C72292-7815-4B83-82BF-8D4BB17A897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8687" name="PoljeZBesedilom 2">
          <a:extLst>
            <a:ext uri="{FF2B5EF4-FFF2-40B4-BE49-F238E27FC236}">
              <a16:creationId xmlns:a16="http://schemas.microsoft.com/office/drawing/2014/main" id="{0E11B419-CE95-42F9-8A3F-F1D1F79F891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8688" name="PoljeZBesedilom 2">
          <a:extLst>
            <a:ext uri="{FF2B5EF4-FFF2-40B4-BE49-F238E27FC236}">
              <a16:creationId xmlns:a16="http://schemas.microsoft.com/office/drawing/2014/main" id="{C973F89A-D710-4420-960A-B22DCC7CD08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8689" name="PoljeZBesedilom 2">
          <a:extLst>
            <a:ext uri="{FF2B5EF4-FFF2-40B4-BE49-F238E27FC236}">
              <a16:creationId xmlns:a16="http://schemas.microsoft.com/office/drawing/2014/main" id="{87339634-D64B-41AD-A823-729200AFCF9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878</xdr:row>
      <xdr:rowOff>0</xdr:rowOff>
    </xdr:from>
    <xdr:ext cx="184731" cy="264560"/>
    <xdr:sp macro="" textlink="">
      <xdr:nvSpPr>
        <xdr:cNvPr id="8690" name="PoljeZBesedilom 2">
          <a:extLst>
            <a:ext uri="{FF2B5EF4-FFF2-40B4-BE49-F238E27FC236}">
              <a16:creationId xmlns:a16="http://schemas.microsoft.com/office/drawing/2014/main" id="{24298652-255E-47F6-B9E7-EFAD3FE84BE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91" name="PoljeZBesedilom 2">
          <a:extLst>
            <a:ext uri="{FF2B5EF4-FFF2-40B4-BE49-F238E27FC236}">
              <a16:creationId xmlns:a16="http://schemas.microsoft.com/office/drawing/2014/main" id="{B043836B-B172-40A2-9354-D16867949BE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92" name="PoljeZBesedilom 8691">
          <a:extLst>
            <a:ext uri="{FF2B5EF4-FFF2-40B4-BE49-F238E27FC236}">
              <a16:creationId xmlns:a16="http://schemas.microsoft.com/office/drawing/2014/main" id="{4E4FB705-2B71-40EB-8B8B-B38DA9E00A2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93" name="PoljeZBesedilom 2">
          <a:extLst>
            <a:ext uri="{FF2B5EF4-FFF2-40B4-BE49-F238E27FC236}">
              <a16:creationId xmlns:a16="http://schemas.microsoft.com/office/drawing/2014/main" id="{FF5D96B1-45E1-473D-8A15-8A8BFBBBBC1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94" name="PoljeZBesedilom 2">
          <a:extLst>
            <a:ext uri="{FF2B5EF4-FFF2-40B4-BE49-F238E27FC236}">
              <a16:creationId xmlns:a16="http://schemas.microsoft.com/office/drawing/2014/main" id="{EE3FBA45-B76E-4B30-BBC5-6A74FA51B7A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95" name="PoljeZBesedilom 2">
          <a:extLst>
            <a:ext uri="{FF2B5EF4-FFF2-40B4-BE49-F238E27FC236}">
              <a16:creationId xmlns:a16="http://schemas.microsoft.com/office/drawing/2014/main" id="{242243F3-30DB-4A14-8844-2BD6B16CAD4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96" name="PoljeZBesedilom 2">
          <a:extLst>
            <a:ext uri="{FF2B5EF4-FFF2-40B4-BE49-F238E27FC236}">
              <a16:creationId xmlns:a16="http://schemas.microsoft.com/office/drawing/2014/main" id="{AC2968AC-5B7E-4D8B-920C-F443B770E65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97" name="PoljeZBesedilom 2">
          <a:extLst>
            <a:ext uri="{FF2B5EF4-FFF2-40B4-BE49-F238E27FC236}">
              <a16:creationId xmlns:a16="http://schemas.microsoft.com/office/drawing/2014/main" id="{2F3032AA-8C07-465D-B34A-3421D85618C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98" name="PoljeZBesedilom 8697">
          <a:extLst>
            <a:ext uri="{FF2B5EF4-FFF2-40B4-BE49-F238E27FC236}">
              <a16:creationId xmlns:a16="http://schemas.microsoft.com/office/drawing/2014/main" id="{2D6467AE-B473-4010-9D60-E05E00F7EF1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699" name="PoljeZBesedilom 2">
          <a:extLst>
            <a:ext uri="{FF2B5EF4-FFF2-40B4-BE49-F238E27FC236}">
              <a16:creationId xmlns:a16="http://schemas.microsoft.com/office/drawing/2014/main" id="{506C4A4C-378E-43D0-A906-5842BB76051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700" name="PoljeZBesedilom 2">
          <a:extLst>
            <a:ext uri="{FF2B5EF4-FFF2-40B4-BE49-F238E27FC236}">
              <a16:creationId xmlns:a16="http://schemas.microsoft.com/office/drawing/2014/main" id="{F99CFD75-3C74-4018-AD00-88E86A8135D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701" name="PoljeZBesedilom 2">
          <a:extLst>
            <a:ext uri="{FF2B5EF4-FFF2-40B4-BE49-F238E27FC236}">
              <a16:creationId xmlns:a16="http://schemas.microsoft.com/office/drawing/2014/main" id="{4212F178-0EFA-42AC-A95E-A76811570D2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893</xdr:row>
      <xdr:rowOff>0</xdr:rowOff>
    </xdr:from>
    <xdr:ext cx="184731" cy="264560"/>
    <xdr:sp macro="" textlink="">
      <xdr:nvSpPr>
        <xdr:cNvPr id="8702" name="PoljeZBesedilom 2">
          <a:extLst>
            <a:ext uri="{FF2B5EF4-FFF2-40B4-BE49-F238E27FC236}">
              <a16:creationId xmlns:a16="http://schemas.microsoft.com/office/drawing/2014/main" id="{DD7281EF-10CE-4007-9B9C-E303F465367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8703" name="PoljeZBesedilom 2">
          <a:extLst>
            <a:ext uri="{FF2B5EF4-FFF2-40B4-BE49-F238E27FC236}">
              <a16:creationId xmlns:a16="http://schemas.microsoft.com/office/drawing/2014/main" id="{905962AB-6538-44D3-92A4-BC4D424C87C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8704" name="PoljeZBesedilom 8703">
          <a:extLst>
            <a:ext uri="{FF2B5EF4-FFF2-40B4-BE49-F238E27FC236}">
              <a16:creationId xmlns:a16="http://schemas.microsoft.com/office/drawing/2014/main" id="{E5C466B6-BBEF-4921-9A01-834BAB822C8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8705" name="PoljeZBesedilom 2">
          <a:extLst>
            <a:ext uri="{FF2B5EF4-FFF2-40B4-BE49-F238E27FC236}">
              <a16:creationId xmlns:a16="http://schemas.microsoft.com/office/drawing/2014/main" id="{43C93D5A-EEFD-4A41-AF15-4F4B98C7AB6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8706" name="PoljeZBesedilom 2">
          <a:extLst>
            <a:ext uri="{FF2B5EF4-FFF2-40B4-BE49-F238E27FC236}">
              <a16:creationId xmlns:a16="http://schemas.microsoft.com/office/drawing/2014/main" id="{D9883487-DDC4-4304-9CDF-32A5132694C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8707" name="PoljeZBesedilom 2">
          <a:extLst>
            <a:ext uri="{FF2B5EF4-FFF2-40B4-BE49-F238E27FC236}">
              <a16:creationId xmlns:a16="http://schemas.microsoft.com/office/drawing/2014/main" id="{CD21D4CA-4871-4BFC-A036-D4118B1835B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4560"/>
    <xdr:sp macro="" textlink="">
      <xdr:nvSpPr>
        <xdr:cNvPr id="8708" name="PoljeZBesedilom 2">
          <a:extLst>
            <a:ext uri="{FF2B5EF4-FFF2-40B4-BE49-F238E27FC236}">
              <a16:creationId xmlns:a16="http://schemas.microsoft.com/office/drawing/2014/main" id="{1729045B-A89F-492A-8F7C-126399F5994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8709" name="PoljeZBesedilom 2">
          <a:extLst>
            <a:ext uri="{FF2B5EF4-FFF2-40B4-BE49-F238E27FC236}">
              <a16:creationId xmlns:a16="http://schemas.microsoft.com/office/drawing/2014/main" id="{5EF30411-0435-4E1C-9231-08C6A2081616}"/>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8710" name="PoljeZBesedilom 8709">
          <a:extLst>
            <a:ext uri="{FF2B5EF4-FFF2-40B4-BE49-F238E27FC236}">
              <a16:creationId xmlns:a16="http://schemas.microsoft.com/office/drawing/2014/main" id="{B0BF9734-A455-4D0D-AA86-F230CBAE452C}"/>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8711" name="PoljeZBesedilom 2">
          <a:extLst>
            <a:ext uri="{FF2B5EF4-FFF2-40B4-BE49-F238E27FC236}">
              <a16:creationId xmlns:a16="http://schemas.microsoft.com/office/drawing/2014/main" id="{730A904F-F854-4F2B-B338-AE2648291551}"/>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8712" name="PoljeZBesedilom 2">
          <a:extLst>
            <a:ext uri="{FF2B5EF4-FFF2-40B4-BE49-F238E27FC236}">
              <a16:creationId xmlns:a16="http://schemas.microsoft.com/office/drawing/2014/main" id="{2EE99604-66CA-4921-8C00-FA44D9FCCDDD}"/>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8713" name="PoljeZBesedilom 2">
          <a:extLst>
            <a:ext uri="{FF2B5EF4-FFF2-40B4-BE49-F238E27FC236}">
              <a16:creationId xmlns:a16="http://schemas.microsoft.com/office/drawing/2014/main" id="{E0A50F8F-3B8F-4250-91D9-45C7F095941F}"/>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894</xdr:row>
      <xdr:rowOff>0</xdr:rowOff>
    </xdr:from>
    <xdr:ext cx="184731" cy="262950"/>
    <xdr:sp macro="" textlink="">
      <xdr:nvSpPr>
        <xdr:cNvPr id="8714" name="PoljeZBesedilom 2">
          <a:extLst>
            <a:ext uri="{FF2B5EF4-FFF2-40B4-BE49-F238E27FC236}">
              <a16:creationId xmlns:a16="http://schemas.microsoft.com/office/drawing/2014/main" id="{6498C41F-AB63-45F8-952B-58CFE06529EC}"/>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4009"/>
    <xdr:sp macro="" textlink="">
      <xdr:nvSpPr>
        <xdr:cNvPr id="8715" name="PoljeZBesedilom 8714">
          <a:extLst>
            <a:ext uri="{FF2B5EF4-FFF2-40B4-BE49-F238E27FC236}">
              <a16:creationId xmlns:a16="http://schemas.microsoft.com/office/drawing/2014/main" id="{B3BBC97F-AA5D-40F1-96CF-16113DBA8934}"/>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4009"/>
    <xdr:sp macro="" textlink="">
      <xdr:nvSpPr>
        <xdr:cNvPr id="8716" name="PoljeZBesedilom 2">
          <a:extLst>
            <a:ext uri="{FF2B5EF4-FFF2-40B4-BE49-F238E27FC236}">
              <a16:creationId xmlns:a16="http://schemas.microsoft.com/office/drawing/2014/main" id="{7BE7BBB6-3C15-431B-9148-11A14BB7C49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4009"/>
    <xdr:sp macro="" textlink="">
      <xdr:nvSpPr>
        <xdr:cNvPr id="8717" name="PoljeZBesedilom 2">
          <a:extLst>
            <a:ext uri="{FF2B5EF4-FFF2-40B4-BE49-F238E27FC236}">
              <a16:creationId xmlns:a16="http://schemas.microsoft.com/office/drawing/2014/main" id="{DD5C4621-C834-437D-9BCE-23469DEC2558}"/>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4009"/>
    <xdr:sp macro="" textlink="">
      <xdr:nvSpPr>
        <xdr:cNvPr id="8718" name="PoljeZBesedilom 2">
          <a:extLst>
            <a:ext uri="{FF2B5EF4-FFF2-40B4-BE49-F238E27FC236}">
              <a16:creationId xmlns:a16="http://schemas.microsoft.com/office/drawing/2014/main" id="{B809E8C3-A522-4CCB-9700-B5C18F79CCCB}"/>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895</xdr:row>
      <xdr:rowOff>0</xdr:rowOff>
    </xdr:from>
    <xdr:ext cx="184731" cy="274009"/>
    <xdr:sp macro="" textlink="">
      <xdr:nvSpPr>
        <xdr:cNvPr id="8719" name="PoljeZBesedilom 2">
          <a:extLst>
            <a:ext uri="{FF2B5EF4-FFF2-40B4-BE49-F238E27FC236}">
              <a16:creationId xmlns:a16="http://schemas.microsoft.com/office/drawing/2014/main" id="{949C31DC-754A-4ED5-A9A4-B5C5B291DD17}"/>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20" name="PoljeZBesedilom 2">
          <a:extLst>
            <a:ext uri="{FF2B5EF4-FFF2-40B4-BE49-F238E27FC236}">
              <a16:creationId xmlns:a16="http://schemas.microsoft.com/office/drawing/2014/main" id="{26B29C9E-4818-4337-BCC3-F6A946321A1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21" name="PoljeZBesedilom 8720">
          <a:extLst>
            <a:ext uri="{FF2B5EF4-FFF2-40B4-BE49-F238E27FC236}">
              <a16:creationId xmlns:a16="http://schemas.microsoft.com/office/drawing/2014/main" id="{D9684E65-1D4E-4AD8-909E-46A39D28D53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22" name="PoljeZBesedilom 2">
          <a:extLst>
            <a:ext uri="{FF2B5EF4-FFF2-40B4-BE49-F238E27FC236}">
              <a16:creationId xmlns:a16="http://schemas.microsoft.com/office/drawing/2014/main" id="{EF5DDD74-ECC9-4C60-9105-D2BBB1432A1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23" name="PoljeZBesedilom 2">
          <a:extLst>
            <a:ext uri="{FF2B5EF4-FFF2-40B4-BE49-F238E27FC236}">
              <a16:creationId xmlns:a16="http://schemas.microsoft.com/office/drawing/2014/main" id="{B4022B43-CDDA-4547-8058-75B3C2563EC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24" name="PoljeZBesedilom 2">
          <a:extLst>
            <a:ext uri="{FF2B5EF4-FFF2-40B4-BE49-F238E27FC236}">
              <a16:creationId xmlns:a16="http://schemas.microsoft.com/office/drawing/2014/main" id="{61894337-758D-43AD-A7E7-3BE2DE5CA5D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25" name="PoljeZBesedilom 2">
          <a:extLst>
            <a:ext uri="{FF2B5EF4-FFF2-40B4-BE49-F238E27FC236}">
              <a16:creationId xmlns:a16="http://schemas.microsoft.com/office/drawing/2014/main" id="{B1B81403-6B5E-49B7-ADBD-652587EB7E2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8726" name="PoljeZBesedilom 2">
          <a:extLst>
            <a:ext uri="{FF2B5EF4-FFF2-40B4-BE49-F238E27FC236}">
              <a16:creationId xmlns:a16="http://schemas.microsoft.com/office/drawing/2014/main" id="{5702138B-6D12-4467-A8DD-78BA719A70E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8727" name="PoljeZBesedilom 8726">
          <a:extLst>
            <a:ext uri="{FF2B5EF4-FFF2-40B4-BE49-F238E27FC236}">
              <a16:creationId xmlns:a16="http://schemas.microsoft.com/office/drawing/2014/main" id="{9FBAD66D-8D33-4E27-A7DD-571AFBCF650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8728" name="PoljeZBesedilom 2">
          <a:extLst>
            <a:ext uri="{FF2B5EF4-FFF2-40B4-BE49-F238E27FC236}">
              <a16:creationId xmlns:a16="http://schemas.microsoft.com/office/drawing/2014/main" id="{94C41D47-08A1-458A-94DB-A74232C6700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8729" name="PoljeZBesedilom 2">
          <a:extLst>
            <a:ext uri="{FF2B5EF4-FFF2-40B4-BE49-F238E27FC236}">
              <a16:creationId xmlns:a16="http://schemas.microsoft.com/office/drawing/2014/main" id="{1B3A7E82-2309-443A-BE08-EE6B07B14E8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8730" name="PoljeZBesedilom 2">
          <a:extLst>
            <a:ext uri="{FF2B5EF4-FFF2-40B4-BE49-F238E27FC236}">
              <a16:creationId xmlns:a16="http://schemas.microsoft.com/office/drawing/2014/main" id="{4470B5E4-348C-4FCF-96F8-1F5240F5A2D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8731" name="PoljeZBesedilom 2">
          <a:extLst>
            <a:ext uri="{FF2B5EF4-FFF2-40B4-BE49-F238E27FC236}">
              <a16:creationId xmlns:a16="http://schemas.microsoft.com/office/drawing/2014/main" id="{49A3A627-4872-407C-AB8E-795D5CA0773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32" name="PoljeZBesedilom 2">
          <a:extLst>
            <a:ext uri="{FF2B5EF4-FFF2-40B4-BE49-F238E27FC236}">
              <a16:creationId xmlns:a16="http://schemas.microsoft.com/office/drawing/2014/main" id="{687AF38D-AB8E-483A-B25E-DADC3271153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33" name="PoljeZBesedilom 8732">
          <a:extLst>
            <a:ext uri="{FF2B5EF4-FFF2-40B4-BE49-F238E27FC236}">
              <a16:creationId xmlns:a16="http://schemas.microsoft.com/office/drawing/2014/main" id="{79E0AA53-F5C4-4825-882B-7A4A1ADF6E8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34" name="PoljeZBesedilom 2">
          <a:extLst>
            <a:ext uri="{FF2B5EF4-FFF2-40B4-BE49-F238E27FC236}">
              <a16:creationId xmlns:a16="http://schemas.microsoft.com/office/drawing/2014/main" id="{000BE0FD-EDA9-4AAE-9208-1245CD5BDC3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35" name="PoljeZBesedilom 2">
          <a:extLst>
            <a:ext uri="{FF2B5EF4-FFF2-40B4-BE49-F238E27FC236}">
              <a16:creationId xmlns:a16="http://schemas.microsoft.com/office/drawing/2014/main" id="{8F365D31-A838-44AD-B682-F413E9D40EC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36" name="PoljeZBesedilom 2">
          <a:extLst>
            <a:ext uri="{FF2B5EF4-FFF2-40B4-BE49-F238E27FC236}">
              <a16:creationId xmlns:a16="http://schemas.microsoft.com/office/drawing/2014/main" id="{5FD5DD73-FD43-4965-96D1-AE53651FC1C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37" name="PoljeZBesedilom 2">
          <a:extLst>
            <a:ext uri="{FF2B5EF4-FFF2-40B4-BE49-F238E27FC236}">
              <a16:creationId xmlns:a16="http://schemas.microsoft.com/office/drawing/2014/main" id="{47497B98-42FE-4B5A-B6FC-29EF54A48E3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8738" name="PoljeZBesedilom 2">
          <a:extLst>
            <a:ext uri="{FF2B5EF4-FFF2-40B4-BE49-F238E27FC236}">
              <a16:creationId xmlns:a16="http://schemas.microsoft.com/office/drawing/2014/main" id="{A10878D4-41E2-493A-901B-0DE3BA2ED65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8739" name="PoljeZBesedilom 8738">
          <a:extLst>
            <a:ext uri="{FF2B5EF4-FFF2-40B4-BE49-F238E27FC236}">
              <a16:creationId xmlns:a16="http://schemas.microsoft.com/office/drawing/2014/main" id="{49ABED41-46EF-430A-B86E-5DF244B620F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8740" name="PoljeZBesedilom 2">
          <a:extLst>
            <a:ext uri="{FF2B5EF4-FFF2-40B4-BE49-F238E27FC236}">
              <a16:creationId xmlns:a16="http://schemas.microsoft.com/office/drawing/2014/main" id="{BE2E4914-1FAF-4C67-8D3F-DD25C0AA1E9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8741" name="PoljeZBesedilom 2">
          <a:extLst>
            <a:ext uri="{FF2B5EF4-FFF2-40B4-BE49-F238E27FC236}">
              <a16:creationId xmlns:a16="http://schemas.microsoft.com/office/drawing/2014/main" id="{4453C717-87FE-4B02-B0A2-E05684115DF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8742" name="PoljeZBesedilom 2">
          <a:extLst>
            <a:ext uri="{FF2B5EF4-FFF2-40B4-BE49-F238E27FC236}">
              <a16:creationId xmlns:a16="http://schemas.microsoft.com/office/drawing/2014/main" id="{A8FEDD7E-5E2F-4E80-9CAD-0099EFBF20A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890</xdr:row>
      <xdr:rowOff>0</xdr:rowOff>
    </xdr:from>
    <xdr:ext cx="184731" cy="264560"/>
    <xdr:sp macro="" textlink="">
      <xdr:nvSpPr>
        <xdr:cNvPr id="8743" name="PoljeZBesedilom 2">
          <a:extLst>
            <a:ext uri="{FF2B5EF4-FFF2-40B4-BE49-F238E27FC236}">
              <a16:creationId xmlns:a16="http://schemas.microsoft.com/office/drawing/2014/main" id="{26AA4CF0-545D-4C80-A709-1E838952B00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44" name="PoljeZBesedilom 2">
          <a:extLst>
            <a:ext uri="{FF2B5EF4-FFF2-40B4-BE49-F238E27FC236}">
              <a16:creationId xmlns:a16="http://schemas.microsoft.com/office/drawing/2014/main" id="{D3784CC1-F9CB-4E7E-9D4F-1044AA3E9AB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45" name="PoljeZBesedilom 8744">
          <a:extLst>
            <a:ext uri="{FF2B5EF4-FFF2-40B4-BE49-F238E27FC236}">
              <a16:creationId xmlns:a16="http://schemas.microsoft.com/office/drawing/2014/main" id="{36FA9A87-DF73-41FF-93F0-D93AAE00114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46" name="PoljeZBesedilom 2">
          <a:extLst>
            <a:ext uri="{FF2B5EF4-FFF2-40B4-BE49-F238E27FC236}">
              <a16:creationId xmlns:a16="http://schemas.microsoft.com/office/drawing/2014/main" id="{CD8F6184-85CB-4B02-B75D-4ADEF642DAC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47" name="PoljeZBesedilom 2">
          <a:extLst>
            <a:ext uri="{FF2B5EF4-FFF2-40B4-BE49-F238E27FC236}">
              <a16:creationId xmlns:a16="http://schemas.microsoft.com/office/drawing/2014/main" id="{12869BDF-4F58-41DF-A932-3FFFDB717FA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48" name="PoljeZBesedilom 2">
          <a:extLst>
            <a:ext uri="{FF2B5EF4-FFF2-40B4-BE49-F238E27FC236}">
              <a16:creationId xmlns:a16="http://schemas.microsoft.com/office/drawing/2014/main" id="{92AEF4E4-39AB-4564-BCAF-43010EB5471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49" name="PoljeZBesedilom 2">
          <a:extLst>
            <a:ext uri="{FF2B5EF4-FFF2-40B4-BE49-F238E27FC236}">
              <a16:creationId xmlns:a16="http://schemas.microsoft.com/office/drawing/2014/main" id="{B68882F8-A273-40FE-AAE6-1C837C57373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50" name="PoljeZBesedilom 2">
          <a:extLst>
            <a:ext uri="{FF2B5EF4-FFF2-40B4-BE49-F238E27FC236}">
              <a16:creationId xmlns:a16="http://schemas.microsoft.com/office/drawing/2014/main" id="{AD59AD7F-7B4D-4299-905C-04CD809F99B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51" name="PoljeZBesedilom 8750">
          <a:extLst>
            <a:ext uri="{FF2B5EF4-FFF2-40B4-BE49-F238E27FC236}">
              <a16:creationId xmlns:a16="http://schemas.microsoft.com/office/drawing/2014/main" id="{B533F0EE-7492-4EB3-A5C4-41D9D492158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52" name="PoljeZBesedilom 2">
          <a:extLst>
            <a:ext uri="{FF2B5EF4-FFF2-40B4-BE49-F238E27FC236}">
              <a16:creationId xmlns:a16="http://schemas.microsoft.com/office/drawing/2014/main" id="{E642F67C-1CCC-4FF9-8B3B-7A0A6F98BF9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53" name="PoljeZBesedilom 2">
          <a:extLst>
            <a:ext uri="{FF2B5EF4-FFF2-40B4-BE49-F238E27FC236}">
              <a16:creationId xmlns:a16="http://schemas.microsoft.com/office/drawing/2014/main" id="{E59D06CD-F42F-4371-980D-508903748CA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54" name="PoljeZBesedilom 2">
          <a:extLst>
            <a:ext uri="{FF2B5EF4-FFF2-40B4-BE49-F238E27FC236}">
              <a16:creationId xmlns:a16="http://schemas.microsoft.com/office/drawing/2014/main" id="{201B224E-9C14-4BC4-8721-5F8ED90E66D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55" name="PoljeZBesedilom 2">
          <a:extLst>
            <a:ext uri="{FF2B5EF4-FFF2-40B4-BE49-F238E27FC236}">
              <a16:creationId xmlns:a16="http://schemas.microsoft.com/office/drawing/2014/main" id="{DC0F5254-9B5D-4140-B89E-F421A990C16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56" name="PoljeZBesedilom 2">
          <a:extLst>
            <a:ext uri="{FF2B5EF4-FFF2-40B4-BE49-F238E27FC236}">
              <a16:creationId xmlns:a16="http://schemas.microsoft.com/office/drawing/2014/main" id="{8AC24370-6190-494F-8D14-94687A948CC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57" name="PoljeZBesedilom 8756">
          <a:extLst>
            <a:ext uri="{FF2B5EF4-FFF2-40B4-BE49-F238E27FC236}">
              <a16:creationId xmlns:a16="http://schemas.microsoft.com/office/drawing/2014/main" id="{022B5755-DBC7-4FC8-8A50-4E9E63A1D2A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58" name="PoljeZBesedilom 2">
          <a:extLst>
            <a:ext uri="{FF2B5EF4-FFF2-40B4-BE49-F238E27FC236}">
              <a16:creationId xmlns:a16="http://schemas.microsoft.com/office/drawing/2014/main" id="{9330D009-8C21-4F19-93AB-BADFB84D9C7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59" name="PoljeZBesedilom 2">
          <a:extLst>
            <a:ext uri="{FF2B5EF4-FFF2-40B4-BE49-F238E27FC236}">
              <a16:creationId xmlns:a16="http://schemas.microsoft.com/office/drawing/2014/main" id="{B3F8D448-C955-4765-BAB0-1C09C5455AE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60" name="PoljeZBesedilom 2">
          <a:extLst>
            <a:ext uri="{FF2B5EF4-FFF2-40B4-BE49-F238E27FC236}">
              <a16:creationId xmlns:a16="http://schemas.microsoft.com/office/drawing/2014/main" id="{9A4566E3-C396-4F62-93C7-456F128C9AE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61" name="PoljeZBesedilom 2">
          <a:extLst>
            <a:ext uri="{FF2B5EF4-FFF2-40B4-BE49-F238E27FC236}">
              <a16:creationId xmlns:a16="http://schemas.microsoft.com/office/drawing/2014/main" id="{850C5002-2DE7-44E7-8121-2ED0F4AF394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8762" name="PoljeZBesedilom 2">
          <a:extLst>
            <a:ext uri="{FF2B5EF4-FFF2-40B4-BE49-F238E27FC236}">
              <a16:creationId xmlns:a16="http://schemas.microsoft.com/office/drawing/2014/main" id="{93DB3ED5-CDD7-4B0D-8C71-2071855183D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8763" name="PoljeZBesedilom 8762">
          <a:extLst>
            <a:ext uri="{FF2B5EF4-FFF2-40B4-BE49-F238E27FC236}">
              <a16:creationId xmlns:a16="http://schemas.microsoft.com/office/drawing/2014/main" id="{978E9D44-6211-42F7-97CE-EFC8C081432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8764" name="PoljeZBesedilom 2">
          <a:extLst>
            <a:ext uri="{FF2B5EF4-FFF2-40B4-BE49-F238E27FC236}">
              <a16:creationId xmlns:a16="http://schemas.microsoft.com/office/drawing/2014/main" id="{0AE01CAB-2517-4E96-A8AC-B7FD605BED9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8765" name="PoljeZBesedilom 2">
          <a:extLst>
            <a:ext uri="{FF2B5EF4-FFF2-40B4-BE49-F238E27FC236}">
              <a16:creationId xmlns:a16="http://schemas.microsoft.com/office/drawing/2014/main" id="{26C69B20-6B04-4381-A99B-B5CDA3001F9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8766" name="PoljeZBesedilom 2">
          <a:extLst>
            <a:ext uri="{FF2B5EF4-FFF2-40B4-BE49-F238E27FC236}">
              <a16:creationId xmlns:a16="http://schemas.microsoft.com/office/drawing/2014/main" id="{ECB1AD6B-CAE5-410C-BD6C-835EF07599C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8767" name="PoljeZBesedilom 2">
          <a:extLst>
            <a:ext uri="{FF2B5EF4-FFF2-40B4-BE49-F238E27FC236}">
              <a16:creationId xmlns:a16="http://schemas.microsoft.com/office/drawing/2014/main" id="{9A39E078-7745-497C-B8DC-9CC7F12EAE9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8768" name="PoljeZBesedilom 2">
          <a:extLst>
            <a:ext uri="{FF2B5EF4-FFF2-40B4-BE49-F238E27FC236}">
              <a16:creationId xmlns:a16="http://schemas.microsoft.com/office/drawing/2014/main" id="{5EA399BC-C274-454B-9FAB-84F39267C18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8769" name="PoljeZBesedilom 8768">
          <a:extLst>
            <a:ext uri="{FF2B5EF4-FFF2-40B4-BE49-F238E27FC236}">
              <a16:creationId xmlns:a16="http://schemas.microsoft.com/office/drawing/2014/main" id="{C733999B-BEF6-458A-8CFF-414FCCC3E45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8770" name="PoljeZBesedilom 2">
          <a:extLst>
            <a:ext uri="{FF2B5EF4-FFF2-40B4-BE49-F238E27FC236}">
              <a16:creationId xmlns:a16="http://schemas.microsoft.com/office/drawing/2014/main" id="{30B2600F-B94F-4A59-86C6-E7DADDE44DA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8771" name="PoljeZBesedilom 2">
          <a:extLst>
            <a:ext uri="{FF2B5EF4-FFF2-40B4-BE49-F238E27FC236}">
              <a16:creationId xmlns:a16="http://schemas.microsoft.com/office/drawing/2014/main" id="{65CF86EF-AA46-4613-85A7-36E684EE553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8772" name="PoljeZBesedilom 2">
          <a:extLst>
            <a:ext uri="{FF2B5EF4-FFF2-40B4-BE49-F238E27FC236}">
              <a16:creationId xmlns:a16="http://schemas.microsoft.com/office/drawing/2014/main" id="{C3BA5EB0-96EA-4BD9-B26E-0D957A2D0AB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8773" name="PoljeZBesedilom 2">
          <a:extLst>
            <a:ext uri="{FF2B5EF4-FFF2-40B4-BE49-F238E27FC236}">
              <a16:creationId xmlns:a16="http://schemas.microsoft.com/office/drawing/2014/main" id="{18CE7F4F-2842-4818-978A-221788DD019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8774" name="PoljeZBesedilom 8773">
          <a:extLst>
            <a:ext uri="{FF2B5EF4-FFF2-40B4-BE49-F238E27FC236}">
              <a16:creationId xmlns:a16="http://schemas.microsoft.com/office/drawing/2014/main" id="{4B193391-ADA1-4D30-ACCE-61975AFC79C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8775" name="PoljeZBesedilom 2">
          <a:extLst>
            <a:ext uri="{FF2B5EF4-FFF2-40B4-BE49-F238E27FC236}">
              <a16:creationId xmlns:a16="http://schemas.microsoft.com/office/drawing/2014/main" id="{96666198-CDA3-49E9-A41C-5C105F8C078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8776" name="PoljeZBesedilom 2">
          <a:extLst>
            <a:ext uri="{FF2B5EF4-FFF2-40B4-BE49-F238E27FC236}">
              <a16:creationId xmlns:a16="http://schemas.microsoft.com/office/drawing/2014/main" id="{F087A64B-B5F8-410E-B5BE-BCCD4D9D11C3}"/>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8777" name="PoljeZBesedilom 2">
          <a:extLst>
            <a:ext uri="{FF2B5EF4-FFF2-40B4-BE49-F238E27FC236}">
              <a16:creationId xmlns:a16="http://schemas.microsoft.com/office/drawing/2014/main" id="{44028775-AA01-4722-83B6-9A26C4540B6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8778" name="PoljeZBesedilom 2">
          <a:extLst>
            <a:ext uri="{FF2B5EF4-FFF2-40B4-BE49-F238E27FC236}">
              <a16:creationId xmlns:a16="http://schemas.microsoft.com/office/drawing/2014/main" id="{83226E9F-66D5-44A1-B840-4E3FC32032F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79" name="PoljeZBesedilom 2">
          <a:extLst>
            <a:ext uri="{FF2B5EF4-FFF2-40B4-BE49-F238E27FC236}">
              <a16:creationId xmlns:a16="http://schemas.microsoft.com/office/drawing/2014/main" id="{0DB0ADB3-4313-4A81-8783-C091A40A01C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80" name="PoljeZBesedilom 8779">
          <a:extLst>
            <a:ext uri="{FF2B5EF4-FFF2-40B4-BE49-F238E27FC236}">
              <a16:creationId xmlns:a16="http://schemas.microsoft.com/office/drawing/2014/main" id="{71B304EE-5C44-4B1B-B2E7-18C6E5EC4A7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81" name="PoljeZBesedilom 2">
          <a:extLst>
            <a:ext uri="{FF2B5EF4-FFF2-40B4-BE49-F238E27FC236}">
              <a16:creationId xmlns:a16="http://schemas.microsoft.com/office/drawing/2014/main" id="{3899BD71-4AA7-43C2-A796-2107B3E4FE4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82" name="PoljeZBesedilom 2">
          <a:extLst>
            <a:ext uri="{FF2B5EF4-FFF2-40B4-BE49-F238E27FC236}">
              <a16:creationId xmlns:a16="http://schemas.microsoft.com/office/drawing/2014/main" id="{6A0904CE-05F0-43A7-AC93-B63DD2C0C13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83" name="PoljeZBesedilom 2">
          <a:extLst>
            <a:ext uri="{FF2B5EF4-FFF2-40B4-BE49-F238E27FC236}">
              <a16:creationId xmlns:a16="http://schemas.microsoft.com/office/drawing/2014/main" id="{5ACA814E-F87F-4235-BA4E-164BD7E8FAA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891</xdr:row>
      <xdr:rowOff>0</xdr:rowOff>
    </xdr:from>
    <xdr:ext cx="184731" cy="264560"/>
    <xdr:sp macro="" textlink="">
      <xdr:nvSpPr>
        <xdr:cNvPr id="8784" name="PoljeZBesedilom 2">
          <a:extLst>
            <a:ext uri="{FF2B5EF4-FFF2-40B4-BE49-F238E27FC236}">
              <a16:creationId xmlns:a16="http://schemas.microsoft.com/office/drawing/2014/main" id="{7F18F722-900C-4E96-86F1-6356D212602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85" name="PoljeZBesedilom 2">
          <a:extLst>
            <a:ext uri="{FF2B5EF4-FFF2-40B4-BE49-F238E27FC236}">
              <a16:creationId xmlns:a16="http://schemas.microsoft.com/office/drawing/2014/main" id="{046FA06F-AE5B-4570-A713-05F3DA3105D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86" name="PoljeZBesedilom 8785">
          <a:extLst>
            <a:ext uri="{FF2B5EF4-FFF2-40B4-BE49-F238E27FC236}">
              <a16:creationId xmlns:a16="http://schemas.microsoft.com/office/drawing/2014/main" id="{01E013DF-87B4-4EFD-86FB-C10BA115CD7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87" name="PoljeZBesedilom 2">
          <a:extLst>
            <a:ext uri="{FF2B5EF4-FFF2-40B4-BE49-F238E27FC236}">
              <a16:creationId xmlns:a16="http://schemas.microsoft.com/office/drawing/2014/main" id="{0CBAEEE0-BED4-44F5-AC3D-1AE5B24C8EB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88" name="PoljeZBesedilom 2">
          <a:extLst>
            <a:ext uri="{FF2B5EF4-FFF2-40B4-BE49-F238E27FC236}">
              <a16:creationId xmlns:a16="http://schemas.microsoft.com/office/drawing/2014/main" id="{85351BDD-AF63-443E-B464-198DC2C2808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89" name="PoljeZBesedilom 2">
          <a:extLst>
            <a:ext uri="{FF2B5EF4-FFF2-40B4-BE49-F238E27FC236}">
              <a16:creationId xmlns:a16="http://schemas.microsoft.com/office/drawing/2014/main" id="{7F8E9D3F-2095-42CA-B11F-4F6AF3747D5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90" name="PoljeZBesedilom 2">
          <a:extLst>
            <a:ext uri="{FF2B5EF4-FFF2-40B4-BE49-F238E27FC236}">
              <a16:creationId xmlns:a16="http://schemas.microsoft.com/office/drawing/2014/main" id="{947B08FE-1C1D-483D-BB8A-1F3EFFED68B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91" name="PoljeZBesedilom 2">
          <a:extLst>
            <a:ext uri="{FF2B5EF4-FFF2-40B4-BE49-F238E27FC236}">
              <a16:creationId xmlns:a16="http://schemas.microsoft.com/office/drawing/2014/main" id="{D7EC7A3D-9391-480F-BED1-1E95E3ADA2C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92" name="PoljeZBesedilom 8791">
          <a:extLst>
            <a:ext uri="{FF2B5EF4-FFF2-40B4-BE49-F238E27FC236}">
              <a16:creationId xmlns:a16="http://schemas.microsoft.com/office/drawing/2014/main" id="{F35953AB-43E0-4689-B881-F5E09AC727F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93" name="PoljeZBesedilom 2">
          <a:extLst>
            <a:ext uri="{FF2B5EF4-FFF2-40B4-BE49-F238E27FC236}">
              <a16:creationId xmlns:a16="http://schemas.microsoft.com/office/drawing/2014/main" id="{95307D1F-30BC-4400-ABCC-01A92D60BBE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94" name="PoljeZBesedilom 2">
          <a:extLst>
            <a:ext uri="{FF2B5EF4-FFF2-40B4-BE49-F238E27FC236}">
              <a16:creationId xmlns:a16="http://schemas.microsoft.com/office/drawing/2014/main" id="{2DA0A194-1989-4B97-9147-B2ED5798763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95" name="PoljeZBesedilom 2">
          <a:extLst>
            <a:ext uri="{FF2B5EF4-FFF2-40B4-BE49-F238E27FC236}">
              <a16:creationId xmlns:a16="http://schemas.microsoft.com/office/drawing/2014/main" id="{A844859A-5CDE-4E91-A5F5-AD2FB03AB38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898</xdr:row>
      <xdr:rowOff>0</xdr:rowOff>
    </xdr:from>
    <xdr:ext cx="184731" cy="264560"/>
    <xdr:sp macro="" textlink="">
      <xdr:nvSpPr>
        <xdr:cNvPr id="8796" name="PoljeZBesedilom 2">
          <a:extLst>
            <a:ext uri="{FF2B5EF4-FFF2-40B4-BE49-F238E27FC236}">
              <a16:creationId xmlns:a16="http://schemas.microsoft.com/office/drawing/2014/main" id="{3BFF949F-A65E-42CE-8531-ECAD46B23F5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8797" name="PoljeZBesedilom 2">
          <a:extLst>
            <a:ext uri="{FF2B5EF4-FFF2-40B4-BE49-F238E27FC236}">
              <a16:creationId xmlns:a16="http://schemas.microsoft.com/office/drawing/2014/main" id="{6A00F016-52AA-4B0C-96A9-0F10D2E01A9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8798" name="PoljeZBesedilom 8797">
          <a:extLst>
            <a:ext uri="{FF2B5EF4-FFF2-40B4-BE49-F238E27FC236}">
              <a16:creationId xmlns:a16="http://schemas.microsoft.com/office/drawing/2014/main" id="{8B70369F-348D-40D9-BDFD-59CC6B5B6DC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8799" name="PoljeZBesedilom 2">
          <a:extLst>
            <a:ext uri="{FF2B5EF4-FFF2-40B4-BE49-F238E27FC236}">
              <a16:creationId xmlns:a16="http://schemas.microsoft.com/office/drawing/2014/main" id="{1989522F-7BBC-4D94-922B-3040CB64CB1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8800" name="PoljeZBesedilom 2">
          <a:extLst>
            <a:ext uri="{FF2B5EF4-FFF2-40B4-BE49-F238E27FC236}">
              <a16:creationId xmlns:a16="http://schemas.microsoft.com/office/drawing/2014/main" id="{C6FE3FC2-788D-4537-A11F-B8C8DDD0162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8801" name="PoljeZBesedilom 2">
          <a:extLst>
            <a:ext uri="{FF2B5EF4-FFF2-40B4-BE49-F238E27FC236}">
              <a16:creationId xmlns:a16="http://schemas.microsoft.com/office/drawing/2014/main" id="{A5B28071-9AD4-4588-9434-82BC0767478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898</xdr:row>
      <xdr:rowOff>0</xdr:rowOff>
    </xdr:from>
    <xdr:ext cx="184731" cy="264560"/>
    <xdr:sp macro="" textlink="">
      <xdr:nvSpPr>
        <xdr:cNvPr id="8802" name="PoljeZBesedilom 2">
          <a:extLst>
            <a:ext uri="{FF2B5EF4-FFF2-40B4-BE49-F238E27FC236}">
              <a16:creationId xmlns:a16="http://schemas.microsoft.com/office/drawing/2014/main" id="{DDE5AC2C-E905-454E-93C0-85EC9C64746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8803" name="PoljeZBesedilom 2">
          <a:extLst>
            <a:ext uri="{FF2B5EF4-FFF2-40B4-BE49-F238E27FC236}">
              <a16:creationId xmlns:a16="http://schemas.microsoft.com/office/drawing/2014/main" id="{1CEAAEBC-730C-43BD-9D97-61C259B003D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8804" name="PoljeZBesedilom 8803">
          <a:extLst>
            <a:ext uri="{FF2B5EF4-FFF2-40B4-BE49-F238E27FC236}">
              <a16:creationId xmlns:a16="http://schemas.microsoft.com/office/drawing/2014/main" id="{EB7FA1B6-E86A-425B-9EC8-33DC56E59D3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8805" name="PoljeZBesedilom 2">
          <a:extLst>
            <a:ext uri="{FF2B5EF4-FFF2-40B4-BE49-F238E27FC236}">
              <a16:creationId xmlns:a16="http://schemas.microsoft.com/office/drawing/2014/main" id="{5C09C3FE-93E4-4DD4-A86B-8DD0F2ECF7E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8806" name="PoljeZBesedilom 2">
          <a:extLst>
            <a:ext uri="{FF2B5EF4-FFF2-40B4-BE49-F238E27FC236}">
              <a16:creationId xmlns:a16="http://schemas.microsoft.com/office/drawing/2014/main" id="{03D136E3-EDA8-421C-9C18-C1A2CB3D907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8807" name="PoljeZBesedilom 2">
          <a:extLst>
            <a:ext uri="{FF2B5EF4-FFF2-40B4-BE49-F238E27FC236}">
              <a16:creationId xmlns:a16="http://schemas.microsoft.com/office/drawing/2014/main" id="{9D39E3C5-8581-4C3A-A52A-8ECDA65BAA0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899</xdr:row>
      <xdr:rowOff>0</xdr:rowOff>
    </xdr:from>
    <xdr:ext cx="184731" cy="264560"/>
    <xdr:sp macro="" textlink="">
      <xdr:nvSpPr>
        <xdr:cNvPr id="8808" name="PoljeZBesedilom 2">
          <a:extLst>
            <a:ext uri="{FF2B5EF4-FFF2-40B4-BE49-F238E27FC236}">
              <a16:creationId xmlns:a16="http://schemas.microsoft.com/office/drawing/2014/main" id="{E3AFFF07-BD20-4697-91EA-2B57C4FAF5A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8809" name="PoljeZBesedilom 8808">
          <a:extLst>
            <a:ext uri="{FF2B5EF4-FFF2-40B4-BE49-F238E27FC236}">
              <a16:creationId xmlns:a16="http://schemas.microsoft.com/office/drawing/2014/main" id="{CC7710CB-F28C-4393-BEF2-97AAF593841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8810" name="PoljeZBesedilom 2">
          <a:extLst>
            <a:ext uri="{FF2B5EF4-FFF2-40B4-BE49-F238E27FC236}">
              <a16:creationId xmlns:a16="http://schemas.microsoft.com/office/drawing/2014/main" id="{EDDDA9A5-32B6-43A5-A912-05131F741AE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8811" name="PoljeZBesedilom 2">
          <a:extLst>
            <a:ext uri="{FF2B5EF4-FFF2-40B4-BE49-F238E27FC236}">
              <a16:creationId xmlns:a16="http://schemas.microsoft.com/office/drawing/2014/main" id="{1BD70B86-F86E-413C-B94D-395EAD90922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8812" name="PoljeZBesedilom 2">
          <a:extLst>
            <a:ext uri="{FF2B5EF4-FFF2-40B4-BE49-F238E27FC236}">
              <a16:creationId xmlns:a16="http://schemas.microsoft.com/office/drawing/2014/main" id="{0DF599E3-D8A5-428D-B18A-F4D150B9188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900</xdr:row>
      <xdr:rowOff>0</xdr:rowOff>
    </xdr:from>
    <xdr:ext cx="184731" cy="274009"/>
    <xdr:sp macro="" textlink="">
      <xdr:nvSpPr>
        <xdr:cNvPr id="8813" name="PoljeZBesedilom 2">
          <a:extLst>
            <a:ext uri="{FF2B5EF4-FFF2-40B4-BE49-F238E27FC236}">
              <a16:creationId xmlns:a16="http://schemas.microsoft.com/office/drawing/2014/main" id="{85F27693-8101-43D9-A491-3E95D577D9A1}"/>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14" name="PoljeZBesedilom 2">
          <a:extLst>
            <a:ext uri="{FF2B5EF4-FFF2-40B4-BE49-F238E27FC236}">
              <a16:creationId xmlns:a16="http://schemas.microsoft.com/office/drawing/2014/main" id="{20713FBF-8FC8-44E6-A6E9-BCCE9FF9138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15" name="PoljeZBesedilom 8814">
          <a:extLst>
            <a:ext uri="{FF2B5EF4-FFF2-40B4-BE49-F238E27FC236}">
              <a16:creationId xmlns:a16="http://schemas.microsoft.com/office/drawing/2014/main" id="{C7D2DC48-943E-4AB8-865E-17CAF29FDCF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16" name="PoljeZBesedilom 2">
          <a:extLst>
            <a:ext uri="{FF2B5EF4-FFF2-40B4-BE49-F238E27FC236}">
              <a16:creationId xmlns:a16="http://schemas.microsoft.com/office/drawing/2014/main" id="{00C5D6DE-593B-40D7-8A38-78FECCD178E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17" name="PoljeZBesedilom 2">
          <a:extLst>
            <a:ext uri="{FF2B5EF4-FFF2-40B4-BE49-F238E27FC236}">
              <a16:creationId xmlns:a16="http://schemas.microsoft.com/office/drawing/2014/main" id="{099CBB42-AD4C-4B20-AC56-32D665E2077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18" name="PoljeZBesedilom 2">
          <a:extLst>
            <a:ext uri="{FF2B5EF4-FFF2-40B4-BE49-F238E27FC236}">
              <a16:creationId xmlns:a16="http://schemas.microsoft.com/office/drawing/2014/main" id="{0466C6D1-81C4-4509-8B30-CB4595EE162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19" name="PoljeZBesedilom 2">
          <a:extLst>
            <a:ext uri="{FF2B5EF4-FFF2-40B4-BE49-F238E27FC236}">
              <a16:creationId xmlns:a16="http://schemas.microsoft.com/office/drawing/2014/main" id="{924A44E5-FA84-4C49-BDF4-F30760EEC0E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20" name="PoljeZBesedilom 2">
          <a:extLst>
            <a:ext uri="{FF2B5EF4-FFF2-40B4-BE49-F238E27FC236}">
              <a16:creationId xmlns:a16="http://schemas.microsoft.com/office/drawing/2014/main" id="{2C728623-76D1-4577-877E-174815E5D71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21" name="PoljeZBesedilom 8820">
          <a:extLst>
            <a:ext uri="{FF2B5EF4-FFF2-40B4-BE49-F238E27FC236}">
              <a16:creationId xmlns:a16="http://schemas.microsoft.com/office/drawing/2014/main" id="{77D74E83-4C3F-41BC-9FC0-7A9CEB9E21F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22" name="PoljeZBesedilom 2">
          <a:extLst>
            <a:ext uri="{FF2B5EF4-FFF2-40B4-BE49-F238E27FC236}">
              <a16:creationId xmlns:a16="http://schemas.microsoft.com/office/drawing/2014/main" id="{DB18ADB2-95EE-4758-8F0A-2B6622CA8F4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23" name="PoljeZBesedilom 2">
          <a:extLst>
            <a:ext uri="{FF2B5EF4-FFF2-40B4-BE49-F238E27FC236}">
              <a16:creationId xmlns:a16="http://schemas.microsoft.com/office/drawing/2014/main" id="{097C31D1-606B-4C2C-AEAB-793DDBAF6AE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24" name="PoljeZBesedilom 2">
          <a:extLst>
            <a:ext uri="{FF2B5EF4-FFF2-40B4-BE49-F238E27FC236}">
              <a16:creationId xmlns:a16="http://schemas.microsoft.com/office/drawing/2014/main" id="{9864AF20-D89B-4635-A6F5-F0BD6519C61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25" name="PoljeZBesedilom 2">
          <a:extLst>
            <a:ext uri="{FF2B5EF4-FFF2-40B4-BE49-F238E27FC236}">
              <a16:creationId xmlns:a16="http://schemas.microsoft.com/office/drawing/2014/main" id="{63153974-4269-48D4-9693-9D67E9DDA32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26" name="PoljeZBesedilom 2">
          <a:extLst>
            <a:ext uri="{FF2B5EF4-FFF2-40B4-BE49-F238E27FC236}">
              <a16:creationId xmlns:a16="http://schemas.microsoft.com/office/drawing/2014/main" id="{357C38EC-0ED1-4ABF-8812-C0AA7879A91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27" name="PoljeZBesedilom 8826">
          <a:extLst>
            <a:ext uri="{FF2B5EF4-FFF2-40B4-BE49-F238E27FC236}">
              <a16:creationId xmlns:a16="http://schemas.microsoft.com/office/drawing/2014/main" id="{F38A0A11-53CD-4187-91D1-450A4047AEB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28" name="PoljeZBesedilom 2">
          <a:extLst>
            <a:ext uri="{FF2B5EF4-FFF2-40B4-BE49-F238E27FC236}">
              <a16:creationId xmlns:a16="http://schemas.microsoft.com/office/drawing/2014/main" id="{16324A13-32AA-4F63-90E4-F16FF1635E8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29" name="PoljeZBesedilom 2">
          <a:extLst>
            <a:ext uri="{FF2B5EF4-FFF2-40B4-BE49-F238E27FC236}">
              <a16:creationId xmlns:a16="http://schemas.microsoft.com/office/drawing/2014/main" id="{0D158622-4AB8-4419-A8B0-B53DE6B8DA9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30" name="PoljeZBesedilom 2">
          <a:extLst>
            <a:ext uri="{FF2B5EF4-FFF2-40B4-BE49-F238E27FC236}">
              <a16:creationId xmlns:a16="http://schemas.microsoft.com/office/drawing/2014/main" id="{EBAEED6E-D9EB-4E1A-BF3B-0A6D66223B6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31" name="PoljeZBesedilom 2">
          <a:extLst>
            <a:ext uri="{FF2B5EF4-FFF2-40B4-BE49-F238E27FC236}">
              <a16:creationId xmlns:a16="http://schemas.microsoft.com/office/drawing/2014/main" id="{0416C7EB-37A7-4615-A1BD-CAF0B5B9118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32" name="PoljeZBesedilom 2">
          <a:extLst>
            <a:ext uri="{FF2B5EF4-FFF2-40B4-BE49-F238E27FC236}">
              <a16:creationId xmlns:a16="http://schemas.microsoft.com/office/drawing/2014/main" id="{83224BE7-FC30-4AC1-9701-9A424722CD8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33" name="PoljeZBesedilom 8832">
          <a:extLst>
            <a:ext uri="{FF2B5EF4-FFF2-40B4-BE49-F238E27FC236}">
              <a16:creationId xmlns:a16="http://schemas.microsoft.com/office/drawing/2014/main" id="{1AAC00E8-9E20-4F95-9625-F3325786740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34" name="PoljeZBesedilom 2">
          <a:extLst>
            <a:ext uri="{FF2B5EF4-FFF2-40B4-BE49-F238E27FC236}">
              <a16:creationId xmlns:a16="http://schemas.microsoft.com/office/drawing/2014/main" id="{DF2E01C3-880B-44AE-8B1A-7A48DC9A023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35" name="PoljeZBesedilom 2">
          <a:extLst>
            <a:ext uri="{FF2B5EF4-FFF2-40B4-BE49-F238E27FC236}">
              <a16:creationId xmlns:a16="http://schemas.microsoft.com/office/drawing/2014/main" id="{904971CA-488E-4CF6-BCF1-2A98268422F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36" name="PoljeZBesedilom 2">
          <a:extLst>
            <a:ext uri="{FF2B5EF4-FFF2-40B4-BE49-F238E27FC236}">
              <a16:creationId xmlns:a16="http://schemas.microsoft.com/office/drawing/2014/main" id="{9CA95299-3EAD-403B-8388-66A27EDD224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901</xdr:row>
      <xdr:rowOff>0</xdr:rowOff>
    </xdr:from>
    <xdr:ext cx="184731" cy="264560"/>
    <xdr:sp macro="" textlink="">
      <xdr:nvSpPr>
        <xdr:cNvPr id="8837" name="PoljeZBesedilom 2">
          <a:extLst>
            <a:ext uri="{FF2B5EF4-FFF2-40B4-BE49-F238E27FC236}">
              <a16:creationId xmlns:a16="http://schemas.microsoft.com/office/drawing/2014/main" id="{2181B1D9-DC8D-4A2F-B98A-37485118FA7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38" name="PoljeZBesedilom 2">
          <a:extLst>
            <a:ext uri="{FF2B5EF4-FFF2-40B4-BE49-F238E27FC236}">
              <a16:creationId xmlns:a16="http://schemas.microsoft.com/office/drawing/2014/main" id="{3660E288-1A12-4012-817C-95C427B1CAD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39" name="PoljeZBesedilom 8838">
          <a:extLst>
            <a:ext uri="{FF2B5EF4-FFF2-40B4-BE49-F238E27FC236}">
              <a16:creationId xmlns:a16="http://schemas.microsoft.com/office/drawing/2014/main" id="{92679E3F-350B-4210-A9F7-8B5259D3437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40" name="PoljeZBesedilom 2">
          <a:extLst>
            <a:ext uri="{FF2B5EF4-FFF2-40B4-BE49-F238E27FC236}">
              <a16:creationId xmlns:a16="http://schemas.microsoft.com/office/drawing/2014/main" id="{D154C5D4-9E27-426F-980F-2F89978BC9E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41" name="PoljeZBesedilom 2">
          <a:extLst>
            <a:ext uri="{FF2B5EF4-FFF2-40B4-BE49-F238E27FC236}">
              <a16:creationId xmlns:a16="http://schemas.microsoft.com/office/drawing/2014/main" id="{EB694C73-0213-45E4-893D-244B37559E2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42" name="PoljeZBesedilom 2">
          <a:extLst>
            <a:ext uri="{FF2B5EF4-FFF2-40B4-BE49-F238E27FC236}">
              <a16:creationId xmlns:a16="http://schemas.microsoft.com/office/drawing/2014/main" id="{FD6EF09F-F77F-463B-8D7A-B866FB08FB6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43" name="PoljeZBesedilom 2">
          <a:extLst>
            <a:ext uri="{FF2B5EF4-FFF2-40B4-BE49-F238E27FC236}">
              <a16:creationId xmlns:a16="http://schemas.microsoft.com/office/drawing/2014/main" id="{803E6411-CF2F-4FB7-B47B-C3E1E36CDA0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44" name="PoljeZBesedilom 2">
          <a:extLst>
            <a:ext uri="{FF2B5EF4-FFF2-40B4-BE49-F238E27FC236}">
              <a16:creationId xmlns:a16="http://schemas.microsoft.com/office/drawing/2014/main" id="{FA77603C-D3C2-4438-AEBE-85DD0765E32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45" name="PoljeZBesedilom 8844">
          <a:extLst>
            <a:ext uri="{FF2B5EF4-FFF2-40B4-BE49-F238E27FC236}">
              <a16:creationId xmlns:a16="http://schemas.microsoft.com/office/drawing/2014/main" id="{4FB698D1-18AE-4E5E-A589-185C3B9D88C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46" name="PoljeZBesedilom 2">
          <a:extLst>
            <a:ext uri="{FF2B5EF4-FFF2-40B4-BE49-F238E27FC236}">
              <a16:creationId xmlns:a16="http://schemas.microsoft.com/office/drawing/2014/main" id="{EB0920E4-BF35-4C0A-ACD8-C58E06AFABC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47" name="PoljeZBesedilom 2">
          <a:extLst>
            <a:ext uri="{FF2B5EF4-FFF2-40B4-BE49-F238E27FC236}">
              <a16:creationId xmlns:a16="http://schemas.microsoft.com/office/drawing/2014/main" id="{0362E72D-E642-4C19-9FED-16EE2AFBA30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48" name="PoljeZBesedilom 2">
          <a:extLst>
            <a:ext uri="{FF2B5EF4-FFF2-40B4-BE49-F238E27FC236}">
              <a16:creationId xmlns:a16="http://schemas.microsoft.com/office/drawing/2014/main" id="{889DD7D0-383D-4EC3-A42F-17EAF192C27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49" name="PoljeZBesedilom 2">
          <a:extLst>
            <a:ext uri="{FF2B5EF4-FFF2-40B4-BE49-F238E27FC236}">
              <a16:creationId xmlns:a16="http://schemas.microsoft.com/office/drawing/2014/main" id="{A1ED6F70-669E-4194-88C9-78CB1D4BC4D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8850" name="PoljeZBesedilom 2">
          <a:extLst>
            <a:ext uri="{FF2B5EF4-FFF2-40B4-BE49-F238E27FC236}">
              <a16:creationId xmlns:a16="http://schemas.microsoft.com/office/drawing/2014/main" id="{69FFC7C7-EAA6-4D48-A882-1BEAC1709CB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8851" name="PoljeZBesedilom 8850">
          <a:extLst>
            <a:ext uri="{FF2B5EF4-FFF2-40B4-BE49-F238E27FC236}">
              <a16:creationId xmlns:a16="http://schemas.microsoft.com/office/drawing/2014/main" id="{8C680487-1321-491E-B389-E59CA376DC4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8852" name="PoljeZBesedilom 2">
          <a:extLst>
            <a:ext uri="{FF2B5EF4-FFF2-40B4-BE49-F238E27FC236}">
              <a16:creationId xmlns:a16="http://schemas.microsoft.com/office/drawing/2014/main" id="{C1B90387-6873-44DC-89B7-F2529E5B479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8853" name="PoljeZBesedilom 2">
          <a:extLst>
            <a:ext uri="{FF2B5EF4-FFF2-40B4-BE49-F238E27FC236}">
              <a16:creationId xmlns:a16="http://schemas.microsoft.com/office/drawing/2014/main" id="{F53A1275-C78D-4DF2-8CD2-EFB7C224A27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8854" name="PoljeZBesedilom 2">
          <a:extLst>
            <a:ext uri="{FF2B5EF4-FFF2-40B4-BE49-F238E27FC236}">
              <a16:creationId xmlns:a16="http://schemas.microsoft.com/office/drawing/2014/main" id="{AAE20FDA-FED2-463E-B79F-E086876B623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8855" name="PoljeZBesedilom 2">
          <a:extLst>
            <a:ext uri="{FF2B5EF4-FFF2-40B4-BE49-F238E27FC236}">
              <a16:creationId xmlns:a16="http://schemas.microsoft.com/office/drawing/2014/main" id="{96E80330-370B-43FB-96AD-FD4CF7633A9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56" name="PoljeZBesedilom 2">
          <a:extLst>
            <a:ext uri="{FF2B5EF4-FFF2-40B4-BE49-F238E27FC236}">
              <a16:creationId xmlns:a16="http://schemas.microsoft.com/office/drawing/2014/main" id="{20F7EA0E-AF30-431A-811A-E2275157E5F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57" name="PoljeZBesedilom 8856">
          <a:extLst>
            <a:ext uri="{FF2B5EF4-FFF2-40B4-BE49-F238E27FC236}">
              <a16:creationId xmlns:a16="http://schemas.microsoft.com/office/drawing/2014/main" id="{56D580C7-8421-404F-8D68-49526FDF7A8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58" name="PoljeZBesedilom 2">
          <a:extLst>
            <a:ext uri="{FF2B5EF4-FFF2-40B4-BE49-F238E27FC236}">
              <a16:creationId xmlns:a16="http://schemas.microsoft.com/office/drawing/2014/main" id="{D180FFC7-09E5-461F-BD04-0E55A43F5D4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59" name="PoljeZBesedilom 2">
          <a:extLst>
            <a:ext uri="{FF2B5EF4-FFF2-40B4-BE49-F238E27FC236}">
              <a16:creationId xmlns:a16="http://schemas.microsoft.com/office/drawing/2014/main" id="{A53EF2CE-A740-427F-ADA3-EC1F2DF5661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60" name="PoljeZBesedilom 2">
          <a:extLst>
            <a:ext uri="{FF2B5EF4-FFF2-40B4-BE49-F238E27FC236}">
              <a16:creationId xmlns:a16="http://schemas.microsoft.com/office/drawing/2014/main" id="{7C9405C7-7151-4C72-8A87-25F2A94F88A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61" name="PoljeZBesedilom 2">
          <a:extLst>
            <a:ext uri="{FF2B5EF4-FFF2-40B4-BE49-F238E27FC236}">
              <a16:creationId xmlns:a16="http://schemas.microsoft.com/office/drawing/2014/main" id="{F698A4DC-6878-4AF2-813D-78DDC347FFF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62" name="PoljeZBesedilom 2">
          <a:extLst>
            <a:ext uri="{FF2B5EF4-FFF2-40B4-BE49-F238E27FC236}">
              <a16:creationId xmlns:a16="http://schemas.microsoft.com/office/drawing/2014/main" id="{1B771E05-1A54-42F9-AFD5-F0BC889679C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63" name="PoljeZBesedilom 8862">
          <a:extLst>
            <a:ext uri="{FF2B5EF4-FFF2-40B4-BE49-F238E27FC236}">
              <a16:creationId xmlns:a16="http://schemas.microsoft.com/office/drawing/2014/main" id="{9DBCAC5C-B812-4100-92A5-FE8FB241324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64" name="PoljeZBesedilom 2">
          <a:extLst>
            <a:ext uri="{FF2B5EF4-FFF2-40B4-BE49-F238E27FC236}">
              <a16:creationId xmlns:a16="http://schemas.microsoft.com/office/drawing/2014/main" id="{46800D94-C595-4389-87E2-E2C42204724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65" name="PoljeZBesedilom 2">
          <a:extLst>
            <a:ext uri="{FF2B5EF4-FFF2-40B4-BE49-F238E27FC236}">
              <a16:creationId xmlns:a16="http://schemas.microsoft.com/office/drawing/2014/main" id="{0322B6F0-9AD4-481D-BE72-933BFBEB17D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66" name="PoljeZBesedilom 2">
          <a:extLst>
            <a:ext uri="{FF2B5EF4-FFF2-40B4-BE49-F238E27FC236}">
              <a16:creationId xmlns:a16="http://schemas.microsoft.com/office/drawing/2014/main" id="{E3A4EC3E-59A7-4546-9A9D-B191916BB52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904</xdr:row>
      <xdr:rowOff>0</xdr:rowOff>
    </xdr:from>
    <xdr:ext cx="184731" cy="264560"/>
    <xdr:sp macro="" textlink="">
      <xdr:nvSpPr>
        <xdr:cNvPr id="8867" name="PoljeZBesedilom 2">
          <a:extLst>
            <a:ext uri="{FF2B5EF4-FFF2-40B4-BE49-F238E27FC236}">
              <a16:creationId xmlns:a16="http://schemas.microsoft.com/office/drawing/2014/main" id="{1E4CCD1E-0E18-4655-9400-CFFDDAE401A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8868" name="PoljeZBesedilom 2">
          <a:extLst>
            <a:ext uri="{FF2B5EF4-FFF2-40B4-BE49-F238E27FC236}">
              <a16:creationId xmlns:a16="http://schemas.microsoft.com/office/drawing/2014/main" id="{63D84D9B-23F1-4C82-92FC-DF2AC25B194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8869" name="PoljeZBesedilom 8868">
          <a:extLst>
            <a:ext uri="{FF2B5EF4-FFF2-40B4-BE49-F238E27FC236}">
              <a16:creationId xmlns:a16="http://schemas.microsoft.com/office/drawing/2014/main" id="{602249F7-3A44-4D18-A67D-C094B2EADB9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8870" name="PoljeZBesedilom 2">
          <a:extLst>
            <a:ext uri="{FF2B5EF4-FFF2-40B4-BE49-F238E27FC236}">
              <a16:creationId xmlns:a16="http://schemas.microsoft.com/office/drawing/2014/main" id="{50D51533-5ED3-4953-83B1-A3F1E3B6E17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8871" name="PoljeZBesedilom 2">
          <a:extLst>
            <a:ext uri="{FF2B5EF4-FFF2-40B4-BE49-F238E27FC236}">
              <a16:creationId xmlns:a16="http://schemas.microsoft.com/office/drawing/2014/main" id="{F6172C9A-97C5-4272-B421-B2159C5E892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8872" name="PoljeZBesedilom 2">
          <a:extLst>
            <a:ext uri="{FF2B5EF4-FFF2-40B4-BE49-F238E27FC236}">
              <a16:creationId xmlns:a16="http://schemas.microsoft.com/office/drawing/2014/main" id="{380BCF07-601B-410E-AB9C-090C5E3957A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905</xdr:row>
      <xdr:rowOff>0</xdr:rowOff>
    </xdr:from>
    <xdr:ext cx="184731" cy="264560"/>
    <xdr:sp macro="" textlink="">
      <xdr:nvSpPr>
        <xdr:cNvPr id="8873" name="PoljeZBesedilom 2">
          <a:extLst>
            <a:ext uri="{FF2B5EF4-FFF2-40B4-BE49-F238E27FC236}">
              <a16:creationId xmlns:a16="http://schemas.microsoft.com/office/drawing/2014/main" id="{5DAD2D53-18D4-447E-95E8-51583E3D504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874" name="PoljeZBesedilom 2">
          <a:extLst>
            <a:ext uri="{FF2B5EF4-FFF2-40B4-BE49-F238E27FC236}">
              <a16:creationId xmlns:a16="http://schemas.microsoft.com/office/drawing/2014/main" id="{6AF77E09-59C0-4DA5-8BA4-97667057AFD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875" name="PoljeZBesedilom 8874">
          <a:extLst>
            <a:ext uri="{FF2B5EF4-FFF2-40B4-BE49-F238E27FC236}">
              <a16:creationId xmlns:a16="http://schemas.microsoft.com/office/drawing/2014/main" id="{4AAA83F2-69BF-4B80-B35D-19367BF7690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876" name="PoljeZBesedilom 2">
          <a:extLst>
            <a:ext uri="{FF2B5EF4-FFF2-40B4-BE49-F238E27FC236}">
              <a16:creationId xmlns:a16="http://schemas.microsoft.com/office/drawing/2014/main" id="{17A56F53-8B9B-479F-8C40-B46F22F5620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877" name="PoljeZBesedilom 2">
          <a:extLst>
            <a:ext uri="{FF2B5EF4-FFF2-40B4-BE49-F238E27FC236}">
              <a16:creationId xmlns:a16="http://schemas.microsoft.com/office/drawing/2014/main" id="{BC90A505-59DD-4D0D-A108-559D6FF49C6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878" name="PoljeZBesedilom 2">
          <a:extLst>
            <a:ext uri="{FF2B5EF4-FFF2-40B4-BE49-F238E27FC236}">
              <a16:creationId xmlns:a16="http://schemas.microsoft.com/office/drawing/2014/main" id="{5D0D51A2-E056-4846-83C7-3D94FB70391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879" name="PoljeZBesedilom 2">
          <a:extLst>
            <a:ext uri="{FF2B5EF4-FFF2-40B4-BE49-F238E27FC236}">
              <a16:creationId xmlns:a16="http://schemas.microsoft.com/office/drawing/2014/main" id="{46381F0F-2BE0-4CDD-A2EA-42EF538513A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8880" name="PoljeZBesedilom 8879">
          <a:extLst>
            <a:ext uri="{FF2B5EF4-FFF2-40B4-BE49-F238E27FC236}">
              <a16:creationId xmlns:a16="http://schemas.microsoft.com/office/drawing/2014/main" id="{AE4E9984-A17C-4E28-94F7-50BA852CD04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8881" name="PoljeZBesedilom 2">
          <a:extLst>
            <a:ext uri="{FF2B5EF4-FFF2-40B4-BE49-F238E27FC236}">
              <a16:creationId xmlns:a16="http://schemas.microsoft.com/office/drawing/2014/main" id="{08BB48A1-0817-49CC-A435-899559D20D6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8882" name="PoljeZBesedilom 2">
          <a:extLst>
            <a:ext uri="{FF2B5EF4-FFF2-40B4-BE49-F238E27FC236}">
              <a16:creationId xmlns:a16="http://schemas.microsoft.com/office/drawing/2014/main" id="{738D477E-A4F4-46AB-A9EA-AFBBEF78762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8883" name="PoljeZBesedilom 2">
          <a:extLst>
            <a:ext uri="{FF2B5EF4-FFF2-40B4-BE49-F238E27FC236}">
              <a16:creationId xmlns:a16="http://schemas.microsoft.com/office/drawing/2014/main" id="{88AE5C1F-F9D6-4815-AC08-16BD211B2AE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8884" name="PoljeZBesedilom 2">
          <a:extLst>
            <a:ext uri="{FF2B5EF4-FFF2-40B4-BE49-F238E27FC236}">
              <a16:creationId xmlns:a16="http://schemas.microsoft.com/office/drawing/2014/main" id="{F7917384-281E-4D4C-B3E9-C71640FA1E39}"/>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885" name="PoljeZBesedilom 2">
          <a:extLst>
            <a:ext uri="{FF2B5EF4-FFF2-40B4-BE49-F238E27FC236}">
              <a16:creationId xmlns:a16="http://schemas.microsoft.com/office/drawing/2014/main" id="{6F83E6F7-805F-44A0-9565-B52C6D93F01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886" name="PoljeZBesedilom 8885">
          <a:extLst>
            <a:ext uri="{FF2B5EF4-FFF2-40B4-BE49-F238E27FC236}">
              <a16:creationId xmlns:a16="http://schemas.microsoft.com/office/drawing/2014/main" id="{2BE21578-2BEB-49FD-BAC9-B05EB48C415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887" name="PoljeZBesedilom 2">
          <a:extLst>
            <a:ext uri="{FF2B5EF4-FFF2-40B4-BE49-F238E27FC236}">
              <a16:creationId xmlns:a16="http://schemas.microsoft.com/office/drawing/2014/main" id="{C64A72B9-A7B4-4BC2-97A3-6906B27408F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888" name="PoljeZBesedilom 2">
          <a:extLst>
            <a:ext uri="{FF2B5EF4-FFF2-40B4-BE49-F238E27FC236}">
              <a16:creationId xmlns:a16="http://schemas.microsoft.com/office/drawing/2014/main" id="{C885F109-3A97-4F8C-A499-7BCA8F13C78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889" name="PoljeZBesedilom 2">
          <a:extLst>
            <a:ext uri="{FF2B5EF4-FFF2-40B4-BE49-F238E27FC236}">
              <a16:creationId xmlns:a16="http://schemas.microsoft.com/office/drawing/2014/main" id="{39A8452A-061D-4127-8559-36B58D05EAA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8890" name="PoljeZBesedilom 2">
          <a:extLst>
            <a:ext uri="{FF2B5EF4-FFF2-40B4-BE49-F238E27FC236}">
              <a16:creationId xmlns:a16="http://schemas.microsoft.com/office/drawing/2014/main" id="{A815145E-2C48-4717-883A-B9E9A284A3C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8891" name="PoljeZBesedilom 8890">
          <a:extLst>
            <a:ext uri="{FF2B5EF4-FFF2-40B4-BE49-F238E27FC236}">
              <a16:creationId xmlns:a16="http://schemas.microsoft.com/office/drawing/2014/main" id="{D142F6D8-C78F-424A-8A58-DC6D32951FEA}"/>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8892" name="PoljeZBesedilom 2">
          <a:extLst>
            <a:ext uri="{FF2B5EF4-FFF2-40B4-BE49-F238E27FC236}">
              <a16:creationId xmlns:a16="http://schemas.microsoft.com/office/drawing/2014/main" id="{4BB216A7-7C27-4BA0-846F-E07B83945AB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8893" name="PoljeZBesedilom 2">
          <a:extLst>
            <a:ext uri="{FF2B5EF4-FFF2-40B4-BE49-F238E27FC236}">
              <a16:creationId xmlns:a16="http://schemas.microsoft.com/office/drawing/2014/main" id="{0B9D23F8-4581-46B6-92C6-3E2581943F6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8894" name="PoljeZBesedilom 2">
          <a:extLst>
            <a:ext uri="{FF2B5EF4-FFF2-40B4-BE49-F238E27FC236}">
              <a16:creationId xmlns:a16="http://schemas.microsoft.com/office/drawing/2014/main" id="{BBA8B18C-EB8F-404B-8F51-C46C5FCE8EF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918</xdr:row>
      <xdr:rowOff>0</xdr:rowOff>
    </xdr:from>
    <xdr:ext cx="184731" cy="274009"/>
    <xdr:sp macro="" textlink="">
      <xdr:nvSpPr>
        <xdr:cNvPr id="8895" name="PoljeZBesedilom 2">
          <a:extLst>
            <a:ext uri="{FF2B5EF4-FFF2-40B4-BE49-F238E27FC236}">
              <a16:creationId xmlns:a16="http://schemas.microsoft.com/office/drawing/2014/main" id="{BA4F41B1-6DBB-4A9D-AB50-D1ED8E50CA5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1071</xdr:row>
      <xdr:rowOff>0</xdr:rowOff>
    </xdr:from>
    <xdr:ext cx="184731" cy="264560"/>
    <xdr:sp macro="" textlink="">
      <xdr:nvSpPr>
        <xdr:cNvPr id="8896" name="PoljeZBesedilom 2">
          <a:extLst>
            <a:ext uri="{FF2B5EF4-FFF2-40B4-BE49-F238E27FC236}">
              <a16:creationId xmlns:a16="http://schemas.microsoft.com/office/drawing/2014/main" id="{966497F9-A170-4F5A-AE32-9F93AC983B23}"/>
            </a:ext>
          </a:extLst>
        </xdr:cNvPr>
        <xdr:cNvSpPr txBox="1"/>
      </xdr:nvSpPr>
      <xdr:spPr>
        <a:xfrm>
          <a:off x="6765471"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1071</xdr:row>
      <xdr:rowOff>0</xdr:rowOff>
    </xdr:from>
    <xdr:ext cx="184731" cy="264560"/>
    <xdr:sp macro="" textlink="">
      <xdr:nvSpPr>
        <xdr:cNvPr id="8897" name="PoljeZBesedilom 8896">
          <a:extLst>
            <a:ext uri="{FF2B5EF4-FFF2-40B4-BE49-F238E27FC236}">
              <a16:creationId xmlns:a16="http://schemas.microsoft.com/office/drawing/2014/main" id="{6DF20CF4-0DCD-4B19-BEC4-471345A72A4A}"/>
            </a:ext>
          </a:extLst>
        </xdr:cNvPr>
        <xdr:cNvSpPr txBox="1"/>
      </xdr:nvSpPr>
      <xdr:spPr>
        <a:xfrm>
          <a:off x="6765471"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898" name="PoljeZBesedilom 2">
          <a:extLst>
            <a:ext uri="{FF2B5EF4-FFF2-40B4-BE49-F238E27FC236}">
              <a16:creationId xmlns:a16="http://schemas.microsoft.com/office/drawing/2014/main" id="{4E21A25D-F15A-4B31-B4B7-FF53536A5F9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899" name="PoljeZBesedilom 8898">
          <a:extLst>
            <a:ext uri="{FF2B5EF4-FFF2-40B4-BE49-F238E27FC236}">
              <a16:creationId xmlns:a16="http://schemas.microsoft.com/office/drawing/2014/main" id="{59D1C5F2-8FC1-456C-93DF-82FD17AB873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00" name="PoljeZBesedilom 2">
          <a:extLst>
            <a:ext uri="{FF2B5EF4-FFF2-40B4-BE49-F238E27FC236}">
              <a16:creationId xmlns:a16="http://schemas.microsoft.com/office/drawing/2014/main" id="{E7313D19-35D6-4523-AAC5-130107D6833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01" name="PoljeZBesedilom 2">
          <a:extLst>
            <a:ext uri="{FF2B5EF4-FFF2-40B4-BE49-F238E27FC236}">
              <a16:creationId xmlns:a16="http://schemas.microsoft.com/office/drawing/2014/main" id="{74F5F0D7-52DD-4143-B204-6C6F67EB7A5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02" name="PoljeZBesedilom 2">
          <a:extLst>
            <a:ext uri="{FF2B5EF4-FFF2-40B4-BE49-F238E27FC236}">
              <a16:creationId xmlns:a16="http://schemas.microsoft.com/office/drawing/2014/main" id="{41166214-4F39-442E-A7A1-754EE9100B3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03" name="PoljeZBesedilom 2">
          <a:extLst>
            <a:ext uri="{FF2B5EF4-FFF2-40B4-BE49-F238E27FC236}">
              <a16:creationId xmlns:a16="http://schemas.microsoft.com/office/drawing/2014/main" id="{706A9196-1464-44A7-8C5F-64C7D7A4B90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04" name="PoljeZBesedilom 2">
          <a:extLst>
            <a:ext uri="{FF2B5EF4-FFF2-40B4-BE49-F238E27FC236}">
              <a16:creationId xmlns:a16="http://schemas.microsoft.com/office/drawing/2014/main" id="{18B1AE11-6DB7-4BF2-B3CD-FB399FBA4B9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05" name="PoljeZBesedilom 8904">
          <a:extLst>
            <a:ext uri="{FF2B5EF4-FFF2-40B4-BE49-F238E27FC236}">
              <a16:creationId xmlns:a16="http://schemas.microsoft.com/office/drawing/2014/main" id="{CB0AD2BF-10CA-4204-AE49-25064E5300E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06" name="PoljeZBesedilom 2">
          <a:extLst>
            <a:ext uri="{FF2B5EF4-FFF2-40B4-BE49-F238E27FC236}">
              <a16:creationId xmlns:a16="http://schemas.microsoft.com/office/drawing/2014/main" id="{3583929C-E99B-4397-B6D3-55BB088245E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07" name="PoljeZBesedilom 2">
          <a:extLst>
            <a:ext uri="{FF2B5EF4-FFF2-40B4-BE49-F238E27FC236}">
              <a16:creationId xmlns:a16="http://schemas.microsoft.com/office/drawing/2014/main" id="{9D57C414-D8BB-45A4-BDA9-CDB2B11CED0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08" name="PoljeZBesedilom 2">
          <a:extLst>
            <a:ext uri="{FF2B5EF4-FFF2-40B4-BE49-F238E27FC236}">
              <a16:creationId xmlns:a16="http://schemas.microsoft.com/office/drawing/2014/main" id="{1D879C22-C4D1-478E-9ABD-917A206EF85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09" name="PoljeZBesedilom 2">
          <a:extLst>
            <a:ext uri="{FF2B5EF4-FFF2-40B4-BE49-F238E27FC236}">
              <a16:creationId xmlns:a16="http://schemas.microsoft.com/office/drawing/2014/main" id="{0F88A77C-EAFD-49F6-9EF5-36F9047F1C4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10" name="PoljeZBesedilom 2">
          <a:extLst>
            <a:ext uri="{FF2B5EF4-FFF2-40B4-BE49-F238E27FC236}">
              <a16:creationId xmlns:a16="http://schemas.microsoft.com/office/drawing/2014/main" id="{32B904FA-E184-47C4-942C-48CE0A53023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11" name="PoljeZBesedilom 8910">
          <a:extLst>
            <a:ext uri="{FF2B5EF4-FFF2-40B4-BE49-F238E27FC236}">
              <a16:creationId xmlns:a16="http://schemas.microsoft.com/office/drawing/2014/main" id="{CB193953-FEA8-435D-94B0-A1B9199ADE9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12" name="PoljeZBesedilom 2">
          <a:extLst>
            <a:ext uri="{FF2B5EF4-FFF2-40B4-BE49-F238E27FC236}">
              <a16:creationId xmlns:a16="http://schemas.microsoft.com/office/drawing/2014/main" id="{5F0F2404-0919-4524-B8A6-7AB4EA93EEB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13" name="PoljeZBesedilom 2">
          <a:extLst>
            <a:ext uri="{FF2B5EF4-FFF2-40B4-BE49-F238E27FC236}">
              <a16:creationId xmlns:a16="http://schemas.microsoft.com/office/drawing/2014/main" id="{4DEC3947-7173-4243-82C1-CB603250084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14" name="PoljeZBesedilom 2">
          <a:extLst>
            <a:ext uri="{FF2B5EF4-FFF2-40B4-BE49-F238E27FC236}">
              <a16:creationId xmlns:a16="http://schemas.microsoft.com/office/drawing/2014/main" id="{5D20FFD5-E7F4-47C8-8C46-FC6F6E13404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15" name="PoljeZBesedilom 2">
          <a:extLst>
            <a:ext uri="{FF2B5EF4-FFF2-40B4-BE49-F238E27FC236}">
              <a16:creationId xmlns:a16="http://schemas.microsoft.com/office/drawing/2014/main" id="{3A40A190-CA5B-4AE1-8950-4E9AB2A9198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16" name="PoljeZBesedilom 2">
          <a:extLst>
            <a:ext uri="{FF2B5EF4-FFF2-40B4-BE49-F238E27FC236}">
              <a16:creationId xmlns:a16="http://schemas.microsoft.com/office/drawing/2014/main" id="{D654BBF5-AF8F-4723-9BA6-BF2B2E6AB75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17" name="PoljeZBesedilom 8916">
          <a:extLst>
            <a:ext uri="{FF2B5EF4-FFF2-40B4-BE49-F238E27FC236}">
              <a16:creationId xmlns:a16="http://schemas.microsoft.com/office/drawing/2014/main" id="{9BB3ABE6-E637-4966-9976-517371266DD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18" name="PoljeZBesedilom 2">
          <a:extLst>
            <a:ext uri="{FF2B5EF4-FFF2-40B4-BE49-F238E27FC236}">
              <a16:creationId xmlns:a16="http://schemas.microsoft.com/office/drawing/2014/main" id="{6C1207AA-A113-4925-9D34-E344D9AAAE5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19" name="PoljeZBesedilom 2">
          <a:extLst>
            <a:ext uri="{FF2B5EF4-FFF2-40B4-BE49-F238E27FC236}">
              <a16:creationId xmlns:a16="http://schemas.microsoft.com/office/drawing/2014/main" id="{712032D6-A44F-4717-9A45-D0586294EE0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20" name="PoljeZBesedilom 2">
          <a:extLst>
            <a:ext uri="{FF2B5EF4-FFF2-40B4-BE49-F238E27FC236}">
              <a16:creationId xmlns:a16="http://schemas.microsoft.com/office/drawing/2014/main" id="{8345FCA9-AB77-444C-9E82-CEACC94188A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21" name="PoljeZBesedilom 2">
          <a:extLst>
            <a:ext uri="{FF2B5EF4-FFF2-40B4-BE49-F238E27FC236}">
              <a16:creationId xmlns:a16="http://schemas.microsoft.com/office/drawing/2014/main" id="{A891B55B-3FE4-47B3-889A-7DF82B81468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22" name="PoljeZBesedilom 2">
          <a:extLst>
            <a:ext uri="{FF2B5EF4-FFF2-40B4-BE49-F238E27FC236}">
              <a16:creationId xmlns:a16="http://schemas.microsoft.com/office/drawing/2014/main" id="{A59F9E1D-82DE-40E6-B4B9-DBF9BF26C46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23" name="PoljeZBesedilom 8922">
          <a:extLst>
            <a:ext uri="{FF2B5EF4-FFF2-40B4-BE49-F238E27FC236}">
              <a16:creationId xmlns:a16="http://schemas.microsoft.com/office/drawing/2014/main" id="{92018D57-E4C2-468A-8BD9-3D312659955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24" name="PoljeZBesedilom 2">
          <a:extLst>
            <a:ext uri="{FF2B5EF4-FFF2-40B4-BE49-F238E27FC236}">
              <a16:creationId xmlns:a16="http://schemas.microsoft.com/office/drawing/2014/main" id="{9DE71984-EA30-4ECD-AC0B-01E94469905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25" name="PoljeZBesedilom 2">
          <a:extLst>
            <a:ext uri="{FF2B5EF4-FFF2-40B4-BE49-F238E27FC236}">
              <a16:creationId xmlns:a16="http://schemas.microsoft.com/office/drawing/2014/main" id="{5C216DC8-6D8E-47FE-BB7D-32CD25DFDE1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26" name="PoljeZBesedilom 2">
          <a:extLst>
            <a:ext uri="{FF2B5EF4-FFF2-40B4-BE49-F238E27FC236}">
              <a16:creationId xmlns:a16="http://schemas.microsoft.com/office/drawing/2014/main" id="{DE29D0F7-555D-41ED-820C-9BA19C2CA80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27" name="PoljeZBesedilom 2">
          <a:extLst>
            <a:ext uri="{FF2B5EF4-FFF2-40B4-BE49-F238E27FC236}">
              <a16:creationId xmlns:a16="http://schemas.microsoft.com/office/drawing/2014/main" id="{746B434E-AFF1-4CE1-9B0A-E1B0CEE4B3B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28" name="PoljeZBesedilom 2">
          <a:extLst>
            <a:ext uri="{FF2B5EF4-FFF2-40B4-BE49-F238E27FC236}">
              <a16:creationId xmlns:a16="http://schemas.microsoft.com/office/drawing/2014/main" id="{F6FDD7C1-7FAC-408E-A73A-7BBCFA8001E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29" name="PoljeZBesedilom 8928">
          <a:extLst>
            <a:ext uri="{FF2B5EF4-FFF2-40B4-BE49-F238E27FC236}">
              <a16:creationId xmlns:a16="http://schemas.microsoft.com/office/drawing/2014/main" id="{50C2A5B1-DA4B-4B4D-AC61-A959B47D23B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30" name="PoljeZBesedilom 2">
          <a:extLst>
            <a:ext uri="{FF2B5EF4-FFF2-40B4-BE49-F238E27FC236}">
              <a16:creationId xmlns:a16="http://schemas.microsoft.com/office/drawing/2014/main" id="{B19C5CCF-9F30-45F3-94AA-4D5B71F23D6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31" name="PoljeZBesedilom 2">
          <a:extLst>
            <a:ext uri="{FF2B5EF4-FFF2-40B4-BE49-F238E27FC236}">
              <a16:creationId xmlns:a16="http://schemas.microsoft.com/office/drawing/2014/main" id="{C5469BC3-7B78-4CBC-B728-61A76FC0F65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32" name="PoljeZBesedilom 2">
          <a:extLst>
            <a:ext uri="{FF2B5EF4-FFF2-40B4-BE49-F238E27FC236}">
              <a16:creationId xmlns:a16="http://schemas.microsoft.com/office/drawing/2014/main" id="{01130AE1-768B-40CB-909F-48109A1B2DE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33" name="PoljeZBesedilom 2">
          <a:extLst>
            <a:ext uri="{FF2B5EF4-FFF2-40B4-BE49-F238E27FC236}">
              <a16:creationId xmlns:a16="http://schemas.microsoft.com/office/drawing/2014/main" id="{7FE463CD-7B9D-4AAC-A396-08770A6963E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8934" name="PoljeZBesedilom 2">
          <a:extLst>
            <a:ext uri="{FF2B5EF4-FFF2-40B4-BE49-F238E27FC236}">
              <a16:creationId xmlns:a16="http://schemas.microsoft.com/office/drawing/2014/main" id="{8E5D28D0-B828-4704-A5A6-90DF071F6DE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8935" name="PoljeZBesedilom 8934">
          <a:extLst>
            <a:ext uri="{FF2B5EF4-FFF2-40B4-BE49-F238E27FC236}">
              <a16:creationId xmlns:a16="http://schemas.microsoft.com/office/drawing/2014/main" id="{50E5D4AC-21B6-4D2D-A583-72EDB730F58A}"/>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8936" name="PoljeZBesedilom 2">
          <a:extLst>
            <a:ext uri="{FF2B5EF4-FFF2-40B4-BE49-F238E27FC236}">
              <a16:creationId xmlns:a16="http://schemas.microsoft.com/office/drawing/2014/main" id="{BFEE7475-0304-41F3-9D40-A12186B1D95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8937" name="PoljeZBesedilom 2">
          <a:extLst>
            <a:ext uri="{FF2B5EF4-FFF2-40B4-BE49-F238E27FC236}">
              <a16:creationId xmlns:a16="http://schemas.microsoft.com/office/drawing/2014/main" id="{5535B274-ECE1-4143-BC44-3D003D18A0B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8938" name="PoljeZBesedilom 2">
          <a:extLst>
            <a:ext uri="{FF2B5EF4-FFF2-40B4-BE49-F238E27FC236}">
              <a16:creationId xmlns:a16="http://schemas.microsoft.com/office/drawing/2014/main" id="{4163E819-D824-4229-902B-B49971EEF2D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8939" name="PoljeZBesedilom 2">
          <a:extLst>
            <a:ext uri="{FF2B5EF4-FFF2-40B4-BE49-F238E27FC236}">
              <a16:creationId xmlns:a16="http://schemas.microsoft.com/office/drawing/2014/main" id="{95510B66-38F4-4AB2-8B8A-7ED95DA1937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8940" name="PoljeZBesedilom 2">
          <a:extLst>
            <a:ext uri="{FF2B5EF4-FFF2-40B4-BE49-F238E27FC236}">
              <a16:creationId xmlns:a16="http://schemas.microsoft.com/office/drawing/2014/main" id="{0E8350A1-415D-4968-A05A-45B34262D80E}"/>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8941" name="PoljeZBesedilom 8940">
          <a:extLst>
            <a:ext uri="{FF2B5EF4-FFF2-40B4-BE49-F238E27FC236}">
              <a16:creationId xmlns:a16="http://schemas.microsoft.com/office/drawing/2014/main" id="{0B343DEB-5146-4D5A-8129-23C49328639F}"/>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8942" name="PoljeZBesedilom 2">
          <a:extLst>
            <a:ext uri="{FF2B5EF4-FFF2-40B4-BE49-F238E27FC236}">
              <a16:creationId xmlns:a16="http://schemas.microsoft.com/office/drawing/2014/main" id="{B9B4F739-9AB9-4FCB-96E0-43705FA90DE1}"/>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8943" name="PoljeZBesedilom 2">
          <a:extLst>
            <a:ext uri="{FF2B5EF4-FFF2-40B4-BE49-F238E27FC236}">
              <a16:creationId xmlns:a16="http://schemas.microsoft.com/office/drawing/2014/main" id="{0DB5FDF2-6F8D-4729-9668-D0F3FA901530}"/>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8944" name="PoljeZBesedilom 2">
          <a:extLst>
            <a:ext uri="{FF2B5EF4-FFF2-40B4-BE49-F238E27FC236}">
              <a16:creationId xmlns:a16="http://schemas.microsoft.com/office/drawing/2014/main" id="{1FD3C39E-FE0C-4F56-AAC2-0465F7B9141A}"/>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8945" name="PoljeZBesedilom 2">
          <a:extLst>
            <a:ext uri="{FF2B5EF4-FFF2-40B4-BE49-F238E27FC236}">
              <a16:creationId xmlns:a16="http://schemas.microsoft.com/office/drawing/2014/main" id="{E00FD951-9357-4EA0-A217-3B09CF6703C7}"/>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8946" name="PoljeZBesedilom 8945">
          <a:extLst>
            <a:ext uri="{FF2B5EF4-FFF2-40B4-BE49-F238E27FC236}">
              <a16:creationId xmlns:a16="http://schemas.microsoft.com/office/drawing/2014/main" id="{73C37879-CCE7-4A6E-BDBD-EC7641E05560}"/>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8947" name="PoljeZBesedilom 2">
          <a:extLst>
            <a:ext uri="{FF2B5EF4-FFF2-40B4-BE49-F238E27FC236}">
              <a16:creationId xmlns:a16="http://schemas.microsoft.com/office/drawing/2014/main" id="{BE3A7EFA-EC19-4283-AD21-CDDF6831FE53}"/>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8948" name="PoljeZBesedilom 2">
          <a:extLst>
            <a:ext uri="{FF2B5EF4-FFF2-40B4-BE49-F238E27FC236}">
              <a16:creationId xmlns:a16="http://schemas.microsoft.com/office/drawing/2014/main" id="{EE26EB13-6D00-436E-945F-7019F0F57FDD}"/>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8949" name="PoljeZBesedilom 2">
          <a:extLst>
            <a:ext uri="{FF2B5EF4-FFF2-40B4-BE49-F238E27FC236}">
              <a16:creationId xmlns:a16="http://schemas.microsoft.com/office/drawing/2014/main" id="{9387EF95-89F4-44F1-B735-E8583B754D1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8950" name="PoljeZBesedilom 2">
          <a:extLst>
            <a:ext uri="{FF2B5EF4-FFF2-40B4-BE49-F238E27FC236}">
              <a16:creationId xmlns:a16="http://schemas.microsoft.com/office/drawing/2014/main" id="{F269E29B-E360-4856-9939-4668D94BFA8A}"/>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51" name="PoljeZBesedilom 2">
          <a:extLst>
            <a:ext uri="{FF2B5EF4-FFF2-40B4-BE49-F238E27FC236}">
              <a16:creationId xmlns:a16="http://schemas.microsoft.com/office/drawing/2014/main" id="{D8CC474D-B0C8-4E76-8C00-09AD979C499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52" name="PoljeZBesedilom 8951">
          <a:extLst>
            <a:ext uri="{FF2B5EF4-FFF2-40B4-BE49-F238E27FC236}">
              <a16:creationId xmlns:a16="http://schemas.microsoft.com/office/drawing/2014/main" id="{DF0E7FD1-CCC0-481C-8AB5-6680D3C55E5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53" name="PoljeZBesedilom 2">
          <a:extLst>
            <a:ext uri="{FF2B5EF4-FFF2-40B4-BE49-F238E27FC236}">
              <a16:creationId xmlns:a16="http://schemas.microsoft.com/office/drawing/2014/main" id="{DC1611B7-5779-4946-8784-9F53540FA9D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54" name="PoljeZBesedilom 2">
          <a:extLst>
            <a:ext uri="{FF2B5EF4-FFF2-40B4-BE49-F238E27FC236}">
              <a16:creationId xmlns:a16="http://schemas.microsoft.com/office/drawing/2014/main" id="{CB289A9F-B382-486C-B20F-B4C7B6E394A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55" name="PoljeZBesedilom 2">
          <a:extLst>
            <a:ext uri="{FF2B5EF4-FFF2-40B4-BE49-F238E27FC236}">
              <a16:creationId xmlns:a16="http://schemas.microsoft.com/office/drawing/2014/main" id="{73C4B5F0-E7C9-413A-9365-53FFE40188D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56" name="PoljeZBesedilom 2">
          <a:extLst>
            <a:ext uri="{FF2B5EF4-FFF2-40B4-BE49-F238E27FC236}">
              <a16:creationId xmlns:a16="http://schemas.microsoft.com/office/drawing/2014/main" id="{FA8C7B3E-8F50-4F97-8D25-5EA39F1520B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57" name="PoljeZBesedilom 2">
          <a:extLst>
            <a:ext uri="{FF2B5EF4-FFF2-40B4-BE49-F238E27FC236}">
              <a16:creationId xmlns:a16="http://schemas.microsoft.com/office/drawing/2014/main" id="{DB72FE4E-6928-41E5-90B6-F7F998E2FA3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58" name="PoljeZBesedilom 8957">
          <a:extLst>
            <a:ext uri="{FF2B5EF4-FFF2-40B4-BE49-F238E27FC236}">
              <a16:creationId xmlns:a16="http://schemas.microsoft.com/office/drawing/2014/main" id="{769E7C66-3B52-40C3-AB9E-A7D12EBE404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59" name="PoljeZBesedilom 2">
          <a:extLst>
            <a:ext uri="{FF2B5EF4-FFF2-40B4-BE49-F238E27FC236}">
              <a16:creationId xmlns:a16="http://schemas.microsoft.com/office/drawing/2014/main" id="{0E54805B-140A-4F2A-89F1-C9C69050E2D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60" name="PoljeZBesedilom 2">
          <a:extLst>
            <a:ext uri="{FF2B5EF4-FFF2-40B4-BE49-F238E27FC236}">
              <a16:creationId xmlns:a16="http://schemas.microsoft.com/office/drawing/2014/main" id="{430EA2FE-0829-4F7C-8932-795FDF2B412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61" name="PoljeZBesedilom 2">
          <a:extLst>
            <a:ext uri="{FF2B5EF4-FFF2-40B4-BE49-F238E27FC236}">
              <a16:creationId xmlns:a16="http://schemas.microsoft.com/office/drawing/2014/main" id="{3404367A-8048-42E6-9A0C-91C17DB3D3D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904</xdr:row>
      <xdr:rowOff>0</xdr:rowOff>
    </xdr:from>
    <xdr:ext cx="184731" cy="264560"/>
    <xdr:sp macro="" textlink="">
      <xdr:nvSpPr>
        <xdr:cNvPr id="8962" name="PoljeZBesedilom 2">
          <a:extLst>
            <a:ext uri="{FF2B5EF4-FFF2-40B4-BE49-F238E27FC236}">
              <a16:creationId xmlns:a16="http://schemas.microsoft.com/office/drawing/2014/main" id="{77BCAC65-9FC4-4EA2-93E7-165FB9A6E0D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63" name="PoljeZBesedilom 2">
          <a:extLst>
            <a:ext uri="{FF2B5EF4-FFF2-40B4-BE49-F238E27FC236}">
              <a16:creationId xmlns:a16="http://schemas.microsoft.com/office/drawing/2014/main" id="{20E0AD69-1DA5-4E90-B849-473C2B9E123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64" name="PoljeZBesedilom 8963">
          <a:extLst>
            <a:ext uri="{FF2B5EF4-FFF2-40B4-BE49-F238E27FC236}">
              <a16:creationId xmlns:a16="http://schemas.microsoft.com/office/drawing/2014/main" id="{8D357825-3B84-49CD-A029-0F346BDA1B7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65" name="PoljeZBesedilom 2">
          <a:extLst>
            <a:ext uri="{FF2B5EF4-FFF2-40B4-BE49-F238E27FC236}">
              <a16:creationId xmlns:a16="http://schemas.microsoft.com/office/drawing/2014/main" id="{641FE12A-AFB6-440E-9914-9A53A280BC6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66" name="PoljeZBesedilom 2">
          <a:extLst>
            <a:ext uri="{FF2B5EF4-FFF2-40B4-BE49-F238E27FC236}">
              <a16:creationId xmlns:a16="http://schemas.microsoft.com/office/drawing/2014/main" id="{F18E9F60-7EBE-4C9D-A168-98919677C43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67" name="PoljeZBesedilom 2">
          <a:extLst>
            <a:ext uri="{FF2B5EF4-FFF2-40B4-BE49-F238E27FC236}">
              <a16:creationId xmlns:a16="http://schemas.microsoft.com/office/drawing/2014/main" id="{02C1F704-7861-4872-BADC-C46E14F4C69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68" name="PoljeZBesedilom 2">
          <a:extLst>
            <a:ext uri="{FF2B5EF4-FFF2-40B4-BE49-F238E27FC236}">
              <a16:creationId xmlns:a16="http://schemas.microsoft.com/office/drawing/2014/main" id="{4F34E7A5-0288-4549-A0C4-9BEED299E3A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69" name="PoljeZBesedilom 2">
          <a:extLst>
            <a:ext uri="{FF2B5EF4-FFF2-40B4-BE49-F238E27FC236}">
              <a16:creationId xmlns:a16="http://schemas.microsoft.com/office/drawing/2014/main" id="{703DFE92-1F2A-43E7-80A0-795BCF65285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70" name="PoljeZBesedilom 8969">
          <a:extLst>
            <a:ext uri="{FF2B5EF4-FFF2-40B4-BE49-F238E27FC236}">
              <a16:creationId xmlns:a16="http://schemas.microsoft.com/office/drawing/2014/main" id="{7DE7CDD3-4E50-46FE-B580-EDCBC82C344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71" name="PoljeZBesedilom 2">
          <a:extLst>
            <a:ext uri="{FF2B5EF4-FFF2-40B4-BE49-F238E27FC236}">
              <a16:creationId xmlns:a16="http://schemas.microsoft.com/office/drawing/2014/main" id="{CE7C0C7A-0E24-4AD3-A30D-DB458AE0FBE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72" name="PoljeZBesedilom 2">
          <a:extLst>
            <a:ext uri="{FF2B5EF4-FFF2-40B4-BE49-F238E27FC236}">
              <a16:creationId xmlns:a16="http://schemas.microsoft.com/office/drawing/2014/main" id="{831FD832-5DC8-4BBF-8515-31F5A5312CF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73" name="PoljeZBesedilom 2">
          <a:extLst>
            <a:ext uri="{FF2B5EF4-FFF2-40B4-BE49-F238E27FC236}">
              <a16:creationId xmlns:a16="http://schemas.microsoft.com/office/drawing/2014/main" id="{D6BEC285-62FD-464C-A9C0-2EB615CD7CA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8974" name="PoljeZBesedilom 2">
          <a:extLst>
            <a:ext uri="{FF2B5EF4-FFF2-40B4-BE49-F238E27FC236}">
              <a16:creationId xmlns:a16="http://schemas.microsoft.com/office/drawing/2014/main" id="{5FCB9F75-32CD-4FCA-964A-D26CB51DAAC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75" name="PoljeZBesedilom 2">
          <a:extLst>
            <a:ext uri="{FF2B5EF4-FFF2-40B4-BE49-F238E27FC236}">
              <a16:creationId xmlns:a16="http://schemas.microsoft.com/office/drawing/2014/main" id="{1034D0EA-8C89-4F69-8A61-E275CA4D67D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76" name="PoljeZBesedilom 8975">
          <a:extLst>
            <a:ext uri="{FF2B5EF4-FFF2-40B4-BE49-F238E27FC236}">
              <a16:creationId xmlns:a16="http://schemas.microsoft.com/office/drawing/2014/main" id="{E8D483B8-1D9F-428F-91E8-1D76760D907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77" name="PoljeZBesedilom 2">
          <a:extLst>
            <a:ext uri="{FF2B5EF4-FFF2-40B4-BE49-F238E27FC236}">
              <a16:creationId xmlns:a16="http://schemas.microsoft.com/office/drawing/2014/main" id="{C013D032-F19C-4464-8C8F-AFE47158F0E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78" name="PoljeZBesedilom 2">
          <a:extLst>
            <a:ext uri="{FF2B5EF4-FFF2-40B4-BE49-F238E27FC236}">
              <a16:creationId xmlns:a16="http://schemas.microsoft.com/office/drawing/2014/main" id="{246681C7-B888-4406-BD66-58158C74492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79" name="PoljeZBesedilom 2">
          <a:extLst>
            <a:ext uri="{FF2B5EF4-FFF2-40B4-BE49-F238E27FC236}">
              <a16:creationId xmlns:a16="http://schemas.microsoft.com/office/drawing/2014/main" id="{3798EDA4-D5DE-48AA-A85B-4C12B6DACEA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80" name="PoljeZBesedilom 2">
          <a:extLst>
            <a:ext uri="{FF2B5EF4-FFF2-40B4-BE49-F238E27FC236}">
              <a16:creationId xmlns:a16="http://schemas.microsoft.com/office/drawing/2014/main" id="{848826F6-67FB-4143-B2D7-C4DDEC82391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81" name="PoljeZBesedilom 2">
          <a:extLst>
            <a:ext uri="{FF2B5EF4-FFF2-40B4-BE49-F238E27FC236}">
              <a16:creationId xmlns:a16="http://schemas.microsoft.com/office/drawing/2014/main" id="{E096ECE6-58DC-46D1-B821-B24A929C217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82" name="PoljeZBesedilom 8981">
          <a:extLst>
            <a:ext uri="{FF2B5EF4-FFF2-40B4-BE49-F238E27FC236}">
              <a16:creationId xmlns:a16="http://schemas.microsoft.com/office/drawing/2014/main" id="{6BF985A0-5E56-4CF5-B732-852094C484D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83" name="PoljeZBesedilom 2">
          <a:extLst>
            <a:ext uri="{FF2B5EF4-FFF2-40B4-BE49-F238E27FC236}">
              <a16:creationId xmlns:a16="http://schemas.microsoft.com/office/drawing/2014/main" id="{BDC14482-9291-4AFC-80C4-9517D9E14C2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84" name="PoljeZBesedilom 2">
          <a:extLst>
            <a:ext uri="{FF2B5EF4-FFF2-40B4-BE49-F238E27FC236}">
              <a16:creationId xmlns:a16="http://schemas.microsoft.com/office/drawing/2014/main" id="{510519EB-C1EC-423E-85DE-D0EA71618EE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85" name="PoljeZBesedilom 2">
          <a:extLst>
            <a:ext uri="{FF2B5EF4-FFF2-40B4-BE49-F238E27FC236}">
              <a16:creationId xmlns:a16="http://schemas.microsoft.com/office/drawing/2014/main" id="{3FB0658A-5925-4E74-9E31-56166931744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927</xdr:row>
      <xdr:rowOff>0</xdr:rowOff>
    </xdr:from>
    <xdr:ext cx="184731" cy="264560"/>
    <xdr:sp macro="" textlink="">
      <xdr:nvSpPr>
        <xdr:cNvPr id="8986" name="PoljeZBesedilom 2">
          <a:extLst>
            <a:ext uri="{FF2B5EF4-FFF2-40B4-BE49-F238E27FC236}">
              <a16:creationId xmlns:a16="http://schemas.microsoft.com/office/drawing/2014/main" id="{2418FC05-E329-4DF9-B64E-8931AA01D00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8987" name="PoljeZBesedilom 2">
          <a:extLst>
            <a:ext uri="{FF2B5EF4-FFF2-40B4-BE49-F238E27FC236}">
              <a16:creationId xmlns:a16="http://schemas.microsoft.com/office/drawing/2014/main" id="{89AD3A15-4755-4B36-8FD1-7225A2C6556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8988" name="PoljeZBesedilom 8987">
          <a:extLst>
            <a:ext uri="{FF2B5EF4-FFF2-40B4-BE49-F238E27FC236}">
              <a16:creationId xmlns:a16="http://schemas.microsoft.com/office/drawing/2014/main" id="{A1D17402-A747-45F4-8370-B32B6CB233F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8989" name="PoljeZBesedilom 2">
          <a:extLst>
            <a:ext uri="{FF2B5EF4-FFF2-40B4-BE49-F238E27FC236}">
              <a16:creationId xmlns:a16="http://schemas.microsoft.com/office/drawing/2014/main" id="{8E775D11-E05B-4581-9A7D-55F0BB57545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8990" name="PoljeZBesedilom 2">
          <a:extLst>
            <a:ext uri="{FF2B5EF4-FFF2-40B4-BE49-F238E27FC236}">
              <a16:creationId xmlns:a16="http://schemas.microsoft.com/office/drawing/2014/main" id="{FC9F5284-0188-405D-899C-63A9B53B0F0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8991" name="PoljeZBesedilom 2">
          <a:extLst>
            <a:ext uri="{FF2B5EF4-FFF2-40B4-BE49-F238E27FC236}">
              <a16:creationId xmlns:a16="http://schemas.microsoft.com/office/drawing/2014/main" id="{FBE347AA-BD99-4356-8F48-1D9B2E020F6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4560"/>
    <xdr:sp macro="" textlink="">
      <xdr:nvSpPr>
        <xdr:cNvPr id="8992" name="PoljeZBesedilom 2">
          <a:extLst>
            <a:ext uri="{FF2B5EF4-FFF2-40B4-BE49-F238E27FC236}">
              <a16:creationId xmlns:a16="http://schemas.microsoft.com/office/drawing/2014/main" id="{94B38CBD-DA3F-41C6-B6FB-A38391D479DA}"/>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8993" name="PoljeZBesedilom 2">
          <a:extLst>
            <a:ext uri="{FF2B5EF4-FFF2-40B4-BE49-F238E27FC236}">
              <a16:creationId xmlns:a16="http://schemas.microsoft.com/office/drawing/2014/main" id="{1D675745-82DD-4392-8712-8EEA9E4CDEDC}"/>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8994" name="PoljeZBesedilom 8993">
          <a:extLst>
            <a:ext uri="{FF2B5EF4-FFF2-40B4-BE49-F238E27FC236}">
              <a16:creationId xmlns:a16="http://schemas.microsoft.com/office/drawing/2014/main" id="{154C4B04-493D-4E59-AA53-17B66BACC1CB}"/>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8995" name="PoljeZBesedilom 2">
          <a:extLst>
            <a:ext uri="{FF2B5EF4-FFF2-40B4-BE49-F238E27FC236}">
              <a16:creationId xmlns:a16="http://schemas.microsoft.com/office/drawing/2014/main" id="{E5374D7C-1985-4663-BEE0-C5C84F065111}"/>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8996" name="PoljeZBesedilom 2">
          <a:extLst>
            <a:ext uri="{FF2B5EF4-FFF2-40B4-BE49-F238E27FC236}">
              <a16:creationId xmlns:a16="http://schemas.microsoft.com/office/drawing/2014/main" id="{FF275178-D9EC-4D66-AB29-53ECA126654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8997" name="PoljeZBesedilom 2">
          <a:extLst>
            <a:ext uri="{FF2B5EF4-FFF2-40B4-BE49-F238E27FC236}">
              <a16:creationId xmlns:a16="http://schemas.microsoft.com/office/drawing/2014/main" id="{1B891B5A-12BC-41F0-AA81-A8546595FEBC}"/>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928</xdr:row>
      <xdr:rowOff>0</xdr:rowOff>
    </xdr:from>
    <xdr:ext cx="184731" cy="262950"/>
    <xdr:sp macro="" textlink="">
      <xdr:nvSpPr>
        <xdr:cNvPr id="8998" name="PoljeZBesedilom 2">
          <a:extLst>
            <a:ext uri="{FF2B5EF4-FFF2-40B4-BE49-F238E27FC236}">
              <a16:creationId xmlns:a16="http://schemas.microsoft.com/office/drawing/2014/main" id="{41428B6E-402C-4154-A14B-092D8B212A0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8999" name="PoljeZBesedilom 8998">
          <a:extLst>
            <a:ext uri="{FF2B5EF4-FFF2-40B4-BE49-F238E27FC236}">
              <a16:creationId xmlns:a16="http://schemas.microsoft.com/office/drawing/2014/main" id="{1FA8628D-397A-46AD-B436-B47FDFDD3B46}"/>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9000" name="PoljeZBesedilom 2">
          <a:extLst>
            <a:ext uri="{FF2B5EF4-FFF2-40B4-BE49-F238E27FC236}">
              <a16:creationId xmlns:a16="http://schemas.microsoft.com/office/drawing/2014/main" id="{1A919733-F338-44B9-BC98-811B694EB561}"/>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9001" name="PoljeZBesedilom 2">
          <a:extLst>
            <a:ext uri="{FF2B5EF4-FFF2-40B4-BE49-F238E27FC236}">
              <a16:creationId xmlns:a16="http://schemas.microsoft.com/office/drawing/2014/main" id="{4CEBE9EA-0D1F-4D47-BEEA-349537DBD484}"/>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9002" name="PoljeZBesedilom 2">
          <a:extLst>
            <a:ext uri="{FF2B5EF4-FFF2-40B4-BE49-F238E27FC236}">
              <a16:creationId xmlns:a16="http://schemas.microsoft.com/office/drawing/2014/main" id="{6DC148E5-EE9C-4577-8590-4030A3F56642}"/>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929</xdr:row>
      <xdr:rowOff>0</xdr:rowOff>
    </xdr:from>
    <xdr:ext cx="184731" cy="274009"/>
    <xdr:sp macro="" textlink="">
      <xdr:nvSpPr>
        <xdr:cNvPr id="9003" name="PoljeZBesedilom 2">
          <a:extLst>
            <a:ext uri="{FF2B5EF4-FFF2-40B4-BE49-F238E27FC236}">
              <a16:creationId xmlns:a16="http://schemas.microsoft.com/office/drawing/2014/main" id="{E20296DE-1171-406A-B83A-0183EF9607AC}"/>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04" name="PoljeZBesedilom 2">
          <a:extLst>
            <a:ext uri="{FF2B5EF4-FFF2-40B4-BE49-F238E27FC236}">
              <a16:creationId xmlns:a16="http://schemas.microsoft.com/office/drawing/2014/main" id="{64209C4A-57DC-4618-8065-30062485B42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05" name="PoljeZBesedilom 9004">
          <a:extLst>
            <a:ext uri="{FF2B5EF4-FFF2-40B4-BE49-F238E27FC236}">
              <a16:creationId xmlns:a16="http://schemas.microsoft.com/office/drawing/2014/main" id="{EEA488F7-0F92-47BE-8049-1C07B817415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06" name="PoljeZBesedilom 2">
          <a:extLst>
            <a:ext uri="{FF2B5EF4-FFF2-40B4-BE49-F238E27FC236}">
              <a16:creationId xmlns:a16="http://schemas.microsoft.com/office/drawing/2014/main" id="{664ECD7C-5CA7-4058-8AFA-2DA4237A927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07" name="PoljeZBesedilom 2">
          <a:extLst>
            <a:ext uri="{FF2B5EF4-FFF2-40B4-BE49-F238E27FC236}">
              <a16:creationId xmlns:a16="http://schemas.microsoft.com/office/drawing/2014/main" id="{93C7E95E-1E13-4605-B37A-F62902E5C1C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08" name="PoljeZBesedilom 2">
          <a:extLst>
            <a:ext uri="{FF2B5EF4-FFF2-40B4-BE49-F238E27FC236}">
              <a16:creationId xmlns:a16="http://schemas.microsoft.com/office/drawing/2014/main" id="{7ACD3EF9-04E5-4005-BE2D-213847D5EEA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09" name="PoljeZBesedilom 2">
          <a:extLst>
            <a:ext uri="{FF2B5EF4-FFF2-40B4-BE49-F238E27FC236}">
              <a16:creationId xmlns:a16="http://schemas.microsoft.com/office/drawing/2014/main" id="{5944536E-4D14-4CCD-8300-6167708757F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9010" name="PoljeZBesedilom 2">
          <a:extLst>
            <a:ext uri="{FF2B5EF4-FFF2-40B4-BE49-F238E27FC236}">
              <a16:creationId xmlns:a16="http://schemas.microsoft.com/office/drawing/2014/main" id="{9C826A30-E089-435E-AC96-3B532CE0F39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9011" name="PoljeZBesedilom 9010">
          <a:extLst>
            <a:ext uri="{FF2B5EF4-FFF2-40B4-BE49-F238E27FC236}">
              <a16:creationId xmlns:a16="http://schemas.microsoft.com/office/drawing/2014/main" id="{B7FEF5C0-1FE2-4036-A63F-0F1BFFCD9C8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9012" name="PoljeZBesedilom 2">
          <a:extLst>
            <a:ext uri="{FF2B5EF4-FFF2-40B4-BE49-F238E27FC236}">
              <a16:creationId xmlns:a16="http://schemas.microsoft.com/office/drawing/2014/main" id="{1F22989D-1F25-4ED0-8CA0-D574082387C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9013" name="PoljeZBesedilom 2">
          <a:extLst>
            <a:ext uri="{FF2B5EF4-FFF2-40B4-BE49-F238E27FC236}">
              <a16:creationId xmlns:a16="http://schemas.microsoft.com/office/drawing/2014/main" id="{9B8A39A9-86FE-4C25-A9DA-0D9F2049AF8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9014" name="PoljeZBesedilom 2">
          <a:extLst>
            <a:ext uri="{FF2B5EF4-FFF2-40B4-BE49-F238E27FC236}">
              <a16:creationId xmlns:a16="http://schemas.microsoft.com/office/drawing/2014/main" id="{8DBF116D-9DDA-40ED-A3DA-B8D569534BF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9015" name="PoljeZBesedilom 2">
          <a:extLst>
            <a:ext uri="{FF2B5EF4-FFF2-40B4-BE49-F238E27FC236}">
              <a16:creationId xmlns:a16="http://schemas.microsoft.com/office/drawing/2014/main" id="{8BBA8996-6C18-429F-A389-9F0B0A7DC90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16" name="PoljeZBesedilom 2">
          <a:extLst>
            <a:ext uri="{FF2B5EF4-FFF2-40B4-BE49-F238E27FC236}">
              <a16:creationId xmlns:a16="http://schemas.microsoft.com/office/drawing/2014/main" id="{EAF0820B-E1F3-4EB9-8765-3654256479F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17" name="PoljeZBesedilom 9016">
          <a:extLst>
            <a:ext uri="{FF2B5EF4-FFF2-40B4-BE49-F238E27FC236}">
              <a16:creationId xmlns:a16="http://schemas.microsoft.com/office/drawing/2014/main" id="{1077FEB5-0059-4538-99DB-1ED06631A42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18" name="PoljeZBesedilom 2">
          <a:extLst>
            <a:ext uri="{FF2B5EF4-FFF2-40B4-BE49-F238E27FC236}">
              <a16:creationId xmlns:a16="http://schemas.microsoft.com/office/drawing/2014/main" id="{4D299F64-5202-42CD-A67A-3E5551328A5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19" name="PoljeZBesedilom 2">
          <a:extLst>
            <a:ext uri="{FF2B5EF4-FFF2-40B4-BE49-F238E27FC236}">
              <a16:creationId xmlns:a16="http://schemas.microsoft.com/office/drawing/2014/main" id="{7D698FEB-26A8-410A-A954-E6146DE8A6A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20" name="PoljeZBesedilom 2">
          <a:extLst>
            <a:ext uri="{FF2B5EF4-FFF2-40B4-BE49-F238E27FC236}">
              <a16:creationId xmlns:a16="http://schemas.microsoft.com/office/drawing/2014/main" id="{06FA271F-0E08-4949-808B-A6EA3BE5878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21" name="PoljeZBesedilom 2">
          <a:extLst>
            <a:ext uri="{FF2B5EF4-FFF2-40B4-BE49-F238E27FC236}">
              <a16:creationId xmlns:a16="http://schemas.microsoft.com/office/drawing/2014/main" id="{8B0F7E86-C91C-4F68-83BB-9C0F5E2222E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9022" name="PoljeZBesedilom 2">
          <a:extLst>
            <a:ext uri="{FF2B5EF4-FFF2-40B4-BE49-F238E27FC236}">
              <a16:creationId xmlns:a16="http://schemas.microsoft.com/office/drawing/2014/main" id="{E42BAC2A-7138-49CB-BEC3-D513A73944A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9023" name="PoljeZBesedilom 9022">
          <a:extLst>
            <a:ext uri="{FF2B5EF4-FFF2-40B4-BE49-F238E27FC236}">
              <a16:creationId xmlns:a16="http://schemas.microsoft.com/office/drawing/2014/main" id="{FB917698-E638-4837-9AD9-74B71988907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9024" name="PoljeZBesedilom 2">
          <a:extLst>
            <a:ext uri="{FF2B5EF4-FFF2-40B4-BE49-F238E27FC236}">
              <a16:creationId xmlns:a16="http://schemas.microsoft.com/office/drawing/2014/main" id="{2E858317-7E4B-469F-BB7C-466FFFAD53D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9025" name="PoljeZBesedilom 2">
          <a:extLst>
            <a:ext uri="{FF2B5EF4-FFF2-40B4-BE49-F238E27FC236}">
              <a16:creationId xmlns:a16="http://schemas.microsoft.com/office/drawing/2014/main" id="{AC0BC7C4-EE50-4FFB-AE9F-D99F8BD02FB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9026" name="PoljeZBesedilom 2">
          <a:extLst>
            <a:ext uri="{FF2B5EF4-FFF2-40B4-BE49-F238E27FC236}">
              <a16:creationId xmlns:a16="http://schemas.microsoft.com/office/drawing/2014/main" id="{F47F7F3A-256B-445E-AB0A-35E13E67B60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925</xdr:row>
      <xdr:rowOff>0</xdr:rowOff>
    </xdr:from>
    <xdr:ext cx="184731" cy="264560"/>
    <xdr:sp macro="" textlink="">
      <xdr:nvSpPr>
        <xdr:cNvPr id="9027" name="PoljeZBesedilom 2">
          <a:extLst>
            <a:ext uri="{FF2B5EF4-FFF2-40B4-BE49-F238E27FC236}">
              <a16:creationId xmlns:a16="http://schemas.microsoft.com/office/drawing/2014/main" id="{36803EE2-CBF3-4E32-AE3E-CF21D79845F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28" name="PoljeZBesedilom 2">
          <a:extLst>
            <a:ext uri="{FF2B5EF4-FFF2-40B4-BE49-F238E27FC236}">
              <a16:creationId xmlns:a16="http://schemas.microsoft.com/office/drawing/2014/main" id="{792464E6-8419-4707-92C1-D6CBA77A564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29" name="PoljeZBesedilom 9028">
          <a:extLst>
            <a:ext uri="{FF2B5EF4-FFF2-40B4-BE49-F238E27FC236}">
              <a16:creationId xmlns:a16="http://schemas.microsoft.com/office/drawing/2014/main" id="{654288BE-B03A-43F9-9F00-68A8B10A871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30" name="PoljeZBesedilom 2">
          <a:extLst>
            <a:ext uri="{FF2B5EF4-FFF2-40B4-BE49-F238E27FC236}">
              <a16:creationId xmlns:a16="http://schemas.microsoft.com/office/drawing/2014/main" id="{4EE8A3F0-281C-4A1A-941A-FC65A1F19A8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31" name="PoljeZBesedilom 2">
          <a:extLst>
            <a:ext uri="{FF2B5EF4-FFF2-40B4-BE49-F238E27FC236}">
              <a16:creationId xmlns:a16="http://schemas.microsoft.com/office/drawing/2014/main" id="{C10E12E9-7867-47FE-8C9D-CF80E3487E0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32" name="PoljeZBesedilom 2">
          <a:extLst>
            <a:ext uri="{FF2B5EF4-FFF2-40B4-BE49-F238E27FC236}">
              <a16:creationId xmlns:a16="http://schemas.microsoft.com/office/drawing/2014/main" id="{493F8BA9-5EC8-4003-A203-60801C77047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33" name="PoljeZBesedilom 2">
          <a:extLst>
            <a:ext uri="{FF2B5EF4-FFF2-40B4-BE49-F238E27FC236}">
              <a16:creationId xmlns:a16="http://schemas.microsoft.com/office/drawing/2014/main" id="{3BECA0C6-853F-4835-ABB4-ECFA5FEF546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34" name="PoljeZBesedilom 2">
          <a:extLst>
            <a:ext uri="{FF2B5EF4-FFF2-40B4-BE49-F238E27FC236}">
              <a16:creationId xmlns:a16="http://schemas.microsoft.com/office/drawing/2014/main" id="{EBF9C749-3329-4547-93E6-E54342DE0D5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35" name="PoljeZBesedilom 9034">
          <a:extLst>
            <a:ext uri="{FF2B5EF4-FFF2-40B4-BE49-F238E27FC236}">
              <a16:creationId xmlns:a16="http://schemas.microsoft.com/office/drawing/2014/main" id="{789E5D15-3FD1-4F1A-A640-F0FA55C0C94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36" name="PoljeZBesedilom 2">
          <a:extLst>
            <a:ext uri="{FF2B5EF4-FFF2-40B4-BE49-F238E27FC236}">
              <a16:creationId xmlns:a16="http://schemas.microsoft.com/office/drawing/2014/main" id="{3F03BDAA-4427-480D-AE6B-C7FF7D2ED06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37" name="PoljeZBesedilom 2">
          <a:extLst>
            <a:ext uri="{FF2B5EF4-FFF2-40B4-BE49-F238E27FC236}">
              <a16:creationId xmlns:a16="http://schemas.microsoft.com/office/drawing/2014/main" id="{81D8D755-F2F5-4BAE-961D-66671ECF3EA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38" name="PoljeZBesedilom 2">
          <a:extLst>
            <a:ext uri="{FF2B5EF4-FFF2-40B4-BE49-F238E27FC236}">
              <a16:creationId xmlns:a16="http://schemas.microsoft.com/office/drawing/2014/main" id="{C2D097FC-5B92-4833-87D8-A84B4668527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39" name="PoljeZBesedilom 2">
          <a:extLst>
            <a:ext uri="{FF2B5EF4-FFF2-40B4-BE49-F238E27FC236}">
              <a16:creationId xmlns:a16="http://schemas.microsoft.com/office/drawing/2014/main" id="{51FE11E2-63C3-42D9-94B5-91A09CB790C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40" name="PoljeZBesedilom 2">
          <a:extLst>
            <a:ext uri="{FF2B5EF4-FFF2-40B4-BE49-F238E27FC236}">
              <a16:creationId xmlns:a16="http://schemas.microsoft.com/office/drawing/2014/main" id="{43F60934-6904-4BFC-8096-5F404C87A84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41" name="PoljeZBesedilom 9040">
          <a:extLst>
            <a:ext uri="{FF2B5EF4-FFF2-40B4-BE49-F238E27FC236}">
              <a16:creationId xmlns:a16="http://schemas.microsoft.com/office/drawing/2014/main" id="{6583C87D-11F0-4C11-B190-ABDF3CE1DE3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42" name="PoljeZBesedilom 2">
          <a:extLst>
            <a:ext uri="{FF2B5EF4-FFF2-40B4-BE49-F238E27FC236}">
              <a16:creationId xmlns:a16="http://schemas.microsoft.com/office/drawing/2014/main" id="{9AFF4E96-1E2F-428A-81F3-D053523E47C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43" name="PoljeZBesedilom 2">
          <a:extLst>
            <a:ext uri="{FF2B5EF4-FFF2-40B4-BE49-F238E27FC236}">
              <a16:creationId xmlns:a16="http://schemas.microsoft.com/office/drawing/2014/main" id="{C8EC243B-14A3-414B-B49F-83A2511E2D2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44" name="PoljeZBesedilom 2">
          <a:extLst>
            <a:ext uri="{FF2B5EF4-FFF2-40B4-BE49-F238E27FC236}">
              <a16:creationId xmlns:a16="http://schemas.microsoft.com/office/drawing/2014/main" id="{E81A901B-ED59-4A6D-9A05-40768CA144E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45" name="PoljeZBesedilom 2">
          <a:extLst>
            <a:ext uri="{FF2B5EF4-FFF2-40B4-BE49-F238E27FC236}">
              <a16:creationId xmlns:a16="http://schemas.microsoft.com/office/drawing/2014/main" id="{7F865E8D-825B-49BA-8B99-F0321F53A85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9046" name="PoljeZBesedilom 2">
          <a:extLst>
            <a:ext uri="{FF2B5EF4-FFF2-40B4-BE49-F238E27FC236}">
              <a16:creationId xmlns:a16="http://schemas.microsoft.com/office/drawing/2014/main" id="{52C14704-416D-4C23-98CF-31F2315E81D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9047" name="PoljeZBesedilom 9046">
          <a:extLst>
            <a:ext uri="{FF2B5EF4-FFF2-40B4-BE49-F238E27FC236}">
              <a16:creationId xmlns:a16="http://schemas.microsoft.com/office/drawing/2014/main" id="{D6831A7A-F0AC-4170-9B93-CDC84A66740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9048" name="PoljeZBesedilom 2">
          <a:extLst>
            <a:ext uri="{FF2B5EF4-FFF2-40B4-BE49-F238E27FC236}">
              <a16:creationId xmlns:a16="http://schemas.microsoft.com/office/drawing/2014/main" id="{38C9311B-FF23-4ACD-BDA9-C96BB100119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9049" name="PoljeZBesedilom 2">
          <a:extLst>
            <a:ext uri="{FF2B5EF4-FFF2-40B4-BE49-F238E27FC236}">
              <a16:creationId xmlns:a16="http://schemas.microsoft.com/office/drawing/2014/main" id="{048AC4B1-6150-4C32-AC65-DBFF05BD61F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9050" name="PoljeZBesedilom 2">
          <a:extLst>
            <a:ext uri="{FF2B5EF4-FFF2-40B4-BE49-F238E27FC236}">
              <a16:creationId xmlns:a16="http://schemas.microsoft.com/office/drawing/2014/main" id="{ED065B9D-2DAB-4111-88F6-6CB60AACF41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9051" name="PoljeZBesedilom 2">
          <a:extLst>
            <a:ext uri="{FF2B5EF4-FFF2-40B4-BE49-F238E27FC236}">
              <a16:creationId xmlns:a16="http://schemas.microsoft.com/office/drawing/2014/main" id="{AEE8844A-24E9-4A3A-AED8-29901154402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9052" name="PoljeZBesedilom 2">
          <a:extLst>
            <a:ext uri="{FF2B5EF4-FFF2-40B4-BE49-F238E27FC236}">
              <a16:creationId xmlns:a16="http://schemas.microsoft.com/office/drawing/2014/main" id="{33C7E4C0-58C3-4049-96B9-BD687A73D88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9053" name="PoljeZBesedilom 9052">
          <a:extLst>
            <a:ext uri="{FF2B5EF4-FFF2-40B4-BE49-F238E27FC236}">
              <a16:creationId xmlns:a16="http://schemas.microsoft.com/office/drawing/2014/main" id="{BA69102F-1335-41BA-928F-BFD27767877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9054" name="PoljeZBesedilom 2">
          <a:extLst>
            <a:ext uri="{FF2B5EF4-FFF2-40B4-BE49-F238E27FC236}">
              <a16:creationId xmlns:a16="http://schemas.microsoft.com/office/drawing/2014/main" id="{585061BE-4E0B-4C24-8BF7-76C513188F0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9055" name="PoljeZBesedilom 2">
          <a:extLst>
            <a:ext uri="{FF2B5EF4-FFF2-40B4-BE49-F238E27FC236}">
              <a16:creationId xmlns:a16="http://schemas.microsoft.com/office/drawing/2014/main" id="{69279253-4E8C-42D5-A22A-1311EAA4DF8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9056" name="PoljeZBesedilom 2">
          <a:extLst>
            <a:ext uri="{FF2B5EF4-FFF2-40B4-BE49-F238E27FC236}">
              <a16:creationId xmlns:a16="http://schemas.microsoft.com/office/drawing/2014/main" id="{9B995801-2097-4EE0-8990-2418FE1E213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9057" name="PoljeZBesedilom 2">
          <a:extLst>
            <a:ext uri="{FF2B5EF4-FFF2-40B4-BE49-F238E27FC236}">
              <a16:creationId xmlns:a16="http://schemas.microsoft.com/office/drawing/2014/main" id="{37541C7A-9DAB-4A22-BFB4-EA6181B7337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9058" name="PoljeZBesedilom 9057">
          <a:extLst>
            <a:ext uri="{FF2B5EF4-FFF2-40B4-BE49-F238E27FC236}">
              <a16:creationId xmlns:a16="http://schemas.microsoft.com/office/drawing/2014/main" id="{9CA09607-1438-4EF1-9E82-5CAA8955E78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9059" name="PoljeZBesedilom 2">
          <a:extLst>
            <a:ext uri="{FF2B5EF4-FFF2-40B4-BE49-F238E27FC236}">
              <a16:creationId xmlns:a16="http://schemas.microsoft.com/office/drawing/2014/main" id="{45FC6299-9A17-408F-83B9-6D334F51F38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9060" name="PoljeZBesedilom 2">
          <a:extLst>
            <a:ext uri="{FF2B5EF4-FFF2-40B4-BE49-F238E27FC236}">
              <a16:creationId xmlns:a16="http://schemas.microsoft.com/office/drawing/2014/main" id="{EE8C20C1-975E-468B-B8FB-507CAC35E5B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9061" name="PoljeZBesedilom 2">
          <a:extLst>
            <a:ext uri="{FF2B5EF4-FFF2-40B4-BE49-F238E27FC236}">
              <a16:creationId xmlns:a16="http://schemas.microsoft.com/office/drawing/2014/main" id="{C566B6DE-5292-4E08-BD7E-B5A9F91160D1}"/>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9062" name="PoljeZBesedilom 2">
          <a:extLst>
            <a:ext uri="{FF2B5EF4-FFF2-40B4-BE49-F238E27FC236}">
              <a16:creationId xmlns:a16="http://schemas.microsoft.com/office/drawing/2014/main" id="{47116DE4-236D-4BC3-A313-DC6B23BDB93A}"/>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63" name="PoljeZBesedilom 2">
          <a:extLst>
            <a:ext uri="{FF2B5EF4-FFF2-40B4-BE49-F238E27FC236}">
              <a16:creationId xmlns:a16="http://schemas.microsoft.com/office/drawing/2014/main" id="{51648DF2-E11E-40BB-AB7F-1664B036294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64" name="PoljeZBesedilom 9063">
          <a:extLst>
            <a:ext uri="{FF2B5EF4-FFF2-40B4-BE49-F238E27FC236}">
              <a16:creationId xmlns:a16="http://schemas.microsoft.com/office/drawing/2014/main" id="{6026C3D0-3A55-44B7-961A-EE532F44E53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65" name="PoljeZBesedilom 2">
          <a:extLst>
            <a:ext uri="{FF2B5EF4-FFF2-40B4-BE49-F238E27FC236}">
              <a16:creationId xmlns:a16="http://schemas.microsoft.com/office/drawing/2014/main" id="{28F266E9-57D0-4656-8A60-8D00604974F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66" name="PoljeZBesedilom 2">
          <a:extLst>
            <a:ext uri="{FF2B5EF4-FFF2-40B4-BE49-F238E27FC236}">
              <a16:creationId xmlns:a16="http://schemas.microsoft.com/office/drawing/2014/main" id="{DBF909D7-2473-422B-9AFD-DFAA199EF78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67" name="PoljeZBesedilom 2">
          <a:extLst>
            <a:ext uri="{FF2B5EF4-FFF2-40B4-BE49-F238E27FC236}">
              <a16:creationId xmlns:a16="http://schemas.microsoft.com/office/drawing/2014/main" id="{D2F1F5DC-CA84-410F-9E7E-BC94544088D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068" name="PoljeZBesedilom 2">
          <a:extLst>
            <a:ext uri="{FF2B5EF4-FFF2-40B4-BE49-F238E27FC236}">
              <a16:creationId xmlns:a16="http://schemas.microsoft.com/office/drawing/2014/main" id="{E336DA4B-9C3E-4710-AD0B-AD991EEA0A4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69" name="PoljeZBesedilom 2">
          <a:extLst>
            <a:ext uri="{FF2B5EF4-FFF2-40B4-BE49-F238E27FC236}">
              <a16:creationId xmlns:a16="http://schemas.microsoft.com/office/drawing/2014/main" id="{3855C611-13BE-481D-8C65-E776C0FB477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70" name="PoljeZBesedilom 9069">
          <a:extLst>
            <a:ext uri="{FF2B5EF4-FFF2-40B4-BE49-F238E27FC236}">
              <a16:creationId xmlns:a16="http://schemas.microsoft.com/office/drawing/2014/main" id="{F3914B42-9A4D-4440-98DD-0C6EE24FA6D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71" name="PoljeZBesedilom 2">
          <a:extLst>
            <a:ext uri="{FF2B5EF4-FFF2-40B4-BE49-F238E27FC236}">
              <a16:creationId xmlns:a16="http://schemas.microsoft.com/office/drawing/2014/main" id="{E9634682-717A-4829-8423-90F96075F46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72" name="PoljeZBesedilom 2">
          <a:extLst>
            <a:ext uri="{FF2B5EF4-FFF2-40B4-BE49-F238E27FC236}">
              <a16:creationId xmlns:a16="http://schemas.microsoft.com/office/drawing/2014/main" id="{9EDE5032-CA37-4C87-831F-0A443DCBF42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73" name="PoljeZBesedilom 2">
          <a:extLst>
            <a:ext uri="{FF2B5EF4-FFF2-40B4-BE49-F238E27FC236}">
              <a16:creationId xmlns:a16="http://schemas.microsoft.com/office/drawing/2014/main" id="{73F1DFAF-D778-4ECD-A43F-3BBDE973341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74" name="PoljeZBesedilom 2">
          <a:extLst>
            <a:ext uri="{FF2B5EF4-FFF2-40B4-BE49-F238E27FC236}">
              <a16:creationId xmlns:a16="http://schemas.microsoft.com/office/drawing/2014/main" id="{602D19AB-8A34-41EB-A874-45017BDB7FD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75" name="PoljeZBesedilom 2">
          <a:extLst>
            <a:ext uri="{FF2B5EF4-FFF2-40B4-BE49-F238E27FC236}">
              <a16:creationId xmlns:a16="http://schemas.microsoft.com/office/drawing/2014/main" id="{6BBAEFC1-0FA5-4BC5-BF19-034EEE6D809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76" name="PoljeZBesedilom 9075">
          <a:extLst>
            <a:ext uri="{FF2B5EF4-FFF2-40B4-BE49-F238E27FC236}">
              <a16:creationId xmlns:a16="http://schemas.microsoft.com/office/drawing/2014/main" id="{54482459-4E6A-422C-B1F7-DE428BFCE49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77" name="PoljeZBesedilom 2">
          <a:extLst>
            <a:ext uri="{FF2B5EF4-FFF2-40B4-BE49-F238E27FC236}">
              <a16:creationId xmlns:a16="http://schemas.microsoft.com/office/drawing/2014/main" id="{84D13C4E-1A1F-4063-91B5-A9A9329013F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78" name="PoljeZBesedilom 2">
          <a:extLst>
            <a:ext uri="{FF2B5EF4-FFF2-40B4-BE49-F238E27FC236}">
              <a16:creationId xmlns:a16="http://schemas.microsoft.com/office/drawing/2014/main" id="{D4149F84-5E3A-4035-974E-9DB1360E7BB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79" name="PoljeZBesedilom 2">
          <a:extLst>
            <a:ext uri="{FF2B5EF4-FFF2-40B4-BE49-F238E27FC236}">
              <a16:creationId xmlns:a16="http://schemas.microsoft.com/office/drawing/2014/main" id="{49AB7E55-EF33-47B5-80F8-B269580DC74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932</xdr:row>
      <xdr:rowOff>0</xdr:rowOff>
    </xdr:from>
    <xdr:ext cx="184731" cy="264560"/>
    <xdr:sp macro="" textlink="">
      <xdr:nvSpPr>
        <xdr:cNvPr id="9080" name="PoljeZBesedilom 2">
          <a:extLst>
            <a:ext uri="{FF2B5EF4-FFF2-40B4-BE49-F238E27FC236}">
              <a16:creationId xmlns:a16="http://schemas.microsoft.com/office/drawing/2014/main" id="{E90360F7-809D-474C-9548-F10D4B2800E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9081" name="PoljeZBesedilom 2">
          <a:extLst>
            <a:ext uri="{FF2B5EF4-FFF2-40B4-BE49-F238E27FC236}">
              <a16:creationId xmlns:a16="http://schemas.microsoft.com/office/drawing/2014/main" id="{7E7EABFA-B974-4A84-AC82-C04907BFFE7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9082" name="PoljeZBesedilom 9081">
          <a:extLst>
            <a:ext uri="{FF2B5EF4-FFF2-40B4-BE49-F238E27FC236}">
              <a16:creationId xmlns:a16="http://schemas.microsoft.com/office/drawing/2014/main" id="{DB3ACF90-36D8-4967-A1BA-3D396F60EAD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9083" name="PoljeZBesedilom 2">
          <a:extLst>
            <a:ext uri="{FF2B5EF4-FFF2-40B4-BE49-F238E27FC236}">
              <a16:creationId xmlns:a16="http://schemas.microsoft.com/office/drawing/2014/main" id="{D52E74EF-5A0B-4687-B3AD-7EA35730D44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9084" name="PoljeZBesedilom 2">
          <a:extLst>
            <a:ext uri="{FF2B5EF4-FFF2-40B4-BE49-F238E27FC236}">
              <a16:creationId xmlns:a16="http://schemas.microsoft.com/office/drawing/2014/main" id="{1C1D69D1-CDF5-4FC8-8876-B10534CF131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9085" name="PoljeZBesedilom 2">
          <a:extLst>
            <a:ext uri="{FF2B5EF4-FFF2-40B4-BE49-F238E27FC236}">
              <a16:creationId xmlns:a16="http://schemas.microsoft.com/office/drawing/2014/main" id="{4C6BA961-EC71-47C6-84A7-7548919F4AB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932</xdr:row>
      <xdr:rowOff>0</xdr:rowOff>
    </xdr:from>
    <xdr:ext cx="184731" cy="264560"/>
    <xdr:sp macro="" textlink="">
      <xdr:nvSpPr>
        <xdr:cNvPr id="9086" name="PoljeZBesedilom 2">
          <a:extLst>
            <a:ext uri="{FF2B5EF4-FFF2-40B4-BE49-F238E27FC236}">
              <a16:creationId xmlns:a16="http://schemas.microsoft.com/office/drawing/2014/main" id="{1E13930A-2807-475B-832A-4441EF97D11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9087" name="PoljeZBesedilom 2">
          <a:extLst>
            <a:ext uri="{FF2B5EF4-FFF2-40B4-BE49-F238E27FC236}">
              <a16:creationId xmlns:a16="http://schemas.microsoft.com/office/drawing/2014/main" id="{62476512-336F-4F82-B32B-8C0F18AAE97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9088" name="PoljeZBesedilom 9087">
          <a:extLst>
            <a:ext uri="{FF2B5EF4-FFF2-40B4-BE49-F238E27FC236}">
              <a16:creationId xmlns:a16="http://schemas.microsoft.com/office/drawing/2014/main" id="{DBAB1B34-4315-46F2-BA4B-AFF0E296AF8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9089" name="PoljeZBesedilom 2">
          <a:extLst>
            <a:ext uri="{FF2B5EF4-FFF2-40B4-BE49-F238E27FC236}">
              <a16:creationId xmlns:a16="http://schemas.microsoft.com/office/drawing/2014/main" id="{DCDEAA00-8891-49CD-ABF6-792882D993C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9090" name="PoljeZBesedilom 2">
          <a:extLst>
            <a:ext uri="{FF2B5EF4-FFF2-40B4-BE49-F238E27FC236}">
              <a16:creationId xmlns:a16="http://schemas.microsoft.com/office/drawing/2014/main" id="{B41ECF93-8C0E-4F13-A5FC-D604A956F2D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9091" name="PoljeZBesedilom 2">
          <a:extLst>
            <a:ext uri="{FF2B5EF4-FFF2-40B4-BE49-F238E27FC236}">
              <a16:creationId xmlns:a16="http://schemas.microsoft.com/office/drawing/2014/main" id="{47E23420-D4B9-4EDC-A39B-48E53221848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933</xdr:row>
      <xdr:rowOff>0</xdr:rowOff>
    </xdr:from>
    <xdr:ext cx="184731" cy="264560"/>
    <xdr:sp macro="" textlink="">
      <xdr:nvSpPr>
        <xdr:cNvPr id="9092" name="PoljeZBesedilom 2">
          <a:extLst>
            <a:ext uri="{FF2B5EF4-FFF2-40B4-BE49-F238E27FC236}">
              <a16:creationId xmlns:a16="http://schemas.microsoft.com/office/drawing/2014/main" id="{B3EA4211-33D8-4DC1-995B-690FD277101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9093" name="PoljeZBesedilom 9092">
          <a:extLst>
            <a:ext uri="{FF2B5EF4-FFF2-40B4-BE49-F238E27FC236}">
              <a16:creationId xmlns:a16="http://schemas.microsoft.com/office/drawing/2014/main" id="{6295844A-0026-4723-9F8E-F38AA03A864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9094" name="PoljeZBesedilom 2">
          <a:extLst>
            <a:ext uri="{FF2B5EF4-FFF2-40B4-BE49-F238E27FC236}">
              <a16:creationId xmlns:a16="http://schemas.microsoft.com/office/drawing/2014/main" id="{108E8A3A-99B0-46A9-A332-75A583BD13E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9095" name="PoljeZBesedilom 2">
          <a:extLst>
            <a:ext uri="{FF2B5EF4-FFF2-40B4-BE49-F238E27FC236}">
              <a16:creationId xmlns:a16="http://schemas.microsoft.com/office/drawing/2014/main" id="{6C12AF5E-AB36-4502-8363-8AF50099871C}"/>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9096" name="PoljeZBesedilom 2">
          <a:extLst>
            <a:ext uri="{FF2B5EF4-FFF2-40B4-BE49-F238E27FC236}">
              <a16:creationId xmlns:a16="http://schemas.microsoft.com/office/drawing/2014/main" id="{137AF918-2160-41B7-A653-DE263E23CFD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74009"/>
    <xdr:sp macro="" textlink="">
      <xdr:nvSpPr>
        <xdr:cNvPr id="9097" name="PoljeZBesedilom 2">
          <a:extLst>
            <a:ext uri="{FF2B5EF4-FFF2-40B4-BE49-F238E27FC236}">
              <a16:creationId xmlns:a16="http://schemas.microsoft.com/office/drawing/2014/main" id="{36BF45E3-F467-43CD-A3DB-99F606B357A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098" name="PoljeZBesedilom 2">
          <a:extLst>
            <a:ext uri="{FF2B5EF4-FFF2-40B4-BE49-F238E27FC236}">
              <a16:creationId xmlns:a16="http://schemas.microsoft.com/office/drawing/2014/main" id="{A4C5B106-2F03-41D0-A6F3-FD29A541CFA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099" name="PoljeZBesedilom 9098">
          <a:extLst>
            <a:ext uri="{FF2B5EF4-FFF2-40B4-BE49-F238E27FC236}">
              <a16:creationId xmlns:a16="http://schemas.microsoft.com/office/drawing/2014/main" id="{8B75D236-0C75-4D5D-A3F2-F6D295A22E6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00" name="PoljeZBesedilom 2">
          <a:extLst>
            <a:ext uri="{FF2B5EF4-FFF2-40B4-BE49-F238E27FC236}">
              <a16:creationId xmlns:a16="http://schemas.microsoft.com/office/drawing/2014/main" id="{CB07921E-02A7-40B6-9E16-A8A3577AE04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01" name="PoljeZBesedilom 2">
          <a:extLst>
            <a:ext uri="{FF2B5EF4-FFF2-40B4-BE49-F238E27FC236}">
              <a16:creationId xmlns:a16="http://schemas.microsoft.com/office/drawing/2014/main" id="{537C5836-0D97-4C39-A118-86F412680B5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02" name="PoljeZBesedilom 2">
          <a:extLst>
            <a:ext uri="{FF2B5EF4-FFF2-40B4-BE49-F238E27FC236}">
              <a16:creationId xmlns:a16="http://schemas.microsoft.com/office/drawing/2014/main" id="{08C0B336-2C02-4E3A-A67A-E05F4CDFE89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03" name="PoljeZBesedilom 2">
          <a:extLst>
            <a:ext uri="{FF2B5EF4-FFF2-40B4-BE49-F238E27FC236}">
              <a16:creationId xmlns:a16="http://schemas.microsoft.com/office/drawing/2014/main" id="{B8CBC66F-9D31-4145-8EBD-A9BEE020732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04" name="PoljeZBesedilom 2">
          <a:extLst>
            <a:ext uri="{FF2B5EF4-FFF2-40B4-BE49-F238E27FC236}">
              <a16:creationId xmlns:a16="http://schemas.microsoft.com/office/drawing/2014/main" id="{A30951E6-6446-4B4F-BC67-222D0B17392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05" name="PoljeZBesedilom 9104">
          <a:extLst>
            <a:ext uri="{FF2B5EF4-FFF2-40B4-BE49-F238E27FC236}">
              <a16:creationId xmlns:a16="http://schemas.microsoft.com/office/drawing/2014/main" id="{5F9FFE64-923C-4462-8C1F-10EDF28AF2E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06" name="PoljeZBesedilom 2">
          <a:extLst>
            <a:ext uri="{FF2B5EF4-FFF2-40B4-BE49-F238E27FC236}">
              <a16:creationId xmlns:a16="http://schemas.microsoft.com/office/drawing/2014/main" id="{BD87421C-6142-4F3D-B4CF-E09F2568C1D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07" name="PoljeZBesedilom 2">
          <a:extLst>
            <a:ext uri="{FF2B5EF4-FFF2-40B4-BE49-F238E27FC236}">
              <a16:creationId xmlns:a16="http://schemas.microsoft.com/office/drawing/2014/main" id="{6597051E-73DA-4AE6-9BF7-0438FDCA260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08" name="PoljeZBesedilom 2">
          <a:extLst>
            <a:ext uri="{FF2B5EF4-FFF2-40B4-BE49-F238E27FC236}">
              <a16:creationId xmlns:a16="http://schemas.microsoft.com/office/drawing/2014/main" id="{C5DA6556-DBB8-4C29-B771-C2DC69F70A0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09" name="PoljeZBesedilom 2">
          <a:extLst>
            <a:ext uri="{FF2B5EF4-FFF2-40B4-BE49-F238E27FC236}">
              <a16:creationId xmlns:a16="http://schemas.microsoft.com/office/drawing/2014/main" id="{D4713609-223B-44FD-974D-2EC8A5C7BBB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10" name="PoljeZBesedilom 2">
          <a:extLst>
            <a:ext uri="{FF2B5EF4-FFF2-40B4-BE49-F238E27FC236}">
              <a16:creationId xmlns:a16="http://schemas.microsoft.com/office/drawing/2014/main" id="{37AF43C5-D671-4D35-8314-F93F3EE516A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11" name="PoljeZBesedilom 9110">
          <a:extLst>
            <a:ext uri="{FF2B5EF4-FFF2-40B4-BE49-F238E27FC236}">
              <a16:creationId xmlns:a16="http://schemas.microsoft.com/office/drawing/2014/main" id="{BBD7FF97-5082-4C47-9BC5-D9D4080EDF5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12" name="PoljeZBesedilom 2">
          <a:extLst>
            <a:ext uri="{FF2B5EF4-FFF2-40B4-BE49-F238E27FC236}">
              <a16:creationId xmlns:a16="http://schemas.microsoft.com/office/drawing/2014/main" id="{947AD3FE-F0FE-4488-A0CE-C5820F6E959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13" name="PoljeZBesedilom 2">
          <a:extLst>
            <a:ext uri="{FF2B5EF4-FFF2-40B4-BE49-F238E27FC236}">
              <a16:creationId xmlns:a16="http://schemas.microsoft.com/office/drawing/2014/main" id="{81C3A1D9-3830-4CA2-A0BB-86D9D7D4561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14" name="PoljeZBesedilom 2">
          <a:extLst>
            <a:ext uri="{FF2B5EF4-FFF2-40B4-BE49-F238E27FC236}">
              <a16:creationId xmlns:a16="http://schemas.microsoft.com/office/drawing/2014/main" id="{E13E1447-8750-496A-B900-5BCD62D99F0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15" name="PoljeZBesedilom 2">
          <a:extLst>
            <a:ext uri="{FF2B5EF4-FFF2-40B4-BE49-F238E27FC236}">
              <a16:creationId xmlns:a16="http://schemas.microsoft.com/office/drawing/2014/main" id="{C4A66730-5139-4A47-A0B3-085DDC35559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16" name="PoljeZBesedilom 2">
          <a:extLst>
            <a:ext uri="{FF2B5EF4-FFF2-40B4-BE49-F238E27FC236}">
              <a16:creationId xmlns:a16="http://schemas.microsoft.com/office/drawing/2014/main" id="{95C4DA3F-5B1D-42E9-94F5-2ED030C8FC4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17" name="PoljeZBesedilom 9116">
          <a:extLst>
            <a:ext uri="{FF2B5EF4-FFF2-40B4-BE49-F238E27FC236}">
              <a16:creationId xmlns:a16="http://schemas.microsoft.com/office/drawing/2014/main" id="{45087314-0F6A-40F4-9BF5-8C5EAB10729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18" name="PoljeZBesedilom 2">
          <a:extLst>
            <a:ext uri="{FF2B5EF4-FFF2-40B4-BE49-F238E27FC236}">
              <a16:creationId xmlns:a16="http://schemas.microsoft.com/office/drawing/2014/main" id="{EA8D4F6B-D934-4768-9D4A-EBB99835BFE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19" name="PoljeZBesedilom 2">
          <a:extLst>
            <a:ext uri="{FF2B5EF4-FFF2-40B4-BE49-F238E27FC236}">
              <a16:creationId xmlns:a16="http://schemas.microsoft.com/office/drawing/2014/main" id="{FCCE99DF-6C6C-45ED-8EEF-996D12D5A2A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20" name="PoljeZBesedilom 2">
          <a:extLst>
            <a:ext uri="{FF2B5EF4-FFF2-40B4-BE49-F238E27FC236}">
              <a16:creationId xmlns:a16="http://schemas.microsoft.com/office/drawing/2014/main" id="{9AFD1633-A3B7-42BD-8092-93408D08385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935</xdr:row>
      <xdr:rowOff>0</xdr:rowOff>
    </xdr:from>
    <xdr:ext cx="184731" cy="264560"/>
    <xdr:sp macro="" textlink="">
      <xdr:nvSpPr>
        <xdr:cNvPr id="9121" name="PoljeZBesedilom 2">
          <a:extLst>
            <a:ext uri="{FF2B5EF4-FFF2-40B4-BE49-F238E27FC236}">
              <a16:creationId xmlns:a16="http://schemas.microsoft.com/office/drawing/2014/main" id="{A1E9F9BB-4E8E-47A1-A1E3-FA856D87E10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22" name="PoljeZBesedilom 2">
          <a:extLst>
            <a:ext uri="{FF2B5EF4-FFF2-40B4-BE49-F238E27FC236}">
              <a16:creationId xmlns:a16="http://schemas.microsoft.com/office/drawing/2014/main" id="{2BACAF72-69E0-439E-909A-DCFDB99F42F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23" name="PoljeZBesedilom 9122">
          <a:extLst>
            <a:ext uri="{FF2B5EF4-FFF2-40B4-BE49-F238E27FC236}">
              <a16:creationId xmlns:a16="http://schemas.microsoft.com/office/drawing/2014/main" id="{A3816296-F16B-45ED-BF33-129AECFE3D0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24" name="PoljeZBesedilom 2">
          <a:extLst>
            <a:ext uri="{FF2B5EF4-FFF2-40B4-BE49-F238E27FC236}">
              <a16:creationId xmlns:a16="http://schemas.microsoft.com/office/drawing/2014/main" id="{C45AD42E-C988-4402-9CFD-877592B4E85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25" name="PoljeZBesedilom 2">
          <a:extLst>
            <a:ext uri="{FF2B5EF4-FFF2-40B4-BE49-F238E27FC236}">
              <a16:creationId xmlns:a16="http://schemas.microsoft.com/office/drawing/2014/main" id="{5C125A1F-3B23-41F0-831F-D9A75566E38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26" name="PoljeZBesedilom 2">
          <a:extLst>
            <a:ext uri="{FF2B5EF4-FFF2-40B4-BE49-F238E27FC236}">
              <a16:creationId xmlns:a16="http://schemas.microsoft.com/office/drawing/2014/main" id="{CF7FA296-6518-49CD-8266-23BEBC61B2E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27" name="PoljeZBesedilom 2">
          <a:extLst>
            <a:ext uri="{FF2B5EF4-FFF2-40B4-BE49-F238E27FC236}">
              <a16:creationId xmlns:a16="http://schemas.microsoft.com/office/drawing/2014/main" id="{ADB4BD15-C66F-4B69-AFD9-955ACD101B4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28" name="PoljeZBesedilom 2">
          <a:extLst>
            <a:ext uri="{FF2B5EF4-FFF2-40B4-BE49-F238E27FC236}">
              <a16:creationId xmlns:a16="http://schemas.microsoft.com/office/drawing/2014/main" id="{6EC1528A-2288-4C18-A0DB-6AC733B91A7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29" name="PoljeZBesedilom 9128">
          <a:extLst>
            <a:ext uri="{FF2B5EF4-FFF2-40B4-BE49-F238E27FC236}">
              <a16:creationId xmlns:a16="http://schemas.microsoft.com/office/drawing/2014/main" id="{809552CA-084A-4E7C-929A-57B844A39A2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30" name="PoljeZBesedilom 2">
          <a:extLst>
            <a:ext uri="{FF2B5EF4-FFF2-40B4-BE49-F238E27FC236}">
              <a16:creationId xmlns:a16="http://schemas.microsoft.com/office/drawing/2014/main" id="{5D23DB7D-7EF0-4C23-B15F-1F40F9AD2B9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31" name="PoljeZBesedilom 2">
          <a:extLst>
            <a:ext uri="{FF2B5EF4-FFF2-40B4-BE49-F238E27FC236}">
              <a16:creationId xmlns:a16="http://schemas.microsoft.com/office/drawing/2014/main" id="{A3FA5937-178A-419F-B6BB-23065C232A5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32" name="PoljeZBesedilom 2">
          <a:extLst>
            <a:ext uri="{FF2B5EF4-FFF2-40B4-BE49-F238E27FC236}">
              <a16:creationId xmlns:a16="http://schemas.microsoft.com/office/drawing/2014/main" id="{30AF4681-1EAE-4588-8F03-B96166BE978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33" name="PoljeZBesedilom 2">
          <a:extLst>
            <a:ext uri="{FF2B5EF4-FFF2-40B4-BE49-F238E27FC236}">
              <a16:creationId xmlns:a16="http://schemas.microsoft.com/office/drawing/2014/main" id="{3F11FC58-C25C-48E5-8B33-369AF828D4C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9134" name="PoljeZBesedilom 2">
          <a:extLst>
            <a:ext uri="{FF2B5EF4-FFF2-40B4-BE49-F238E27FC236}">
              <a16:creationId xmlns:a16="http://schemas.microsoft.com/office/drawing/2014/main" id="{FC37FC1B-93D4-495B-B826-BF94C4571840}"/>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9135" name="PoljeZBesedilom 9134">
          <a:extLst>
            <a:ext uri="{FF2B5EF4-FFF2-40B4-BE49-F238E27FC236}">
              <a16:creationId xmlns:a16="http://schemas.microsoft.com/office/drawing/2014/main" id="{D55EE023-657D-46FD-B6C5-07C8EF3BFD9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9136" name="PoljeZBesedilom 2">
          <a:extLst>
            <a:ext uri="{FF2B5EF4-FFF2-40B4-BE49-F238E27FC236}">
              <a16:creationId xmlns:a16="http://schemas.microsoft.com/office/drawing/2014/main" id="{84EB1990-EB27-4DE6-B68C-20D5B3C2DA4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9137" name="PoljeZBesedilom 2">
          <a:extLst>
            <a:ext uri="{FF2B5EF4-FFF2-40B4-BE49-F238E27FC236}">
              <a16:creationId xmlns:a16="http://schemas.microsoft.com/office/drawing/2014/main" id="{497E8779-F073-435D-8E2E-A30D0765241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9138" name="PoljeZBesedilom 2">
          <a:extLst>
            <a:ext uri="{FF2B5EF4-FFF2-40B4-BE49-F238E27FC236}">
              <a16:creationId xmlns:a16="http://schemas.microsoft.com/office/drawing/2014/main" id="{368D1763-F3AB-4E61-A753-D8B7F41B3F5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9139" name="PoljeZBesedilom 2">
          <a:extLst>
            <a:ext uri="{FF2B5EF4-FFF2-40B4-BE49-F238E27FC236}">
              <a16:creationId xmlns:a16="http://schemas.microsoft.com/office/drawing/2014/main" id="{C0571C5A-370B-436F-85F4-C22F570F302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40" name="PoljeZBesedilom 2">
          <a:extLst>
            <a:ext uri="{FF2B5EF4-FFF2-40B4-BE49-F238E27FC236}">
              <a16:creationId xmlns:a16="http://schemas.microsoft.com/office/drawing/2014/main" id="{9CAED9C3-209A-47DE-8A2D-B407DF2C896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41" name="PoljeZBesedilom 9140">
          <a:extLst>
            <a:ext uri="{FF2B5EF4-FFF2-40B4-BE49-F238E27FC236}">
              <a16:creationId xmlns:a16="http://schemas.microsoft.com/office/drawing/2014/main" id="{419709B5-3A50-47C3-BAA5-C8BC9523578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42" name="PoljeZBesedilom 2">
          <a:extLst>
            <a:ext uri="{FF2B5EF4-FFF2-40B4-BE49-F238E27FC236}">
              <a16:creationId xmlns:a16="http://schemas.microsoft.com/office/drawing/2014/main" id="{E7493CE8-913B-4661-8F95-22217C29317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43" name="PoljeZBesedilom 2">
          <a:extLst>
            <a:ext uri="{FF2B5EF4-FFF2-40B4-BE49-F238E27FC236}">
              <a16:creationId xmlns:a16="http://schemas.microsoft.com/office/drawing/2014/main" id="{9F3DD175-AF75-4904-A90D-D196CDCC584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44" name="PoljeZBesedilom 2">
          <a:extLst>
            <a:ext uri="{FF2B5EF4-FFF2-40B4-BE49-F238E27FC236}">
              <a16:creationId xmlns:a16="http://schemas.microsoft.com/office/drawing/2014/main" id="{B6679092-48A7-42D5-8BD0-26E4AC60ADB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45" name="PoljeZBesedilom 2">
          <a:extLst>
            <a:ext uri="{FF2B5EF4-FFF2-40B4-BE49-F238E27FC236}">
              <a16:creationId xmlns:a16="http://schemas.microsoft.com/office/drawing/2014/main" id="{08F754E5-1F9C-49F2-849F-8C317347ECB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46" name="PoljeZBesedilom 2">
          <a:extLst>
            <a:ext uri="{FF2B5EF4-FFF2-40B4-BE49-F238E27FC236}">
              <a16:creationId xmlns:a16="http://schemas.microsoft.com/office/drawing/2014/main" id="{6A58262E-7123-4711-AFF3-A93F226FE98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47" name="PoljeZBesedilom 9146">
          <a:extLst>
            <a:ext uri="{FF2B5EF4-FFF2-40B4-BE49-F238E27FC236}">
              <a16:creationId xmlns:a16="http://schemas.microsoft.com/office/drawing/2014/main" id="{FB52DAAB-0B83-4E37-98D4-30E4DAB9EB2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48" name="PoljeZBesedilom 2">
          <a:extLst>
            <a:ext uri="{FF2B5EF4-FFF2-40B4-BE49-F238E27FC236}">
              <a16:creationId xmlns:a16="http://schemas.microsoft.com/office/drawing/2014/main" id="{9495CBF7-8FBA-4E98-AEA7-B52CD644778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49" name="PoljeZBesedilom 2">
          <a:extLst>
            <a:ext uri="{FF2B5EF4-FFF2-40B4-BE49-F238E27FC236}">
              <a16:creationId xmlns:a16="http://schemas.microsoft.com/office/drawing/2014/main" id="{7B553482-29B6-4620-B090-9BBDAE4A4B7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50" name="PoljeZBesedilom 2">
          <a:extLst>
            <a:ext uri="{FF2B5EF4-FFF2-40B4-BE49-F238E27FC236}">
              <a16:creationId xmlns:a16="http://schemas.microsoft.com/office/drawing/2014/main" id="{15F5307A-F0D5-4F29-82AB-2CD1194235C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938</xdr:row>
      <xdr:rowOff>0</xdr:rowOff>
    </xdr:from>
    <xdr:ext cx="184731" cy="264560"/>
    <xdr:sp macro="" textlink="">
      <xdr:nvSpPr>
        <xdr:cNvPr id="9151" name="PoljeZBesedilom 2">
          <a:extLst>
            <a:ext uri="{FF2B5EF4-FFF2-40B4-BE49-F238E27FC236}">
              <a16:creationId xmlns:a16="http://schemas.microsoft.com/office/drawing/2014/main" id="{132FDDC3-B6EB-4D33-98BF-02244FF4F31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9152" name="PoljeZBesedilom 2">
          <a:extLst>
            <a:ext uri="{FF2B5EF4-FFF2-40B4-BE49-F238E27FC236}">
              <a16:creationId xmlns:a16="http://schemas.microsoft.com/office/drawing/2014/main" id="{760BF9CA-C14A-4BF7-9FBF-9DBB2EFDA29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9153" name="PoljeZBesedilom 9152">
          <a:extLst>
            <a:ext uri="{FF2B5EF4-FFF2-40B4-BE49-F238E27FC236}">
              <a16:creationId xmlns:a16="http://schemas.microsoft.com/office/drawing/2014/main" id="{05E3D51B-A12E-496E-AA33-F59C5FCF346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9154" name="PoljeZBesedilom 2">
          <a:extLst>
            <a:ext uri="{FF2B5EF4-FFF2-40B4-BE49-F238E27FC236}">
              <a16:creationId xmlns:a16="http://schemas.microsoft.com/office/drawing/2014/main" id="{16174ED0-EFB7-4372-AA22-8A07B99C82F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9155" name="PoljeZBesedilom 2">
          <a:extLst>
            <a:ext uri="{FF2B5EF4-FFF2-40B4-BE49-F238E27FC236}">
              <a16:creationId xmlns:a16="http://schemas.microsoft.com/office/drawing/2014/main" id="{4FB45CFD-5F70-4012-9393-D065A135C11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9156" name="PoljeZBesedilom 2">
          <a:extLst>
            <a:ext uri="{FF2B5EF4-FFF2-40B4-BE49-F238E27FC236}">
              <a16:creationId xmlns:a16="http://schemas.microsoft.com/office/drawing/2014/main" id="{1CF08772-7726-4C74-8EA1-DB8255E3B92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939</xdr:row>
      <xdr:rowOff>0</xdr:rowOff>
    </xdr:from>
    <xdr:ext cx="184731" cy="264560"/>
    <xdr:sp macro="" textlink="">
      <xdr:nvSpPr>
        <xdr:cNvPr id="9157" name="PoljeZBesedilom 2">
          <a:extLst>
            <a:ext uri="{FF2B5EF4-FFF2-40B4-BE49-F238E27FC236}">
              <a16:creationId xmlns:a16="http://schemas.microsoft.com/office/drawing/2014/main" id="{28F3E8D8-1C63-4D51-AB32-9E7B81022F00}"/>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158" name="PoljeZBesedilom 2">
          <a:extLst>
            <a:ext uri="{FF2B5EF4-FFF2-40B4-BE49-F238E27FC236}">
              <a16:creationId xmlns:a16="http://schemas.microsoft.com/office/drawing/2014/main" id="{B2510EB6-048F-4364-8442-2700CF4B507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159" name="PoljeZBesedilom 9158">
          <a:extLst>
            <a:ext uri="{FF2B5EF4-FFF2-40B4-BE49-F238E27FC236}">
              <a16:creationId xmlns:a16="http://schemas.microsoft.com/office/drawing/2014/main" id="{20558449-A65C-4D33-A96C-AECA7E88ED1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160" name="PoljeZBesedilom 2">
          <a:extLst>
            <a:ext uri="{FF2B5EF4-FFF2-40B4-BE49-F238E27FC236}">
              <a16:creationId xmlns:a16="http://schemas.microsoft.com/office/drawing/2014/main" id="{C5B54B83-347C-47F5-997F-E14914B2D8A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161" name="PoljeZBesedilom 2">
          <a:extLst>
            <a:ext uri="{FF2B5EF4-FFF2-40B4-BE49-F238E27FC236}">
              <a16:creationId xmlns:a16="http://schemas.microsoft.com/office/drawing/2014/main" id="{1EA3ABE2-0C0A-4355-9F58-9D0D98ED2DE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162" name="PoljeZBesedilom 2">
          <a:extLst>
            <a:ext uri="{FF2B5EF4-FFF2-40B4-BE49-F238E27FC236}">
              <a16:creationId xmlns:a16="http://schemas.microsoft.com/office/drawing/2014/main" id="{4E8A58B1-B63A-4076-BD2F-57C4AFCFDBE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163" name="PoljeZBesedilom 2">
          <a:extLst>
            <a:ext uri="{FF2B5EF4-FFF2-40B4-BE49-F238E27FC236}">
              <a16:creationId xmlns:a16="http://schemas.microsoft.com/office/drawing/2014/main" id="{C83AF539-1F73-4123-8AA5-CEDAAC9C87E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164" name="PoljeZBesedilom 9163">
          <a:extLst>
            <a:ext uri="{FF2B5EF4-FFF2-40B4-BE49-F238E27FC236}">
              <a16:creationId xmlns:a16="http://schemas.microsoft.com/office/drawing/2014/main" id="{4BEE50E9-8749-445D-9EF9-BA873F4C891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165" name="PoljeZBesedilom 2">
          <a:extLst>
            <a:ext uri="{FF2B5EF4-FFF2-40B4-BE49-F238E27FC236}">
              <a16:creationId xmlns:a16="http://schemas.microsoft.com/office/drawing/2014/main" id="{0622E712-21F3-42F6-8867-2805B355162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166" name="PoljeZBesedilom 2">
          <a:extLst>
            <a:ext uri="{FF2B5EF4-FFF2-40B4-BE49-F238E27FC236}">
              <a16:creationId xmlns:a16="http://schemas.microsoft.com/office/drawing/2014/main" id="{17D04E0F-532B-4145-A74E-DA565EC3B36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167" name="PoljeZBesedilom 2">
          <a:extLst>
            <a:ext uri="{FF2B5EF4-FFF2-40B4-BE49-F238E27FC236}">
              <a16:creationId xmlns:a16="http://schemas.microsoft.com/office/drawing/2014/main" id="{BF233123-1DEE-4769-8211-8F7C4704A35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168" name="PoljeZBesedilom 2">
          <a:extLst>
            <a:ext uri="{FF2B5EF4-FFF2-40B4-BE49-F238E27FC236}">
              <a16:creationId xmlns:a16="http://schemas.microsoft.com/office/drawing/2014/main" id="{44951983-0C39-4D6D-A2E5-3C37CF65C30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169" name="PoljeZBesedilom 2">
          <a:extLst>
            <a:ext uri="{FF2B5EF4-FFF2-40B4-BE49-F238E27FC236}">
              <a16:creationId xmlns:a16="http://schemas.microsoft.com/office/drawing/2014/main" id="{DC88B067-4919-4871-BC1C-52BA8B024EB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170" name="PoljeZBesedilom 9169">
          <a:extLst>
            <a:ext uri="{FF2B5EF4-FFF2-40B4-BE49-F238E27FC236}">
              <a16:creationId xmlns:a16="http://schemas.microsoft.com/office/drawing/2014/main" id="{E1DE2FDF-B177-4892-B266-219D0EA2E5D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171" name="PoljeZBesedilom 2">
          <a:extLst>
            <a:ext uri="{FF2B5EF4-FFF2-40B4-BE49-F238E27FC236}">
              <a16:creationId xmlns:a16="http://schemas.microsoft.com/office/drawing/2014/main" id="{AFA30225-9E3B-4654-919B-3C527533FE5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172" name="PoljeZBesedilom 2">
          <a:extLst>
            <a:ext uri="{FF2B5EF4-FFF2-40B4-BE49-F238E27FC236}">
              <a16:creationId xmlns:a16="http://schemas.microsoft.com/office/drawing/2014/main" id="{6077ED4C-44EE-4BA7-B8BE-BE7E850B448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173" name="PoljeZBesedilom 2">
          <a:extLst>
            <a:ext uri="{FF2B5EF4-FFF2-40B4-BE49-F238E27FC236}">
              <a16:creationId xmlns:a16="http://schemas.microsoft.com/office/drawing/2014/main" id="{18A2ED64-E8AF-4ECB-99E5-435CDCF3689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174" name="PoljeZBesedilom 2">
          <a:extLst>
            <a:ext uri="{FF2B5EF4-FFF2-40B4-BE49-F238E27FC236}">
              <a16:creationId xmlns:a16="http://schemas.microsoft.com/office/drawing/2014/main" id="{ECCED9FE-EF52-468D-9A26-8DBCDCCB908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175" name="PoljeZBesedilom 9174">
          <a:extLst>
            <a:ext uri="{FF2B5EF4-FFF2-40B4-BE49-F238E27FC236}">
              <a16:creationId xmlns:a16="http://schemas.microsoft.com/office/drawing/2014/main" id="{6EF93C0B-C4BB-4807-9E9D-C338AA45422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176" name="PoljeZBesedilom 2">
          <a:extLst>
            <a:ext uri="{FF2B5EF4-FFF2-40B4-BE49-F238E27FC236}">
              <a16:creationId xmlns:a16="http://schemas.microsoft.com/office/drawing/2014/main" id="{73B8437B-2E51-40D1-BE40-E8BABC98C94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177" name="PoljeZBesedilom 2">
          <a:extLst>
            <a:ext uri="{FF2B5EF4-FFF2-40B4-BE49-F238E27FC236}">
              <a16:creationId xmlns:a16="http://schemas.microsoft.com/office/drawing/2014/main" id="{AD5F281A-A1F0-410F-8CD0-C76A16A45EC1}"/>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178" name="PoljeZBesedilom 2">
          <a:extLst>
            <a:ext uri="{FF2B5EF4-FFF2-40B4-BE49-F238E27FC236}">
              <a16:creationId xmlns:a16="http://schemas.microsoft.com/office/drawing/2014/main" id="{C628DA21-C8E7-4AF8-AC4B-27F89F19A3B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179" name="PoljeZBesedilom 2">
          <a:extLst>
            <a:ext uri="{FF2B5EF4-FFF2-40B4-BE49-F238E27FC236}">
              <a16:creationId xmlns:a16="http://schemas.microsoft.com/office/drawing/2014/main" id="{568A85E8-8281-47BA-8655-71EF757462FA}"/>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180" name="PoljeZBesedilom 2">
          <a:extLst>
            <a:ext uri="{FF2B5EF4-FFF2-40B4-BE49-F238E27FC236}">
              <a16:creationId xmlns:a16="http://schemas.microsoft.com/office/drawing/2014/main" id="{96A1573D-E012-49EC-83FA-53ED0AC2EF6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181" name="PoljeZBesedilom 9180">
          <a:extLst>
            <a:ext uri="{FF2B5EF4-FFF2-40B4-BE49-F238E27FC236}">
              <a16:creationId xmlns:a16="http://schemas.microsoft.com/office/drawing/2014/main" id="{1A2725FC-FD24-49C8-B07B-3F96A55B5FA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182" name="PoljeZBesedilom 2">
          <a:extLst>
            <a:ext uri="{FF2B5EF4-FFF2-40B4-BE49-F238E27FC236}">
              <a16:creationId xmlns:a16="http://schemas.microsoft.com/office/drawing/2014/main" id="{D4FF4124-451E-4C3B-A285-99B1C55FAB2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183" name="PoljeZBesedilom 2">
          <a:extLst>
            <a:ext uri="{FF2B5EF4-FFF2-40B4-BE49-F238E27FC236}">
              <a16:creationId xmlns:a16="http://schemas.microsoft.com/office/drawing/2014/main" id="{75355277-603E-47E6-977B-2C299F29B0F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184" name="PoljeZBesedilom 2">
          <a:extLst>
            <a:ext uri="{FF2B5EF4-FFF2-40B4-BE49-F238E27FC236}">
              <a16:creationId xmlns:a16="http://schemas.microsoft.com/office/drawing/2014/main" id="{248D4DEE-0B6B-4916-9997-76AB5C4FED7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185" name="PoljeZBesedilom 2">
          <a:extLst>
            <a:ext uri="{FF2B5EF4-FFF2-40B4-BE49-F238E27FC236}">
              <a16:creationId xmlns:a16="http://schemas.microsoft.com/office/drawing/2014/main" id="{B0C66B2E-4A3F-4FCE-A7DA-5A324462352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186" name="PoljeZBesedilom 2">
          <a:extLst>
            <a:ext uri="{FF2B5EF4-FFF2-40B4-BE49-F238E27FC236}">
              <a16:creationId xmlns:a16="http://schemas.microsoft.com/office/drawing/2014/main" id="{11D77755-47E6-42E4-96B6-82A142EFEC2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187" name="PoljeZBesedilom 9186">
          <a:extLst>
            <a:ext uri="{FF2B5EF4-FFF2-40B4-BE49-F238E27FC236}">
              <a16:creationId xmlns:a16="http://schemas.microsoft.com/office/drawing/2014/main" id="{5EE20B1D-8748-4A55-BE55-3A249850F94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188" name="PoljeZBesedilom 2">
          <a:extLst>
            <a:ext uri="{FF2B5EF4-FFF2-40B4-BE49-F238E27FC236}">
              <a16:creationId xmlns:a16="http://schemas.microsoft.com/office/drawing/2014/main" id="{7E6236CA-3C7F-4C66-8221-1930ADF38A5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189" name="PoljeZBesedilom 2">
          <a:extLst>
            <a:ext uri="{FF2B5EF4-FFF2-40B4-BE49-F238E27FC236}">
              <a16:creationId xmlns:a16="http://schemas.microsoft.com/office/drawing/2014/main" id="{83EC7BE9-01FA-4918-B767-948D339B07A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190" name="PoljeZBesedilom 2">
          <a:extLst>
            <a:ext uri="{FF2B5EF4-FFF2-40B4-BE49-F238E27FC236}">
              <a16:creationId xmlns:a16="http://schemas.microsoft.com/office/drawing/2014/main" id="{091A520F-7472-40BA-941E-DD869616392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191" name="PoljeZBesedilom 2">
          <a:extLst>
            <a:ext uri="{FF2B5EF4-FFF2-40B4-BE49-F238E27FC236}">
              <a16:creationId xmlns:a16="http://schemas.microsoft.com/office/drawing/2014/main" id="{D6A52422-35FD-49C0-98FC-37F4AA7F0F0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92" name="PoljeZBesedilom 2">
          <a:extLst>
            <a:ext uri="{FF2B5EF4-FFF2-40B4-BE49-F238E27FC236}">
              <a16:creationId xmlns:a16="http://schemas.microsoft.com/office/drawing/2014/main" id="{E662D417-9BC9-4D08-80EA-36B9D996DC3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93" name="PoljeZBesedilom 9192">
          <a:extLst>
            <a:ext uri="{FF2B5EF4-FFF2-40B4-BE49-F238E27FC236}">
              <a16:creationId xmlns:a16="http://schemas.microsoft.com/office/drawing/2014/main" id="{EDA22FE1-1047-4FA2-92A4-8F59200671D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94" name="PoljeZBesedilom 2">
          <a:extLst>
            <a:ext uri="{FF2B5EF4-FFF2-40B4-BE49-F238E27FC236}">
              <a16:creationId xmlns:a16="http://schemas.microsoft.com/office/drawing/2014/main" id="{3E25DEA8-83ED-420B-BF82-68B730DB5F7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95" name="PoljeZBesedilom 2">
          <a:extLst>
            <a:ext uri="{FF2B5EF4-FFF2-40B4-BE49-F238E27FC236}">
              <a16:creationId xmlns:a16="http://schemas.microsoft.com/office/drawing/2014/main" id="{F9D98CA6-6093-4944-98CE-AB7AB9B0116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96" name="PoljeZBesedilom 2">
          <a:extLst>
            <a:ext uri="{FF2B5EF4-FFF2-40B4-BE49-F238E27FC236}">
              <a16:creationId xmlns:a16="http://schemas.microsoft.com/office/drawing/2014/main" id="{BF95C477-6BA8-4F5C-9562-409212DD740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97" name="PoljeZBesedilom 2">
          <a:extLst>
            <a:ext uri="{FF2B5EF4-FFF2-40B4-BE49-F238E27FC236}">
              <a16:creationId xmlns:a16="http://schemas.microsoft.com/office/drawing/2014/main" id="{E7EB1512-197E-4E02-AB7F-9D7430BC10E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98" name="PoljeZBesedilom 2">
          <a:extLst>
            <a:ext uri="{FF2B5EF4-FFF2-40B4-BE49-F238E27FC236}">
              <a16:creationId xmlns:a16="http://schemas.microsoft.com/office/drawing/2014/main" id="{80808400-86AD-4609-8813-E04164F3880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199" name="PoljeZBesedilom 9198">
          <a:extLst>
            <a:ext uri="{FF2B5EF4-FFF2-40B4-BE49-F238E27FC236}">
              <a16:creationId xmlns:a16="http://schemas.microsoft.com/office/drawing/2014/main" id="{CC3C58E8-A3F5-4FAC-B49D-FE7990B5E9F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00" name="PoljeZBesedilom 2">
          <a:extLst>
            <a:ext uri="{FF2B5EF4-FFF2-40B4-BE49-F238E27FC236}">
              <a16:creationId xmlns:a16="http://schemas.microsoft.com/office/drawing/2014/main" id="{BD77E339-F230-4E97-858D-F87AE1BE69F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01" name="PoljeZBesedilom 2">
          <a:extLst>
            <a:ext uri="{FF2B5EF4-FFF2-40B4-BE49-F238E27FC236}">
              <a16:creationId xmlns:a16="http://schemas.microsoft.com/office/drawing/2014/main" id="{CC871DA1-B242-4279-8F7C-A1D3935F1CB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02" name="PoljeZBesedilom 2">
          <a:extLst>
            <a:ext uri="{FF2B5EF4-FFF2-40B4-BE49-F238E27FC236}">
              <a16:creationId xmlns:a16="http://schemas.microsoft.com/office/drawing/2014/main" id="{05586C5E-21EB-4535-A1E0-8BAC3B628BA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03" name="PoljeZBesedilom 2">
          <a:extLst>
            <a:ext uri="{FF2B5EF4-FFF2-40B4-BE49-F238E27FC236}">
              <a16:creationId xmlns:a16="http://schemas.microsoft.com/office/drawing/2014/main" id="{A943FD78-DD69-4940-A909-E0CBF5A995A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04" name="PoljeZBesedilom 2">
          <a:extLst>
            <a:ext uri="{FF2B5EF4-FFF2-40B4-BE49-F238E27FC236}">
              <a16:creationId xmlns:a16="http://schemas.microsoft.com/office/drawing/2014/main" id="{59A96601-257A-4D25-A3AA-330EBCEEE76A}"/>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05" name="PoljeZBesedilom 9204">
          <a:extLst>
            <a:ext uri="{FF2B5EF4-FFF2-40B4-BE49-F238E27FC236}">
              <a16:creationId xmlns:a16="http://schemas.microsoft.com/office/drawing/2014/main" id="{0014D445-7B63-4441-A15A-37FE2EEF23B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06" name="PoljeZBesedilom 2">
          <a:extLst>
            <a:ext uri="{FF2B5EF4-FFF2-40B4-BE49-F238E27FC236}">
              <a16:creationId xmlns:a16="http://schemas.microsoft.com/office/drawing/2014/main" id="{D194002D-6598-4819-A4C5-B66C1FBEA3F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07" name="PoljeZBesedilom 2">
          <a:extLst>
            <a:ext uri="{FF2B5EF4-FFF2-40B4-BE49-F238E27FC236}">
              <a16:creationId xmlns:a16="http://schemas.microsoft.com/office/drawing/2014/main" id="{D101AF64-3A0A-410E-B199-F4E90E33DAB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08" name="PoljeZBesedilom 2">
          <a:extLst>
            <a:ext uri="{FF2B5EF4-FFF2-40B4-BE49-F238E27FC236}">
              <a16:creationId xmlns:a16="http://schemas.microsoft.com/office/drawing/2014/main" id="{9094D6CB-A59B-4502-A085-F2BAFC3B6B1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09" name="PoljeZBesedilom 2">
          <a:extLst>
            <a:ext uri="{FF2B5EF4-FFF2-40B4-BE49-F238E27FC236}">
              <a16:creationId xmlns:a16="http://schemas.microsoft.com/office/drawing/2014/main" id="{E6E1EB20-00F6-4287-AA47-40721BD1932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210" name="PoljeZBesedilom 2">
          <a:extLst>
            <a:ext uri="{FF2B5EF4-FFF2-40B4-BE49-F238E27FC236}">
              <a16:creationId xmlns:a16="http://schemas.microsoft.com/office/drawing/2014/main" id="{3119265B-C2E1-473A-9415-57C9BB561E6F}"/>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211" name="PoljeZBesedilom 9210">
          <a:extLst>
            <a:ext uri="{FF2B5EF4-FFF2-40B4-BE49-F238E27FC236}">
              <a16:creationId xmlns:a16="http://schemas.microsoft.com/office/drawing/2014/main" id="{D0289CD8-0335-420C-A86B-0B80589F569E}"/>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212" name="PoljeZBesedilom 2">
          <a:extLst>
            <a:ext uri="{FF2B5EF4-FFF2-40B4-BE49-F238E27FC236}">
              <a16:creationId xmlns:a16="http://schemas.microsoft.com/office/drawing/2014/main" id="{C3B74A01-CE38-4A17-9E22-D98B81816D17}"/>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213" name="PoljeZBesedilom 2">
          <a:extLst>
            <a:ext uri="{FF2B5EF4-FFF2-40B4-BE49-F238E27FC236}">
              <a16:creationId xmlns:a16="http://schemas.microsoft.com/office/drawing/2014/main" id="{C8E525E1-B067-4426-9EDC-C7884A93D770}"/>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214" name="PoljeZBesedilom 2">
          <a:extLst>
            <a:ext uri="{FF2B5EF4-FFF2-40B4-BE49-F238E27FC236}">
              <a16:creationId xmlns:a16="http://schemas.microsoft.com/office/drawing/2014/main" id="{53045D9E-8EF3-4126-ABDA-ACC358501DF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215" name="PoljeZBesedilom 2">
          <a:extLst>
            <a:ext uri="{FF2B5EF4-FFF2-40B4-BE49-F238E27FC236}">
              <a16:creationId xmlns:a16="http://schemas.microsoft.com/office/drawing/2014/main" id="{3E7DF833-0C81-4E79-AB7E-C67DFD8BB5DF}"/>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9216" name="PoljeZBesedilom 9215">
          <a:extLst>
            <a:ext uri="{FF2B5EF4-FFF2-40B4-BE49-F238E27FC236}">
              <a16:creationId xmlns:a16="http://schemas.microsoft.com/office/drawing/2014/main" id="{B513B82A-0B80-40E0-8B73-593FBE70F48B}"/>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9217" name="PoljeZBesedilom 2">
          <a:extLst>
            <a:ext uri="{FF2B5EF4-FFF2-40B4-BE49-F238E27FC236}">
              <a16:creationId xmlns:a16="http://schemas.microsoft.com/office/drawing/2014/main" id="{710CC62C-B0EF-4D2D-914B-82E38DB1328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9218" name="PoljeZBesedilom 2">
          <a:extLst>
            <a:ext uri="{FF2B5EF4-FFF2-40B4-BE49-F238E27FC236}">
              <a16:creationId xmlns:a16="http://schemas.microsoft.com/office/drawing/2014/main" id="{090C88E0-36E8-4153-9DF3-F6BB6D180A1F}"/>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9219" name="PoljeZBesedilom 2">
          <a:extLst>
            <a:ext uri="{FF2B5EF4-FFF2-40B4-BE49-F238E27FC236}">
              <a16:creationId xmlns:a16="http://schemas.microsoft.com/office/drawing/2014/main" id="{E7F73321-5407-473F-A65D-C83051578734}"/>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9220" name="PoljeZBesedilom 2">
          <a:extLst>
            <a:ext uri="{FF2B5EF4-FFF2-40B4-BE49-F238E27FC236}">
              <a16:creationId xmlns:a16="http://schemas.microsoft.com/office/drawing/2014/main" id="{982A937A-B3C9-477C-BE1C-9A49BEAE6196}"/>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21" name="PoljeZBesedilom 2">
          <a:extLst>
            <a:ext uri="{FF2B5EF4-FFF2-40B4-BE49-F238E27FC236}">
              <a16:creationId xmlns:a16="http://schemas.microsoft.com/office/drawing/2014/main" id="{7F2A9494-E707-4EFE-8C24-709C3EF113F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22" name="PoljeZBesedilom 9221">
          <a:extLst>
            <a:ext uri="{FF2B5EF4-FFF2-40B4-BE49-F238E27FC236}">
              <a16:creationId xmlns:a16="http://schemas.microsoft.com/office/drawing/2014/main" id="{F5942E15-BB25-4A29-A602-82A74E5E819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23" name="PoljeZBesedilom 2">
          <a:extLst>
            <a:ext uri="{FF2B5EF4-FFF2-40B4-BE49-F238E27FC236}">
              <a16:creationId xmlns:a16="http://schemas.microsoft.com/office/drawing/2014/main" id="{A4F0FEC9-6B32-48AE-ADBB-589318A91CC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24" name="PoljeZBesedilom 2">
          <a:extLst>
            <a:ext uri="{FF2B5EF4-FFF2-40B4-BE49-F238E27FC236}">
              <a16:creationId xmlns:a16="http://schemas.microsoft.com/office/drawing/2014/main" id="{978F622F-61D7-4026-8D02-3EEBD2DD0DF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25" name="PoljeZBesedilom 2">
          <a:extLst>
            <a:ext uri="{FF2B5EF4-FFF2-40B4-BE49-F238E27FC236}">
              <a16:creationId xmlns:a16="http://schemas.microsoft.com/office/drawing/2014/main" id="{A4DCA51C-2E02-4F7A-93F9-F6755475535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26" name="PoljeZBesedilom 2">
          <a:extLst>
            <a:ext uri="{FF2B5EF4-FFF2-40B4-BE49-F238E27FC236}">
              <a16:creationId xmlns:a16="http://schemas.microsoft.com/office/drawing/2014/main" id="{9AEA430E-14F4-4FCC-ADC3-3FA35D0A7BB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27" name="PoljeZBesedilom 2">
          <a:extLst>
            <a:ext uri="{FF2B5EF4-FFF2-40B4-BE49-F238E27FC236}">
              <a16:creationId xmlns:a16="http://schemas.microsoft.com/office/drawing/2014/main" id="{3ABFDCEB-3AFF-4C32-9287-F8975F3FDE1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28" name="PoljeZBesedilom 9227">
          <a:extLst>
            <a:ext uri="{FF2B5EF4-FFF2-40B4-BE49-F238E27FC236}">
              <a16:creationId xmlns:a16="http://schemas.microsoft.com/office/drawing/2014/main" id="{16B12A6F-BEE7-46C0-BB99-2231B95B2A8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29" name="PoljeZBesedilom 2">
          <a:extLst>
            <a:ext uri="{FF2B5EF4-FFF2-40B4-BE49-F238E27FC236}">
              <a16:creationId xmlns:a16="http://schemas.microsoft.com/office/drawing/2014/main" id="{05FAA946-34D7-410B-8F89-784F623913C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30" name="PoljeZBesedilom 2">
          <a:extLst>
            <a:ext uri="{FF2B5EF4-FFF2-40B4-BE49-F238E27FC236}">
              <a16:creationId xmlns:a16="http://schemas.microsoft.com/office/drawing/2014/main" id="{2AB92661-BF2C-4EB2-8C06-7B772E171BA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31" name="PoljeZBesedilom 2">
          <a:extLst>
            <a:ext uri="{FF2B5EF4-FFF2-40B4-BE49-F238E27FC236}">
              <a16:creationId xmlns:a16="http://schemas.microsoft.com/office/drawing/2014/main" id="{5B3C62FE-5158-48A6-8D9A-B49173C9BD2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32" name="PoljeZBesedilom 2">
          <a:extLst>
            <a:ext uri="{FF2B5EF4-FFF2-40B4-BE49-F238E27FC236}">
              <a16:creationId xmlns:a16="http://schemas.microsoft.com/office/drawing/2014/main" id="{89D85A79-B0E3-4D6B-82D9-68C2FBFA993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33" name="PoljeZBesedilom 2">
          <a:extLst>
            <a:ext uri="{FF2B5EF4-FFF2-40B4-BE49-F238E27FC236}">
              <a16:creationId xmlns:a16="http://schemas.microsoft.com/office/drawing/2014/main" id="{0675E690-57A5-4200-8CAD-78C25E02C6A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34" name="PoljeZBesedilom 9233">
          <a:extLst>
            <a:ext uri="{FF2B5EF4-FFF2-40B4-BE49-F238E27FC236}">
              <a16:creationId xmlns:a16="http://schemas.microsoft.com/office/drawing/2014/main" id="{E21809C2-9DD5-4181-BEF5-6233AB5753D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35" name="PoljeZBesedilom 2">
          <a:extLst>
            <a:ext uri="{FF2B5EF4-FFF2-40B4-BE49-F238E27FC236}">
              <a16:creationId xmlns:a16="http://schemas.microsoft.com/office/drawing/2014/main" id="{991152C1-AB2E-4C53-9E69-1B7FE13BC31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36" name="PoljeZBesedilom 2">
          <a:extLst>
            <a:ext uri="{FF2B5EF4-FFF2-40B4-BE49-F238E27FC236}">
              <a16:creationId xmlns:a16="http://schemas.microsoft.com/office/drawing/2014/main" id="{0657DF47-6DDE-43A8-B0F5-E2E0F38D1E9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37" name="PoljeZBesedilom 2">
          <a:extLst>
            <a:ext uri="{FF2B5EF4-FFF2-40B4-BE49-F238E27FC236}">
              <a16:creationId xmlns:a16="http://schemas.microsoft.com/office/drawing/2014/main" id="{F3AB69A4-6D9F-4C77-825A-923FC5D8557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38" name="PoljeZBesedilom 2">
          <a:extLst>
            <a:ext uri="{FF2B5EF4-FFF2-40B4-BE49-F238E27FC236}">
              <a16:creationId xmlns:a16="http://schemas.microsoft.com/office/drawing/2014/main" id="{04AAF37E-9A6A-4996-8EC0-06E624D57FB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39" name="PoljeZBesedilom 2">
          <a:extLst>
            <a:ext uri="{FF2B5EF4-FFF2-40B4-BE49-F238E27FC236}">
              <a16:creationId xmlns:a16="http://schemas.microsoft.com/office/drawing/2014/main" id="{983BA096-0185-41E8-8DD4-8F84744C6A3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40" name="PoljeZBesedilom 9239">
          <a:extLst>
            <a:ext uri="{FF2B5EF4-FFF2-40B4-BE49-F238E27FC236}">
              <a16:creationId xmlns:a16="http://schemas.microsoft.com/office/drawing/2014/main" id="{AC761B9E-D7F3-42DD-BD25-BCA49D78533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41" name="PoljeZBesedilom 2">
          <a:extLst>
            <a:ext uri="{FF2B5EF4-FFF2-40B4-BE49-F238E27FC236}">
              <a16:creationId xmlns:a16="http://schemas.microsoft.com/office/drawing/2014/main" id="{67F1EB03-47DE-4075-84FD-7A321982B8E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42" name="PoljeZBesedilom 2">
          <a:extLst>
            <a:ext uri="{FF2B5EF4-FFF2-40B4-BE49-F238E27FC236}">
              <a16:creationId xmlns:a16="http://schemas.microsoft.com/office/drawing/2014/main" id="{AA29CBA6-E690-4396-BE75-2140532338F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43" name="PoljeZBesedilom 2">
          <a:extLst>
            <a:ext uri="{FF2B5EF4-FFF2-40B4-BE49-F238E27FC236}">
              <a16:creationId xmlns:a16="http://schemas.microsoft.com/office/drawing/2014/main" id="{EF1C52C0-BAF2-4E50-A3A1-D1CE0D800FC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244" name="PoljeZBesedilom 2">
          <a:extLst>
            <a:ext uri="{FF2B5EF4-FFF2-40B4-BE49-F238E27FC236}">
              <a16:creationId xmlns:a16="http://schemas.microsoft.com/office/drawing/2014/main" id="{1FE76230-06E2-46E4-B551-8B7DBBBBF1F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45" name="PoljeZBesedilom 2">
          <a:extLst>
            <a:ext uri="{FF2B5EF4-FFF2-40B4-BE49-F238E27FC236}">
              <a16:creationId xmlns:a16="http://schemas.microsoft.com/office/drawing/2014/main" id="{E7776970-D62C-4870-81DC-08F085D97E2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46" name="PoljeZBesedilom 9245">
          <a:extLst>
            <a:ext uri="{FF2B5EF4-FFF2-40B4-BE49-F238E27FC236}">
              <a16:creationId xmlns:a16="http://schemas.microsoft.com/office/drawing/2014/main" id="{A15852A2-3509-45B1-823F-44014047910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47" name="PoljeZBesedilom 2">
          <a:extLst>
            <a:ext uri="{FF2B5EF4-FFF2-40B4-BE49-F238E27FC236}">
              <a16:creationId xmlns:a16="http://schemas.microsoft.com/office/drawing/2014/main" id="{18BFA24C-6FE6-4A03-A427-924E0865899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48" name="PoljeZBesedilom 2">
          <a:extLst>
            <a:ext uri="{FF2B5EF4-FFF2-40B4-BE49-F238E27FC236}">
              <a16:creationId xmlns:a16="http://schemas.microsoft.com/office/drawing/2014/main" id="{9F0D002A-21E9-489D-94BA-0DCAFF9E2AE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49" name="PoljeZBesedilom 2">
          <a:extLst>
            <a:ext uri="{FF2B5EF4-FFF2-40B4-BE49-F238E27FC236}">
              <a16:creationId xmlns:a16="http://schemas.microsoft.com/office/drawing/2014/main" id="{27A32922-DAA5-43D1-92FF-BB07D3192D6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250" name="PoljeZBesedilom 2">
          <a:extLst>
            <a:ext uri="{FF2B5EF4-FFF2-40B4-BE49-F238E27FC236}">
              <a16:creationId xmlns:a16="http://schemas.microsoft.com/office/drawing/2014/main" id="{00D9C33D-C06C-47D5-9A42-CF51F9241E5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251" name="PoljeZBesedilom 2">
          <a:extLst>
            <a:ext uri="{FF2B5EF4-FFF2-40B4-BE49-F238E27FC236}">
              <a16:creationId xmlns:a16="http://schemas.microsoft.com/office/drawing/2014/main" id="{A0908132-DA77-4C85-9E0D-F201234CE5F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252" name="PoljeZBesedilom 9251">
          <a:extLst>
            <a:ext uri="{FF2B5EF4-FFF2-40B4-BE49-F238E27FC236}">
              <a16:creationId xmlns:a16="http://schemas.microsoft.com/office/drawing/2014/main" id="{20C4704D-4A84-49EB-A0AB-0A151B8C1EC5}"/>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253" name="PoljeZBesedilom 2">
          <a:extLst>
            <a:ext uri="{FF2B5EF4-FFF2-40B4-BE49-F238E27FC236}">
              <a16:creationId xmlns:a16="http://schemas.microsoft.com/office/drawing/2014/main" id="{5A142395-93E6-44B1-90A6-E261E00C373C}"/>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254" name="PoljeZBesedilom 2">
          <a:extLst>
            <a:ext uri="{FF2B5EF4-FFF2-40B4-BE49-F238E27FC236}">
              <a16:creationId xmlns:a16="http://schemas.microsoft.com/office/drawing/2014/main" id="{32754BD0-9A48-429F-B166-4E52BAEA77A9}"/>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255" name="PoljeZBesedilom 2">
          <a:extLst>
            <a:ext uri="{FF2B5EF4-FFF2-40B4-BE49-F238E27FC236}">
              <a16:creationId xmlns:a16="http://schemas.microsoft.com/office/drawing/2014/main" id="{CF0C4840-729A-4472-A182-CCF732EF6BA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2950"/>
    <xdr:sp macro="" textlink="">
      <xdr:nvSpPr>
        <xdr:cNvPr id="9256" name="PoljeZBesedilom 2">
          <a:extLst>
            <a:ext uri="{FF2B5EF4-FFF2-40B4-BE49-F238E27FC236}">
              <a16:creationId xmlns:a16="http://schemas.microsoft.com/office/drawing/2014/main" id="{B792B84C-8073-4D45-A144-1D0FD417D767}"/>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9257" name="PoljeZBesedilom 9256">
          <a:extLst>
            <a:ext uri="{FF2B5EF4-FFF2-40B4-BE49-F238E27FC236}">
              <a16:creationId xmlns:a16="http://schemas.microsoft.com/office/drawing/2014/main" id="{8749C8F7-8B73-4BEF-B296-768744C96E75}"/>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9258" name="PoljeZBesedilom 2">
          <a:extLst>
            <a:ext uri="{FF2B5EF4-FFF2-40B4-BE49-F238E27FC236}">
              <a16:creationId xmlns:a16="http://schemas.microsoft.com/office/drawing/2014/main" id="{F9B3189A-A7F3-4BBE-BF28-A578DCC0E05F}"/>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9259" name="PoljeZBesedilom 2">
          <a:extLst>
            <a:ext uri="{FF2B5EF4-FFF2-40B4-BE49-F238E27FC236}">
              <a16:creationId xmlns:a16="http://schemas.microsoft.com/office/drawing/2014/main" id="{57D96730-BEDE-40BE-BC21-5384F4B30198}"/>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9260" name="PoljeZBesedilom 2">
          <a:extLst>
            <a:ext uri="{FF2B5EF4-FFF2-40B4-BE49-F238E27FC236}">
              <a16:creationId xmlns:a16="http://schemas.microsoft.com/office/drawing/2014/main" id="{3226095A-D6A0-4B5E-8C10-15017AC79E2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74009"/>
    <xdr:sp macro="" textlink="">
      <xdr:nvSpPr>
        <xdr:cNvPr id="9261" name="PoljeZBesedilom 2">
          <a:extLst>
            <a:ext uri="{FF2B5EF4-FFF2-40B4-BE49-F238E27FC236}">
              <a16:creationId xmlns:a16="http://schemas.microsoft.com/office/drawing/2014/main" id="{A949B2C1-C383-454F-8369-20A5C61688B1}"/>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62" name="PoljeZBesedilom 2">
          <a:extLst>
            <a:ext uri="{FF2B5EF4-FFF2-40B4-BE49-F238E27FC236}">
              <a16:creationId xmlns:a16="http://schemas.microsoft.com/office/drawing/2014/main" id="{05AC4E3B-A6B1-4C3A-BB35-83693C5E46E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63" name="PoljeZBesedilom 9262">
          <a:extLst>
            <a:ext uri="{FF2B5EF4-FFF2-40B4-BE49-F238E27FC236}">
              <a16:creationId xmlns:a16="http://schemas.microsoft.com/office/drawing/2014/main" id="{CCF8279F-2F5B-4E56-8007-B432F3EABE0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64" name="PoljeZBesedilom 2">
          <a:extLst>
            <a:ext uri="{FF2B5EF4-FFF2-40B4-BE49-F238E27FC236}">
              <a16:creationId xmlns:a16="http://schemas.microsoft.com/office/drawing/2014/main" id="{10C8C3BC-1909-45CE-B3F9-C883C839166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65" name="PoljeZBesedilom 2">
          <a:extLst>
            <a:ext uri="{FF2B5EF4-FFF2-40B4-BE49-F238E27FC236}">
              <a16:creationId xmlns:a16="http://schemas.microsoft.com/office/drawing/2014/main" id="{B95B0CD1-3E35-4A2A-A471-0593499FBC6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66" name="PoljeZBesedilom 2">
          <a:extLst>
            <a:ext uri="{FF2B5EF4-FFF2-40B4-BE49-F238E27FC236}">
              <a16:creationId xmlns:a16="http://schemas.microsoft.com/office/drawing/2014/main" id="{04900055-76F0-4E30-A2D1-FEDC54ECF21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67" name="PoljeZBesedilom 2">
          <a:extLst>
            <a:ext uri="{FF2B5EF4-FFF2-40B4-BE49-F238E27FC236}">
              <a16:creationId xmlns:a16="http://schemas.microsoft.com/office/drawing/2014/main" id="{582D9793-D106-43DF-B4BB-F94187E3323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68" name="PoljeZBesedilom 2">
          <a:extLst>
            <a:ext uri="{FF2B5EF4-FFF2-40B4-BE49-F238E27FC236}">
              <a16:creationId xmlns:a16="http://schemas.microsoft.com/office/drawing/2014/main" id="{1304652E-358F-4100-99FA-3AE72C30FAD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69" name="PoljeZBesedilom 9268">
          <a:extLst>
            <a:ext uri="{FF2B5EF4-FFF2-40B4-BE49-F238E27FC236}">
              <a16:creationId xmlns:a16="http://schemas.microsoft.com/office/drawing/2014/main" id="{DB9EBA30-362B-4277-A378-85701EE185F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70" name="PoljeZBesedilom 2">
          <a:extLst>
            <a:ext uri="{FF2B5EF4-FFF2-40B4-BE49-F238E27FC236}">
              <a16:creationId xmlns:a16="http://schemas.microsoft.com/office/drawing/2014/main" id="{D1797536-C15B-4099-A0E2-0418B61E8A8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71" name="PoljeZBesedilom 2">
          <a:extLst>
            <a:ext uri="{FF2B5EF4-FFF2-40B4-BE49-F238E27FC236}">
              <a16:creationId xmlns:a16="http://schemas.microsoft.com/office/drawing/2014/main" id="{3B2F9F80-A2E1-420F-9F0D-7E6B57A6C63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72" name="PoljeZBesedilom 2">
          <a:extLst>
            <a:ext uri="{FF2B5EF4-FFF2-40B4-BE49-F238E27FC236}">
              <a16:creationId xmlns:a16="http://schemas.microsoft.com/office/drawing/2014/main" id="{B7C6A360-F775-4033-957F-AE15F8B646E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73" name="PoljeZBesedilom 2">
          <a:extLst>
            <a:ext uri="{FF2B5EF4-FFF2-40B4-BE49-F238E27FC236}">
              <a16:creationId xmlns:a16="http://schemas.microsoft.com/office/drawing/2014/main" id="{147234D6-92A5-4104-B6C8-46A9846F27C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74" name="PoljeZBesedilom 2">
          <a:extLst>
            <a:ext uri="{FF2B5EF4-FFF2-40B4-BE49-F238E27FC236}">
              <a16:creationId xmlns:a16="http://schemas.microsoft.com/office/drawing/2014/main" id="{817FDEDC-EE1E-454C-80DF-5DEAE742368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75" name="PoljeZBesedilom 9274">
          <a:extLst>
            <a:ext uri="{FF2B5EF4-FFF2-40B4-BE49-F238E27FC236}">
              <a16:creationId xmlns:a16="http://schemas.microsoft.com/office/drawing/2014/main" id="{74FE0FDD-0EF8-480B-BD65-4C48C8DBDA6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76" name="PoljeZBesedilom 2">
          <a:extLst>
            <a:ext uri="{FF2B5EF4-FFF2-40B4-BE49-F238E27FC236}">
              <a16:creationId xmlns:a16="http://schemas.microsoft.com/office/drawing/2014/main" id="{77FD5AB7-4FAC-4E87-93FD-5B2E3E72184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77" name="PoljeZBesedilom 2">
          <a:extLst>
            <a:ext uri="{FF2B5EF4-FFF2-40B4-BE49-F238E27FC236}">
              <a16:creationId xmlns:a16="http://schemas.microsoft.com/office/drawing/2014/main" id="{644FB31F-D853-49B4-9B3F-61A6D73E79C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78" name="PoljeZBesedilom 2">
          <a:extLst>
            <a:ext uri="{FF2B5EF4-FFF2-40B4-BE49-F238E27FC236}">
              <a16:creationId xmlns:a16="http://schemas.microsoft.com/office/drawing/2014/main" id="{9CC178EC-CD9D-4B85-8833-FD96B783CB4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79" name="PoljeZBesedilom 2">
          <a:extLst>
            <a:ext uri="{FF2B5EF4-FFF2-40B4-BE49-F238E27FC236}">
              <a16:creationId xmlns:a16="http://schemas.microsoft.com/office/drawing/2014/main" id="{79EDE51B-D436-4A85-980A-2D3DE8CA1ED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80" name="PoljeZBesedilom 2">
          <a:extLst>
            <a:ext uri="{FF2B5EF4-FFF2-40B4-BE49-F238E27FC236}">
              <a16:creationId xmlns:a16="http://schemas.microsoft.com/office/drawing/2014/main" id="{20EA7941-D8EF-42FD-8551-3BE7ABB0A39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81" name="PoljeZBesedilom 9280">
          <a:extLst>
            <a:ext uri="{FF2B5EF4-FFF2-40B4-BE49-F238E27FC236}">
              <a16:creationId xmlns:a16="http://schemas.microsoft.com/office/drawing/2014/main" id="{E457DADA-0E0C-4A4D-9E0F-1DAFA8B8A10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82" name="PoljeZBesedilom 2">
          <a:extLst>
            <a:ext uri="{FF2B5EF4-FFF2-40B4-BE49-F238E27FC236}">
              <a16:creationId xmlns:a16="http://schemas.microsoft.com/office/drawing/2014/main" id="{6A77105B-E5FA-446D-A400-AC77B2F8091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83" name="PoljeZBesedilom 2">
          <a:extLst>
            <a:ext uri="{FF2B5EF4-FFF2-40B4-BE49-F238E27FC236}">
              <a16:creationId xmlns:a16="http://schemas.microsoft.com/office/drawing/2014/main" id="{6A3E7C9A-4526-434C-8842-8ED5D2CFE6B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84" name="PoljeZBesedilom 2">
          <a:extLst>
            <a:ext uri="{FF2B5EF4-FFF2-40B4-BE49-F238E27FC236}">
              <a16:creationId xmlns:a16="http://schemas.microsoft.com/office/drawing/2014/main" id="{692DB601-0193-4CAD-A089-02ADC38722B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85" name="PoljeZBesedilom 2">
          <a:extLst>
            <a:ext uri="{FF2B5EF4-FFF2-40B4-BE49-F238E27FC236}">
              <a16:creationId xmlns:a16="http://schemas.microsoft.com/office/drawing/2014/main" id="{32516302-239B-4EFB-8965-C7C9262218D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86" name="PoljeZBesedilom 2">
          <a:extLst>
            <a:ext uri="{FF2B5EF4-FFF2-40B4-BE49-F238E27FC236}">
              <a16:creationId xmlns:a16="http://schemas.microsoft.com/office/drawing/2014/main" id="{35EECAEF-8B76-4EBB-B6D6-DB87505F13E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87" name="PoljeZBesedilom 9286">
          <a:extLst>
            <a:ext uri="{FF2B5EF4-FFF2-40B4-BE49-F238E27FC236}">
              <a16:creationId xmlns:a16="http://schemas.microsoft.com/office/drawing/2014/main" id="{05350F1D-2BA5-469F-A776-5EE73C0D12F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88" name="PoljeZBesedilom 2">
          <a:extLst>
            <a:ext uri="{FF2B5EF4-FFF2-40B4-BE49-F238E27FC236}">
              <a16:creationId xmlns:a16="http://schemas.microsoft.com/office/drawing/2014/main" id="{44337E69-02FB-4982-863F-2783902BCED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89" name="PoljeZBesedilom 2">
          <a:extLst>
            <a:ext uri="{FF2B5EF4-FFF2-40B4-BE49-F238E27FC236}">
              <a16:creationId xmlns:a16="http://schemas.microsoft.com/office/drawing/2014/main" id="{5BB2F4B7-7807-46D5-BD8D-A06FA981D5C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90" name="PoljeZBesedilom 2">
          <a:extLst>
            <a:ext uri="{FF2B5EF4-FFF2-40B4-BE49-F238E27FC236}">
              <a16:creationId xmlns:a16="http://schemas.microsoft.com/office/drawing/2014/main" id="{307B8DB0-0DBC-4E57-8776-C4DE2AE89EA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291" name="PoljeZBesedilom 2">
          <a:extLst>
            <a:ext uri="{FF2B5EF4-FFF2-40B4-BE49-F238E27FC236}">
              <a16:creationId xmlns:a16="http://schemas.microsoft.com/office/drawing/2014/main" id="{D589B792-8A29-4FCA-889E-7FA031A0388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92" name="PoljeZBesedilom 2">
          <a:extLst>
            <a:ext uri="{FF2B5EF4-FFF2-40B4-BE49-F238E27FC236}">
              <a16:creationId xmlns:a16="http://schemas.microsoft.com/office/drawing/2014/main" id="{7E0CFC73-C36F-4BFF-8EF4-208E9FEE2AD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93" name="PoljeZBesedilom 9292">
          <a:extLst>
            <a:ext uri="{FF2B5EF4-FFF2-40B4-BE49-F238E27FC236}">
              <a16:creationId xmlns:a16="http://schemas.microsoft.com/office/drawing/2014/main" id="{E07844A9-49B5-4F57-B162-538E33D03E2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94" name="PoljeZBesedilom 2">
          <a:extLst>
            <a:ext uri="{FF2B5EF4-FFF2-40B4-BE49-F238E27FC236}">
              <a16:creationId xmlns:a16="http://schemas.microsoft.com/office/drawing/2014/main" id="{6A27D74C-61E1-4A47-8EFA-5384E760021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95" name="PoljeZBesedilom 2">
          <a:extLst>
            <a:ext uri="{FF2B5EF4-FFF2-40B4-BE49-F238E27FC236}">
              <a16:creationId xmlns:a16="http://schemas.microsoft.com/office/drawing/2014/main" id="{E2028F27-B0E0-4DB6-ABA7-E726D13C76D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96" name="PoljeZBesedilom 2">
          <a:extLst>
            <a:ext uri="{FF2B5EF4-FFF2-40B4-BE49-F238E27FC236}">
              <a16:creationId xmlns:a16="http://schemas.microsoft.com/office/drawing/2014/main" id="{405CB946-73B0-4D0E-9608-88A42C0BB7E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97" name="PoljeZBesedilom 2">
          <a:extLst>
            <a:ext uri="{FF2B5EF4-FFF2-40B4-BE49-F238E27FC236}">
              <a16:creationId xmlns:a16="http://schemas.microsoft.com/office/drawing/2014/main" id="{8D228E5B-7A39-49D2-9547-C48DA16E4EC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98" name="PoljeZBesedilom 2">
          <a:extLst>
            <a:ext uri="{FF2B5EF4-FFF2-40B4-BE49-F238E27FC236}">
              <a16:creationId xmlns:a16="http://schemas.microsoft.com/office/drawing/2014/main" id="{D1A5C7C6-D011-4A67-9D07-8113305E987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299" name="PoljeZBesedilom 9298">
          <a:extLst>
            <a:ext uri="{FF2B5EF4-FFF2-40B4-BE49-F238E27FC236}">
              <a16:creationId xmlns:a16="http://schemas.microsoft.com/office/drawing/2014/main" id="{3C771CA0-C244-4A68-BEB1-27651A4AB8A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300" name="PoljeZBesedilom 2">
          <a:extLst>
            <a:ext uri="{FF2B5EF4-FFF2-40B4-BE49-F238E27FC236}">
              <a16:creationId xmlns:a16="http://schemas.microsoft.com/office/drawing/2014/main" id="{420B8F0C-7218-472E-A2F2-5BD15DE9391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301" name="PoljeZBesedilom 2">
          <a:extLst>
            <a:ext uri="{FF2B5EF4-FFF2-40B4-BE49-F238E27FC236}">
              <a16:creationId xmlns:a16="http://schemas.microsoft.com/office/drawing/2014/main" id="{F75F8242-AAE0-41D3-A8D0-864ED87A54A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302" name="PoljeZBesedilom 2">
          <a:extLst>
            <a:ext uri="{FF2B5EF4-FFF2-40B4-BE49-F238E27FC236}">
              <a16:creationId xmlns:a16="http://schemas.microsoft.com/office/drawing/2014/main" id="{84E79E02-0913-4E2B-81EC-C86B1821BFA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303" name="PoljeZBesedilom 2">
          <a:extLst>
            <a:ext uri="{FF2B5EF4-FFF2-40B4-BE49-F238E27FC236}">
              <a16:creationId xmlns:a16="http://schemas.microsoft.com/office/drawing/2014/main" id="{2673B934-2362-4766-A33A-91624744BB0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04" name="PoljeZBesedilom 2">
          <a:extLst>
            <a:ext uri="{FF2B5EF4-FFF2-40B4-BE49-F238E27FC236}">
              <a16:creationId xmlns:a16="http://schemas.microsoft.com/office/drawing/2014/main" id="{0E81F762-0C86-4EB6-B557-91E3D6A217A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05" name="PoljeZBesedilom 9304">
          <a:extLst>
            <a:ext uri="{FF2B5EF4-FFF2-40B4-BE49-F238E27FC236}">
              <a16:creationId xmlns:a16="http://schemas.microsoft.com/office/drawing/2014/main" id="{658149A7-5787-410F-91DC-4805A16C27B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06" name="PoljeZBesedilom 2">
          <a:extLst>
            <a:ext uri="{FF2B5EF4-FFF2-40B4-BE49-F238E27FC236}">
              <a16:creationId xmlns:a16="http://schemas.microsoft.com/office/drawing/2014/main" id="{DA8B0D50-8B7A-4ECA-A78C-CAD6C8382C3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07" name="PoljeZBesedilom 2">
          <a:extLst>
            <a:ext uri="{FF2B5EF4-FFF2-40B4-BE49-F238E27FC236}">
              <a16:creationId xmlns:a16="http://schemas.microsoft.com/office/drawing/2014/main" id="{32E4C36C-E2FB-4672-A3E2-09D78F7F962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08" name="PoljeZBesedilom 2">
          <a:extLst>
            <a:ext uri="{FF2B5EF4-FFF2-40B4-BE49-F238E27FC236}">
              <a16:creationId xmlns:a16="http://schemas.microsoft.com/office/drawing/2014/main" id="{A3AA4278-660D-4E0A-B617-9604D2470B6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09" name="PoljeZBesedilom 2">
          <a:extLst>
            <a:ext uri="{FF2B5EF4-FFF2-40B4-BE49-F238E27FC236}">
              <a16:creationId xmlns:a16="http://schemas.microsoft.com/office/drawing/2014/main" id="{113EC158-5635-4984-A5A9-8692745F81A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10" name="PoljeZBesedilom 2">
          <a:extLst>
            <a:ext uri="{FF2B5EF4-FFF2-40B4-BE49-F238E27FC236}">
              <a16:creationId xmlns:a16="http://schemas.microsoft.com/office/drawing/2014/main" id="{2F23D248-0EC1-438E-9A3F-CAF6E1CFCEE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11" name="PoljeZBesedilom 9310">
          <a:extLst>
            <a:ext uri="{FF2B5EF4-FFF2-40B4-BE49-F238E27FC236}">
              <a16:creationId xmlns:a16="http://schemas.microsoft.com/office/drawing/2014/main" id="{F071F74A-710D-4087-A5DF-3E728334E0D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12" name="PoljeZBesedilom 2">
          <a:extLst>
            <a:ext uri="{FF2B5EF4-FFF2-40B4-BE49-F238E27FC236}">
              <a16:creationId xmlns:a16="http://schemas.microsoft.com/office/drawing/2014/main" id="{F0A17428-215D-483A-911B-1973FE2FB2F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13" name="PoljeZBesedilom 2">
          <a:extLst>
            <a:ext uri="{FF2B5EF4-FFF2-40B4-BE49-F238E27FC236}">
              <a16:creationId xmlns:a16="http://schemas.microsoft.com/office/drawing/2014/main" id="{143A9DF1-B654-4947-9457-F035B230F14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14" name="PoljeZBesedilom 2">
          <a:extLst>
            <a:ext uri="{FF2B5EF4-FFF2-40B4-BE49-F238E27FC236}">
              <a16:creationId xmlns:a16="http://schemas.microsoft.com/office/drawing/2014/main" id="{181C477F-D993-4EDF-8DE2-86908B05ACB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15" name="PoljeZBesedilom 2">
          <a:extLst>
            <a:ext uri="{FF2B5EF4-FFF2-40B4-BE49-F238E27FC236}">
              <a16:creationId xmlns:a16="http://schemas.microsoft.com/office/drawing/2014/main" id="{89DFD141-CB21-4FFC-8029-157EE6BFB55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316" name="PoljeZBesedilom 9315">
          <a:extLst>
            <a:ext uri="{FF2B5EF4-FFF2-40B4-BE49-F238E27FC236}">
              <a16:creationId xmlns:a16="http://schemas.microsoft.com/office/drawing/2014/main" id="{9FECF632-E32D-4666-A9A5-E6B9A1886EB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317" name="PoljeZBesedilom 2">
          <a:extLst>
            <a:ext uri="{FF2B5EF4-FFF2-40B4-BE49-F238E27FC236}">
              <a16:creationId xmlns:a16="http://schemas.microsoft.com/office/drawing/2014/main" id="{B423E615-47F0-4D80-A208-028992363C7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318" name="PoljeZBesedilom 2">
          <a:extLst>
            <a:ext uri="{FF2B5EF4-FFF2-40B4-BE49-F238E27FC236}">
              <a16:creationId xmlns:a16="http://schemas.microsoft.com/office/drawing/2014/main" id="{34AC99DF-70AB-4F56-A53C-97DA5E9C3CB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319" name="PoljeZBesedilom 2">
          <a:extLst>
            <a:ext uri="{FF2B5EF4-FFF2-40B4-BE49-F238E27FC236}">
              <a16:creationId xmlns:a16="http://schemas.microsoft.com/office/drawing/2014/main" id="{B92ED096-110A-4B21-BE22-13A2E58CFD8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320" name="PoljeZBesedilom 2">
          <a:extLst>
            <a:ext uri="{FF2B5EF4-FFF2-40B4-BE49-F238E27FC236}">
              <a16:creationId xmlns:a16="http://schemas.microsoft.com/office/drawing/2014/main" id="{8A55E9F1-7B28-43EC-AD3B-3AAB9E45DE7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321" name="PoljeZBesedilom 2">
          <a:extLst>
            <a:ext uri="{FF2B5EF4-FFF2-40B4-BE49-F238E27FC236}">
              <a16:creationId xmlns:a16="http://schemas.microsoft.com/office/drawing/2014/main" id="{E374EC87-E605-42D4-81F0-B942ED7107F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322" name="PoljeZBesedilom 9321">
          <a:extLst>
            <a:ext uri="{FF2B5EF4-FFF2-40B4-BE49-F238E27FC236}">
              <a16:creationId xmlns:a16="http://schemas.microsoft.com/office/drawing/2014/main" id="{58D46617-056C-495A-9EFB-FD261155F9A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323" name="PoljeZBesedilom 2">
          <a:extLst>
            <a:ext uri="{FF2B5EF4-FFF2-40B4-BE49-F238E27FC236}">
              <a16:creationId xmlns:a16="http://schemas.microsoft.com/office/drawing/2014/main" id="{88412418-B12C-42C7-BE2A-FAE25A670A5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324" name="PoljeZBesedilom 2">
          <a:extLst>
            <a:ext uri="{FF2B5EF4-FFF2-40B4-BE49-F238E27FC236}">
              <a16:creationId xmlns:a16="http://schemas.microsoft.com/office/drawing/2014/main" id="{C51248A6-DF83-4197-804B-AC37C96AA1D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325" name="PoljeZBesedilom 2">
          <a:extLst>
            <a:ext uri="{FF2B5EF4-FFF2-40B4-BE49-F238E27FC236}">
              <a16:creationId xmlns:a16="http://schemas.microsoft.com/office/drawing/2014/main" id="{7EB3477B-EAF4-4E46-B3C4-8DCCFE691DE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917</xdr:row>
      <xdr:rowOff>0</xdr:rowOff>
    </xdr:from>
    <xdr:ext cx="184731" cy="264560"/>
    <xdr:sp macro="" textlink="">
      <xdr:nvSpPr>
        <xdr:cNvPr id="9326" name="PoljeZBesedilom 2">
          <a:extLst>
            <a:ext uri="{FF2B5EF4-FFF2-40B4-BE49-F238E27FC236}">
              <a16:creationId xmlns:a16="http://schemas.microsoft.com/office/drawing/2014/main" id="{CC735AFA-B3E7-4346-9150-CC0C8899303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327" name="PoljeZBesedilom 2">
          <a:extLst>
            <a:ext uri="{FF2B5EF4-FFF2-40B4-BE49-F238E27FC236}">
              <a16:creationId xmlns:a16="http://schemas.microsoft.com/office/drawing/2014/main" id="{4A9858A8-FD99-45F9-8CC9-729CD1D7D41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328" name="PoljeZBesedilom 9327">
          <a:extLst>
            <a:ext uri="{FF2B5EF4-FFF2-40B4-BE49-F238E27FC236}">
              <a16:creationId xmlns:a16="http://schemas.microsoft.com/office/drawing/2014/main" id="{39409E3A-745C-41E2-8F70-7CAA7E2591B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329" name="PoljeZBesedilom 2">
          <a:extLst>
            <a:ext uri="{FF2B5EF4-FFF2-40B4-BE49-F238E27FC236}">
              <a16:creationId xmlns:a16="http://schemas.microsoft.com/office/drawing/2014/main" id="{ED4D4EE5-6668-4063-A141-07069049C35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330" name="PoljeZBesedilom 2">
          <a:extLst>
            <a:ext uri="{FF2B5EF4-FFF2-40B4-BE49-F238E27FC236}">
              <a16:creationId xmlns:a16="http://schemas.microsoft.com/office/drawing/2014/main" id="{CA097942-E775-493D-945E-15789B88FA0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331" name="PoljeZBesedilom 2">
          <a:extLst>
            <a:ext uri="{FF2B5EF4-FFF2-40B4-BE49-F238E27FC236}">
              <a16:creationId xmlns:a16="http://schemas.microsoft.com/office/drawing/2014/main" id="{7FD872A9-50E4-44EE-82D3-6C3F13A6EF6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332" name="PoljeZBesedilom 2">
          <a:extLst>
            <a:ext uri="{FF2B5EF4-FFF2-40B4-BE49-F238E27FC236}">
              <a16:creationId xmlns:a16="http://schemas.microsoft.com/office/drawing/2014/main" id="{E276AEC2-514A-4F70-8505-5BC2B747EFA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333" name="PoljeZBesedilom 2">
          <a:extLst>
            <a:ext uri="{FF2B5EF4-FFF2-40B4-BE49-F238E27FC236}">
              <a16:creationId xmlns:a16="http://schemas.microsoft.com/office/drawing/2014/main" id="{9DD3B8D9-3FB1-499E-BCEE-3C042530715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334" name="PoljeZBesedilom 9333">
          <a:extLst>
            <a:ext uri="{FF2B5EF4-FFF2-40B4-BE49-F238E27FC236}">
              <a16:creationId xmlns:a16="http://schemas.microsoft.com/office/drawing/2014/main" id="{86DA1373-5A68-4CEE-A161-CC83A584202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335" name="PoljeZBesedilom 2">
          <a:extLst>
            <a:ext uri="{FF2B5EF4-FFF2-40B4-BE49-F238E27FC236}">
              <a16:creationId xmlns:a16="http://schemas.microsoft.com/office/drawing/2014/main" id="{BE9115E9-87B0-471C-8A77-5E742197AE5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336" name="PoljeZBesedilom 2">
          <a:extLst>
            <a:ext uri="{FF2B5EF4-FFF2-40B4-BE49-F238E27FC236}">
              <a16:creationId xmlns:a16="http://schemas.microsoft.com/office/drawing/2014/main" id="{446E0373-4627-448B-9E4C-B58782252AA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337" name="PoljeZBesedilom 2">
          <a:extLst>
            <a:ext uri="{FF2B5EF4-FFF2-40B4-BE49-F238E27FC236}">
              <a16:creationId xmlns:a16="http://schemas.microsoft.com/office/drawing/2014/main" id="{92D97DC8-5DE4-45A3-8D86-D1A7178D81D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338" name="PoljeZBesedilom 2">
          <a:extLst>
            <a:ext uri="{FF2B5EF4-FFF2-40B4-BE49-F238E27FC236}">
              <a16:creationId xmlns:a16="http://schemas.microsoft.com/office/drawing/2014/main" id="{CB5E8D26-EB13-45C7-9ADA-17502D98EC6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39" name="PoljeZBesedilom 2">
          <a:extLst>
            <a:ext uri="{FF2B5EF4-FFF2-40B4-BE49-F238E27FC236}">
              <a16:creationId xmlns:a16="http://schemas.microsoft.com/office/drawing/2014/main" id="{9519AD11-171C-4532-9B05-47AB86BECBB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40" name="PoljeZBesedilom 9339">
          <a:extLst>
            <a:ext uri="{FF2B5EF4-FFF2-40B4-BE49-F238E27FC236}">
              <a16:creationId xmlns:a16="http://schemas.microsoft.com/office/drawing/2014/main" id="{1858F9F9-B52D-47E6-84FE-3F66D8EFB96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41" name="PoljeZBesedilom 2">
          <a:extLst>
            <a:ext uri="{FF2B5EF4-FFF2-40B4-BE49-F238E27FC236}">
              <a16:creationId xmlns:a16="http://schemas.microsoft.com/office/drawing/2014/main" id="{7288581F-8440-413F-8955-C57A880FBFD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42" name="PoljeZBesedilom 2">
          <a:extLst>
            <a:ext uri="{FF2B5EF4-FFF2-40B4-BE49-F238E27FC236}">
              <a16:creationId xmlns:a16="http://schemas.microsoft.com/office/drawing/2014/main" id="{FE093199-CD81-40F6-8CF3-7AD3D331BFA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43" name="PoljeZBesedilom 2">
          <a:extLst>
            <a:ext uri="{FF2B5EF4-FFF2-40B4-BE49-F238E27FC236}">
              <a16:creationId xmlns:a16="http://schemas.microsoft.com/office/drawing/2014/main" id="{1AE515F3-73D0-4C80-80C1-69D242056DD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44" name="PoljeZBesedilom 2">
          <a:extLst>
            <a:ext uri="{FF2B5EF4-FFF2-40B4-BE49-F238E27FC236}">
              <a16:creationId xmlns:a16="http://schemas.microsoft.com/office/drawing/2014/main" id="{C8E5A55C-9AE9-4054-B47E-71A9714B90C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45" name="PoljeZBesedilom 2">
          <a:extLst>
            <a:ext uri="{FF2B5EF4-FFF2-40B4-BE49-F238E27FC236}">
              <a16:creationId xmlns:a16="http://schemas.microsoft.com/office/drawing/2014/main" id="{B6E27DAD-3E69-4160-B541-EEC6B0A7A49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46" name="PoljeZBesedilom 9345">
          <a:extLst>
            <a:ext uri="{FF2B5EF4-FFF2-40B4-BE49-F238E27FC236}">
              <a16:creationId xmlns:a16="http://schemas.microsoft.com/office/drawing/2014/main" id="{218B37A7-5054-4804-A610-B4AE1360F0E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47" name="PoljeZBesedilom 2">
          <a:extLst>
            <a:ext uri="{FF2B5EF4-FFF2-40B4-BE49-F238E27FC236}">
              <a16:creationId xmlns:a16="http://schemas.microsoft.com/office/drawing/2014/main" id="{B91070DF-61B3-45A7-9164-B67E1F7CC28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48" name="PoljeZBesedilom 2">
          <a:extLst>
            <a:ext uri="{FF2B5EF4-FFF2-40B4-BE49-F238E27FC236}">
              <a16:creationId xmlns:a16="http://schemas.microsoft.com/office/drawing/2014/main" id="{D351FC59-460D-4E8E-91F5-7EA6BF0F5E1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49" name="PoljeZBesedilom 2">
          <a:extLst>
            <a:ext uri="{FF2B5EF4-FFF2-40B4-BE49-F238E27FC236}">
              <a16:creationId xmlns:a16="http://schemas.microsoft.com/office/drawing/2014/main" id="{9412CC89-D1AE-4797-AF13-4F3E38C0896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350" name="PoljeZBesedilom 2">
          <a:extLst>
            <a:ext uri="{FF2B5EF4-FFF2-40B4-BE49-F238E27FC236}">
              <a16:creationId xmlns:a16="http://schemas.microsoft.com/office/drawing/2014/main" id="{7A0B1AA6-B319-4FEC-AB35-49A744C2354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351" name="PoljeZBesedilom 9350">
          <a:extLst>
            <a:ext uri="{FF2B5EF4-FFF2-40B4-BE49-F238E27FC236}">
              <a16:creationId xmlns:a16="http://schemas.microsoft.com/office/drawing/2014/main" id="{FDC0FFE0-4D31-462A-8BDA-4A8AC726DB2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352" name="PoljeZBesedilom 2">
          <a:extLst>
            <a:ext uri="{FF2B5EF4-FFF2-40B4-BE49-F238E27FC236}">
              <a16:creationId xmlns:a16="http://schemas.microsoft.com/office/drawing/2014/main" id="{E735A2F2-3868-4B3D-97B3-7D9DE736B0E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353" name="PoljeZBesedilom 2">
          <a:extLst>
            <a:ext uri="{FF2B5EF4-FFF2-40B4-BE49-F238E27FC236}">
              <a16:creationId xmlns:a16="http://schemas.microsoft.com/office/drawing/2014/main" id="{48B87D41-0D00-4FDE-8208-B2A7CA925B8A}"/>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354" name="PoljeZBesedilom 2">
          <a:extLst>
            <a:ext uri="{FF2B5EF4-FFF2-40B4-BE49-F238E27FC236}">
              <a16:creationId xmlns:a16="http://schemas.microsoft.com/office/drawing/2014/main" id="{5DD2DA67-C319-4A65-91D1-78FD97011B16}"/>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355" name="PoljeZBesedilom 2">
          <a:extLst>
            <a:ext uri="{FF2B5EF4-FFF2-40B4-BE49-F238E27FC236}">
              <a16:creationId xmlns:a16="http://schemas.microsoft.com/office/drawing/2014/main" id="{0547594E-D99C-4511-A543-CBEB8A18AF3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56" name="PoljeZBesedilom 2">
          <a:extLst>
            <a:ext uri="{FF2B5EF4-FFF2-40B4-BE49-F238E27FC236}">
              <a16:creationId xmlns:a16="http://schemas.microsoft.com/office/drawing/2014/main" id="{08F38B5A-B759-4DB7-A14B-030610C7496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57" name="PoljeZBesedilom 9356">
          <a:extLst>
            <a:ext uri="{FF2B5EF4-FFF2-40B4-BE49-F238E27FC236}">
              <a16:creationId xmlns:a16="http://schemas.microsoft.com/office/drawing/2014/main" id="{3547C487-406B-49BF-A629-3169D93E2BC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58" name="PoljeZBesedilom 2">
          <a:extLst>
            <a:ext uri="{FF2B5EF4-FFF2-40B4-BE49-F238E27FC236}">
              <a16:creationId xmlns:a16="http://schemas.microsoft.com/office/drawing/2014/main" id="{0F396DA3-E705-4AB8-88FA-A50CD12D94E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59" name="PoljeZBesedilom 2">
          <a:extLst>
            <a:ext uri="{FF2B5EF4-FFF2-40B4-BE49-F238E27FC236}">
              <a16:creationId xmlns:a16="http://schemas.microsoft.com/office/drawing/2014/main" id="{A3AFD342-FCB8-47B5-8471-956EFB7EF64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60" name="PoljeZBesedilom 2">
          <a:extLst>
            <a:ext uri="{FF2B5EF4-FFF2-40B4-BE49-F238E27FC236}">
              <a16:creationId xmlns:a16="http://schemas.microsoft.com/office/drawing/2014/main" id="{301DBEC1-2C5E-4DD2-839B-2DE58774D05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61" name="PoljeZBesedilom 2">
          <a:extLst>
            <a:ext uri="{FF2B5EF4-FFF2-40B4-BE49-F238E27FC236}">
              <a16:creationId xmlns:a16="http://schemas.microsoft.com/office/drawing/2014/main" id="{C3D9AA07-EE40-4ABB-8607-49439390B00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62" name="PoljeZBesedilom 2">
          <a:extLst>
            <a:ext uri="{FF2B5EF4-FFF2-40B4-BE49-F238E27FC236}">
              <a16:creationId xmlns:a16="http://schemas.microsoft.com/office/drawing/2014/main" id="{132AA001-2F8A-4BC8-BA6B-FFBDF4BA53C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63" name="PoljeZBesedilom 9362">
          <a:extLst>
            <a:ext uri="{FF2B5EF4-FFF2-40B4-BE49-F238E27FC236}">
              <a16:creationId xmlns:a16="http://schemas.microsoft.com/office/drawing/2014/main" id="{151EBF70-CA8E-4E1C-9B0F-AC88B9FE903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64" name="PoljeZBesedilom 2">
          <a:extLst>
            <a:ext uri="{FF2B5EF4-FFF2-40B4-BE49-F238E27FC236}">
              <a16:creationId xmlns:a16="http://schemas.microsoft.com/office/drawing/2014/main" id="{EFD21924-7348-4B40-BEF9-0E4FD1FC3BC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65" name="PoljeZBesedilom 2">
          <a:extLst>
            <a:ext uri="{FF2B5EF4-FFF2-40B4-BE49-F238E27FC236}">
              <a16:creationId xmlns:a16="http://schemas.microsoft.com/office/drawing/2014/main" id="{9D003E7D-6B00-4B7C-AD99-C84AD560865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66" name="PoljeZBesedilom 2">
          <a:extLst>
            <a:ext uri="{FF2B5EF4-FFF2-40B4-BE49-F238E27FC236}">
              <a16:creationId xmlns:a16="http://schemas.microsoft.com/office/drawing/2014/main" id="{33498132-CB5F-429F-92F1-6C01CBB3F88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67" name="PoljeZBesedilom 2">
          <a:extLst>
            <a:ext uri="{FF2B5EF4-FFF2-40B4-BE49-F238E27FC236}">
              <a16:creationId xmlns:a16="http://schemas.microsoft.com/office/drawing/2014/main" id="{AE69FE51-2590-4D0E-A15A-5E7DA1BC877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68" name="PoljeZBesedilom 2">
          <a:extLst>
            <a:ext uri="{FF2B5EF4-FFF2-40B4-BE49-F238E27FC236}">
              <a16:creationId xmlns:a16="http://schemas.microsoft.com/office/drawing/2014/main" id="{EC655F0E-13C1-4090-AE38-385C8BDD420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69" name="PoljeZBesedilom 9368">
          <a:extLst>
            <a:ext uri="{FF2B5EF4-FFF2-40B4-BE49-F238E27FC236}">
              <a16:creationId xmlns:a16="http://schemas.microsoft.com/office/drawing/2014/main" id="{884A8F9E-A1A3-45D6-B748-89BFE0494F1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70" name="PoljeZBesedilom 2">
          <a:extLst>
            <a:ext uri="{FF2B5EF4-FFF2-40B4-BE49-F238E27FC236}">
              <a16:creationId xmlns:a16="http://schemas.microsoft.com/office/drawing/2014/main" id="{68E87E42-E573-4C11-A823-AFA506DFDDA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71" name="PoljeZBesedilom 2">
          <a:extLst>
            <a:ext uri="{FF2B5EF4-FFF2-40B4-BE49-F238E27FC236}">
              <a16:creationId xmlns:a16="http://schemas.microsoft.com/office/drawing/2014/main" id="{9C7AC9EA-873E-40D8-B4D9-FBC6BFC1097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72" name="PoljeZBesedilom 2">
          <a:extLst>
            <a:ext uri="{FF2B5EF4-FFF2-40B4-BE49-F238E27FC236}">
              <a16:creationId xmlns:a16="http://schemas.microsoft.com/office/drawing/2014/main" id="{3EA418DD-D36F-46B6-9158-3518A86EE69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73" name="PoljeZBesedilom 2">
          <a:extLst>
            <a:ext uri="{FF2B5EF4-FFF2-40B4-BE49-F238E27FC236}">
              <a16:creationId xmlns:a16="http://schemas.microsoft.com/office/drawing/2014/main" id="{1C5DD735-C0E2-46D6-8C08-F610D163E3B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74" name="PoljeZBesedilom 2">
          <a:extLst>
            <a:ext uri="{FF2B5EF4-FFF2-40B4-BE49-F238E27FC236}">
              <a16:creationId xmlns:a16="http://schemas.microsoft.com/office/drawing/2014/main" id="{B01299C3-B0E3-489C-A8D9-29A7348146B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75" name="PoljeZBesedilom 9374">
          <a:extLst>
            <a:ext uri="{FF2B5EF4-FFF2-40B4-BE49-F238E27FC236}">
              <a16:creationId xmlns:a16="http://schemas.microsoft.com/office/drawing/2014/main" id="{C3E692EE-A270-4E80-BB21-BBA5D6F6414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76" name="PoljeZBesedilom 2">
          <a:extLst>
            <a:ext uri="{FF2B5EF4-FFF2-40B4-BE49-F238E27FC236}">
              <a16:creationId xmlns:a16="http://schemas.microsoft.com/office/drawing/2014/main" id="{49048870-2734-432D-B18D-CFB51032C03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77" name="PoljeZBesedilom 2">
          <a:extLst>
            <a:ext uri="{FF2B5EF4-FFF2-40B4-BE49-F238E27FC236}">
              <a16:creationId xmlns:a16="http://schemas.microsoft.com/office/drawing/2014/main" id="{CEEAC03F-AD1A-4ABF-9A7F-35562F40D60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78" name="PoljeZBesedilom 2">
          <a:extLst>
            <a:ext uri="{FF2B5EF4-FFF2-40B4-BE49-F238E27FC236}">
              <a16:creationId xmlns:a16="http://schemas.microsoft.com/office/drawing/2014/main" id="{4B570D6C-D273-4405-B9E7-C35BD0ECC5E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79" name="PoljeZBesedilom 2">
          <a:extLst>
            <a:ext uri="{FF2B5EF4-FFF2-40B4-BE49-F238E27FC236}">
              <a16:creationId xmlns:a16="http://schemas.microsoft.com/office/drawing/2014/main" id="{845B61C9-6A9C-4788-8438-C28FFEE6391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80" name="PoljeZBesedilom 2">
          <a:extLst>
            <a:ext uri="{FF2B5EF4-FFF2-40B4-BE49-F238E27FC236}">
              <a16:creationId xmlns:a16="http://schemas.microsoft.com/office/drawing/2014/main" id="{7D20717A-4DC1-4CFB-9842-FF9327E7455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81" name="PoljeZBesedilom 9380">
          <a:extLst>
            <a:ext uri="{FF2B5EF4-FFF2-40B4-BE49-F238E27FC236}">
              <a16:creationId xmlns:a16="http://schemas.microsoft.com/office/drawing/2014/main" id="{0462066A-45B4-4AB7-9DE2-CA70DBFAB4E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82" name="PoljeZBesedilom 2">
          <a:extLst>
            <a:ext uri="{FF2B5EF4-FFF2-40B4-BE49-F238E27FC236}">
              <a16:creationId xmlns:a16="http://schemas.microsoft.com/office/drawing/2014/main" id="{D03B6E48-A50E-4D9B-A01D-FB99A612E6D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83" name="PoljeZBesedilom 2">
          <a:extLst>
            <a:ext uri="{FF2B5EF4-FFF2-40B4-BE49-F238E27FC236}">
              <a16:creationId xmlns:a16="http://schemas.microsoft.com/office/drawing/2014/main" id="{630E9556-32C6-465B-8E77-253A6E6765D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84" name="PoljeZBesedilom 2">
          <a:extLst>
            <a:ext uri="{FF2B5EF4-FFF2-40B4-BE49-F238E27FC236}">
              <a16:creationId xmlns:a16="http://schemas.microsoft.com/office/drawing/2014/main" id="{31EEACA2-D179-404C-9DEA-6993D02485A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85" name="PoljeZBesedilom 2">
          <a:extLst>
            <a:ext uri="{FF2B5EF4-FFF2-40B4-BE49-F238E27FC236}">
              <a16:creationId xmlns:a16="http://schemas.microsoft.com/office/drawing/2014/main" id="{9FD034C8-F9C3-480A-BC03-69158C2E9E1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86" name="PoljeZBesedilom 2">
          <a:extLst>
            <a:ext uri="{FF2B5EF4-FFF2-40B4-BE49-F238E27FC236}">
              <a16:creationId xmlns:a16="http://schemas.microsoft.com/office/drawing/2014/main" id="{5373634F-A687-4B67-BDF2-D56737C0977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87" name="PoljeZBesedilom 9386">
          <a:extLst>
            <a:ext uri="{FF2B5EF4-FFF2-40B4-BE49-F238E27FC236}">
              <a16:creationId xmlns:a16="http://schemas.microsoft.com/office/drawing/2014/main" id="{8CF6B30B-BB15-4850-B246-A949910A793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88" name="PoljeZBesedilom 2">
          <a:extLst>
            <a:ext uri="{FF2B5EF4-FFF2-40B4-BE49-F238E27FC236}">
              <a16:creationId xmlns:a16="http://schemas.microsoft.com/office/drawing/2014/main" id="{EEC321A0-ED45-47BD-B39D-234E69D5549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89" name="PoljeZBesedilom 2">
          <a:extLst>
            <a:ext uri="{FF2B5EF4-FFF2-40B4-BE49-F238E27FC236}">
              <a16:creationId xmlns:a16="http://schemas.microsoft.com/office/drawing/2014/main" id="{C06A734A-D0FE-499C-87B4-6959C3FDCC9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90" name="PoljeZBesedilom 2">
          <a:extLst>
            <a:ext uri="{FF2B5EF4-FFF2-40B4-BE49-F238E27FC236}">
              <a16:creationId xmlns:a16="http://schemas.microsoft.com/office/drawing/2014/main" id="{C98445F6-2E04-432B-8A7B-8A0293ABC6A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91" name="PoljeZBesedilom 2">
          <a:extLst>
            <a:ext uri="{FF2B5EF4-FFF2-40B4-BE49-F238E27FC236}">
              <a16:creationId xmlns:a16="http://schemas.microsoft.com/office/drawing/2014/main" id="{C0C66F59-A21D-4A37-AD61-BB3C84AB4C9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392" name="PoljeZBesedilom 2">
          <a:extLst>
            <a:ext uri="{FF2B5EF4-FFF2-40B4-BE49-F238E27FC236}">
              <a16:creationId xmlns:a16="http://schemas.microsoft.com/office/drawing/2014/main" id="{42BE26BB-8806-49AA-A1AB-E482C7A4ED0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393" name="PoljeZBesedilom 9392">
          <a:extLst>
            <a:ext uri="{FF2B5EF4-FFF2-40B4-BE49-F238E27FC236}">
              <a16:creationId xmlns:a16="http://schemas.microsoft.com/office/drawing/2014/main" id="{BF577F9F-2653-44F1-BB85-9110A41F9660}"/>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394" name="PoljeZBesedilom 2">
          <a:extLst>
            <a:ext uri="{FF2B5EF4-FFF2-40B4-BE49-F238E27FC236}">
              <a16:creationId xmlns:a16="http://schemas.microsoft.com/office/drawing/2014/main" id="{2456CC71-2735-4976-85BA-E76906812EA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395" name="PoljeZBesedilom 2">
          <a:extLst>
            <a:ext uri="{FF2B5EF4-FFF2-40B4-BE49-F238E27FC236}">
              <a16:creationId xmlns:a16="http://schemas.microsoft.com/office/drawing/2014/main" id="{6D1421B7-BE1D-4D51-847C-EB8A51D2644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396" name="PoljeZBesedilom 2">
          <a:extLst>
            <a:ext uri="{FF2B5EF4-FFF2-40B4-BE49-F238E27FC236}">
              <a16:creationId xmlns:a16="http://schemas.microsoft.com/office/drawing/2014/main" id="{DB5AC86F-02B5-4165-9401-1162E2E841C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397" name="PoljeZBesedilom 2">
          <a:extLst>
            <a:ext uri="{FF2B5EF4-FFF2-40B4-BE49-F238E27FC236}">
              <a16:creationId xmlns:a16="http://schemas.microsoft.com/office/drawing/2014/main" id="{442D08AD-643B-43F0-9303-741C7CFD230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98" name="PoljeZBesedilom 2">
          <a:extLst>
            <a:ext uri="{FF2B5EF4-FFF2-40B4-BE49-F238E27FC236}">
              <a16:creationId xmlns:a16="http://schemas.microsoft.com/office/drawing/2014/main" id="{D9743566-050C-4375-9908-DD1E8616DA1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399" name="PoljeZBesedilom 9398">
          <a:extLst>
            <a:ext uri="{FF2B5EF4-FFF2-40B4-BE49-F238E27FC236}">
              <a16:creationId xmlns:a16="http://schemas.microsoft.com/office/drawing/2014/main" id="{E0457EF7-0074-4505-ADE6-EB3128DD71F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400" name="PoljeZBesedilom 2">
          <a:extLst>
            <a:ext uri="{FF2B5EF4-FFF2-40B4-BE49-F238E27FC236}">
              <a16:creationId xmlns:a16="http://schemas.microsoft.com/office/drawing/2014/main" id="{8273D578-B30A-441C-BDAC-786F32490AC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401" name="PoljeZBesedilom 2">
          <a:extLst>
            <a:ext uri="{FF2B5EF4-FFF2-40B4-BE49-F238E27FC236}">
              <a16:creationId xmlns:a16="http://schemas.microsoft.com/office/drawing/2014/main" id="{510EC501-367E-4461-AC16-C9DBCBB7180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402" name="PoljeZBesedilom 2">
          <a:extLst>
            <a:ext uri="{FF2B5EF4-FFF2-40B4-BE49-F238E27FC236}">
              <a16:creationId xmlns:a16="http://schemas.microsoft.com/office/drawing/2014/main" id="{C35D8D8A-AC46-4F5A-BEDA-2A07792579B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403" name="PoljeZBesedilom 2">
          <a:extLst>
            <a:ext uri="{FF2B5EF4-FFF2-40B4-BE49-F238E27FC236}">
              <a16:creationId xmlns:a16="http://schemas.microsoft.com/office/drawing/2014/main" id="{1F881BBC-681B-466D-B180-C095E58A908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404" name="PoljeZBesedilom 2">
          <a:extLst>
            <a:ext uri="{FF2B5EF4-FFF2-40B4-BE49-F238E27FC236}">
              <a16:creationId xmlns:a16="http://schemas.microsoft.com/office/drawing/2014/main" id="{0B55C3D7-DFC2-49B7-A5C9-A018384B8E9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405" name="PoljeZBesedilom 9404">
          <a:extLst>
            <a:ext uri="{FF2B5EF4-FFF2-40B4-BE49-F238E27FC236}">
              <a16:creationId xmlns:a16="http://schemas.microsoft.com/office/drawing/2014/main" id="{C89719B6-4D61-4654-AEEA-9246774C4B7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406" name="PoljeZBesedilom 2">
          <a:extLst>
            <a:ext uri="{FF2B5EF4-FFF2-40B4-BE49-F238E27FC236}">
              <a16:creationId xmlns:a16="http://schemas.microsoft.com/office/drawing/2014/main" id="{FF4ACBF0-CAFE-46D8-921F-75189C66349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407" name="PoljeZBesedilom 2">
          <a:extLst>
            <a:ext uri="{FF2B5EF4-FFF2-40B4-BE49-F238E27FC236}">
              <a16:creationId xmlns:a16="http://schemas.microsoft.com/office/drawing/2014/main" id="{73987825-9BF1-4ED2-BF7B-5BA424A7278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408" name="PoljeZBesedilom 2">
          <a:extLst>
            <a:ext uri="{FF2B5EF4-FFF2-40B4-BE49-F238E27FC236}">
              <a16:creationId xmlns:a16="http://schemas.microsoft.com/office/drawing/2014/main" id="{E40954D1-1AD7-46FF-8853-77CF47A246D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917</xdr:row>
      <xdr:rowOff>0</xdr:rowOff>
    </xdr:from>
    <xdr:ext cx="184731" cy="264560"/>
    <xdr:sp macro="" textlink="">
      <xdr:nvSpPr>
        <xdr:cNvPr id="9409" name="PoljeZBesedilom 2">
          <a:extLst>
            <a:ext uri="{FF2B5EF4-FFF2-40B4-BE49-F238E27FC236}">
              <a16:creationId xmlns:a16="http://schemas.microsoft.com/office/drawing/2014/main" id="{D587C704-2877-4189-A917-94AEA806036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410" name="PoljeZBesedilom 2">
          <a:extLst>
            <a:ext uri="{FF2B5EF4-FFF2-40B4-BE49-F238E27FC236}">
              <a16:creationId xmlns:a16="http://schemas.microsoft.com/office/drawing/2014/main" id="{0A3FF50D-6E2F-431A-A47B-45F4790C395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411" name="PoljeZBesedilom 9410">
          <a:extLst>
            <a:ext uri="{FF2B5EF4-FFF2-40B4-BE49-F238E27FC236}">
              <a16:creationId xmlns:a16="http://schemas.microsoft.com/office/drawing/2014/main" id="{01C4302B-A197-4169-83B8-9E3094C5EA2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412" name="PoljeZBesedilom 2">
          <a:extLst>
            <a:ext uri="{FF2B5EF4-FFF2-40B4-BE49-F238E27FC236}">
              <a16:creationId xmlns:a16="http://schemas.microsoft.com/office/drawing/2014/main" id="{2546900D-3AF8-4162-9897-29955C39E59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413" name="PoljeZBesedilom 2">
          <a:extLst>
            <a:ext uri="{FF2B5EF4-FFF2-40B4-BE49-F238E27FC236}">
              <a16:creationId xmlns:a16="http://schemas.microsoft.com/office/drawing/2014/main" id="{963FCF52-FD38-40C0-AEEB-325B8C6E28C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414" name="PoljeZBesedilom 2">
          <a:extLst>
            <a:ext uri="{FF2B5EF4-FFF2-40B4-BE49-F238E27FC236}">
              <a16:creationId xmlns:a16="http://schemas.microsoft.com/office/drawing/2014/main" id="{7B3A057E-2B1C-4B70-B5C7-9A32B660D5F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917</xdr:row>
      <xdr:rowOff>0</xdr:rowOff>
    </xdr:from>
    <xdr:ext cx="184731" cy="264560"/>
    <xdr:sp macro="" textlink="">
      <xdr:nvSpPr>
        <xdr:cNvPr id="9415" name="PoljeZBesedilom 2">
          <a:extLst>
            <a:ext uri="{FF2B5EF4-FFF2-40B4-BE49-F238E27FC236}">
              <a16:creationId xmlns:a16="http://schemas.microsoft.com/office/drawing/2014/main" id="{DDB5E9A1-A9C4-47F3-8686-FC83E0ECC88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416" name="PoljeZBesedilom 2">
          <a:extLst>
            <a:ext uri="{FF2B5EF4-FFF2-40B4-BE49-F238E27FC236}">
              <a16:creationId xmlns:a16="http://schemas.microsoft.com/office/drawing/2014/main" id="{A9396347-4FA2-4AA6-843D-DCE54AFB940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417" name="PoljeZBesedilom 9416">
          <a:extLst>
            <a:ext uri="{FF2B5EF4-FFF2-40B4-BE49-F238E27FC236}">
              <a16:creationId xmlns:a16="http://schemas.microsoft.com/office/drawing/2014/main" id="{4DED283E-0A9A-4041-BAC3-B5D885A04D4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418" name="PoljeZBesedilom 2">
          <a:extLst>
            <a:ext uri="{FF2B5EF4-FFF2-40B4-BE49-F238E27FC236}">
              <a16:creationId xmlns:a16="http://schemas.microsoft.com/office/drawing/2014/main" id="{BD73E4BD-C5A0-417C-BD6D-9E25E7F454C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419" name="PoljeZBesedilom 2">
          <a:extLst>
            <a:ext uri="{FF2B5EF4-FFF2-40B4-BE49-F238E27FC236}">
              <a16:creationId xmlns:a16="http://schemas.microsoft.com/office/drawing/2014/main" id="{3E72BA31-1D13-4AAA-8AB8-00DF365613A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420" name="PoljeZBesedilom 2">
          <a:extLst>
            <a:ext uri="{FF2B5EF4-FFF2-40B4-BE49-F238E27FC236}">
              <a16:creationId xmlns:a16="http://schemas.microsoft.com/office/drawing/2014/main" id="{624E2CE3-8DFB-486A-B450-AFA3D014B30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421" name="PoljeZBesedilom 2">
          <a:extLst>
            <a:ext uri="{FF2B5EF4-FFF2-40B4-BE49-F238E27FC236}">
              <a16:creationId xmlns:a16="http://schemas.microsoft.com/office/drawing/2014/main" id="{15DC0365-D77E-4054-A64E-3DFBAB1986F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422" name="PoljeZBesedilom 9421">
          <a:extLst>
            <a:ext uri="{FF2B5EF4-FFF2-40B4-BE49-F238E27FC236}">
              <a16:creationId xmlns:a16="http://schemas.microsoft.com/office/drawing/2014/main" id="{4116EE70-5374-4FDA-8A0B-23549605812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423" name="PoljeZBesedilom 2">
          <a:extLst>
            <a:ext uri="{FF2B5EF4-FFF2-40B4-BE49-F238E27FC236}">
              <a16:creationId xmlns:a16="http://schemas.microsoft.com/office/drawing/2014/main" id="{F7208EF4-4646-435C-A888-335F32FA0EB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424" name="PoljeZBesedilom 2">
          <a:extLst>
            <a:ext uri="{FF2B5EF4-FFF2-40B4-BE49-F238E27FC236}">
              <a16:creationId xmlns:a16="http://schemas.microsoft.com/office/drawing/2014/main" id="{8B33DB1D-2E25-4061-A0E1-6020FD7E2A1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425" name="PoljeZBesedilom 2">
          <a:extLst>
            <a:ext uri="{FF2B5EF4-FFF2-40B4-BE49-F238E27FC236}">
              <a16:creationId xmlns:a16="http://schemas.microsoft.com/office/drawing/2014/main" id="{137BE644-71B7-44F8-80E6-3F3A3A2F7E59}"/>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426" name="PoljeZBesedilom 2">
          <a:extLst>
            <a:ext uri="{FF2B5EF4-FFF2-40B4-BE49-F238E27FC236}">
              <a16:creationId xmlns:a16="http://schemas.microsoft.com/office/drawing/2014/main" id="{32BC7E13-AFD6-466D-A011-60D25C8D2CE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427" name="PoljeZBesedilom 2">
          <a:extLst>
            <a:ext uri="{FF2B5EF4-FFF2-40B4-BE49-F238E27FC236}">
              <a16:creationId xmlns:a16="http://schemas.microsoft.com/office/drawing/2014/main" id="{5C878F8A-04F4-49A8-A500-50DF0FF2AF1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428" name="PoljeZBesedilom 9427">
          <a:extLst>
            <a:ext uri="{FF2B5EF4-FFF2-40B4-BE49-F238E27FC236}">
              <a16:creationId xmlns:a16="http://schemas.microsoft.com/office/drawing/2014/main" id="{E66F2C39-CC7E-44DA-8F9F-084B419D910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429" name="PoljeZBesedilom 2">
          <a:extLst>
            <a:ext uri="{FF2B5EF4-FFF2-40B4-BE49-F238E27FC236}">
              <a16:creationId xmlns:a16="http://schemas.microsoft.com/office/drawing/2014/main" id="{58AAB93C-7A5F-4FF2-9BFF-1A42CECBEDF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430" name="PoljeZBesedilom 2">
          <a:extLst>
            <a:ext uri="{FF2B5EF4-FFF2-40B4-BE49-F238E27FC236}">
              <a16:creationId xmlns:a16="http://schemas.microsoft.com/office/drawing/2014/main" id="{F81867E1-D86C-4169-9199-1D7C2FD28B2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431" name="PoljeZBesedilom 2">
          <a:extLst>
            <a:ext uri="{FF2B5EF4-FFF2-40B4-BE49-F238E27FC236}">
              <a16:creationId xmlns:a16="http://schemas.microsoft.com/office/drawing/2014/main" id="{1A3AD0F9-2CFA-45B7-AA04-CEB82B5CA4D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64560"/>
    <xdr:sp macro="" textlink="">
      <xdr:nvSpPr>
        <xdr:cNvPr id="9432" name="PoljeZBesedilom 2">
          <a:extLst>
            <a:ext uri="{FF2B5EF4-FFF2-40B4-BE49-F238E27FC236}">
              <a16:creationId xmlns:a16="http://schemas.microsoft.com/office/drawing/2014/main" id="{08EDF0E6-A32D-49AD-9F36-F1CA6406353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433" name="PoljeZBesedilom 9432">
          <a:extLst>
            <a:ext uri="{FF2B5EF4-FFF2-40B4-BE49-F238E27FC236}">
              <a16:creationId xmlns:a16="http://schemas.microsoft.com/office/drawing/2014/main" id="{B9D9B220-D989-40F8-8413-A9BEE86F619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434" name="PoljeZBesedilom 2">
          <a:extLst>
            <a:ext uri="{FF2B5EF4-FFF2-40B4-BE49-F238E27FC236}">
              <a16:creationId xmlns:a16="http://schemas.microsoft.com/office/drawing/2014/main" id="{C4298F79-7693-4DC9-A3DF-D07F3721BF5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435" name="PoljeZBesedilom 2">
          <a:extLst>
            <a:ext uri="{FF2B5EF4-FFF2-40B4-BE49-F238E27FC236}">
              <a16:creationId xmlns:a16="http://schemas.microsoft.com/office/drawing/2014/main" id="{9A06BFDB-62DE-4E36-B483-E9AC97D7450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436" name="PoljeZBesedilom 2">
          <a:extLst>
            <a:ext uri="{FF2B5EF4-FFF2-40B4-BE49-F238E27FC236}">
              <a16:creationId xmlns:a16="http://schemas.microsoft.com/office/drawing/2014/main" id="{34277E32-3D88-4F4C-B631-9B69ED57BE9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917</xdr:row>
      <xdr:rowOff>0</xdr:rowOff>
    </xdr:from>
    <xdr:ext cx="184731" cy="274009"/>
    <xdr:sp macro="" textlink="">
      <xdr:nvSpPr>
        <xdr:cNvPr id="9437" name="PoljeZBesedilom 2">
          <a:extLst>
            <a:ext uri="{FF2B5EF4-FFF2-40B4-BE49-F238E27FC236}">
              <a16:creationId xmlns:a16="http://schemas.microsoft.com/office/drawing/2014/main" id="{655A1043-E372-4D9A-9FD6-859C8D8B4BC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38" name="PoljeZBesedilom 2">
          <a:extLst>
            <a:ext uri="{FF2B5EF4-FFF2-40B4-BE49-F238E27FC236}">
              <a16:creationId xmlns:a16="http://schemas.microsoft.com/office/drawing/2014/main" id="{AC52AE0B-FD55-42AD-9FED-8FC07382233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39" name="PoljeZBesedilom 9438">
          <a:extLst>
            <a:ext uri="{FF2B5EF4-FFF2-40B4-BE49-F238E27FC236}">
              <a16:creationId xmlns:a16="http://schemas.microsoft.com/office/drawing/2014/main" id="{6A017950-FDE0-4FE3-8635-4ECB147015C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40" name="PoljeZBesedilom 2">
          <a:extLst>
            <a:ext uri="{FF2B5EF4-FFF2-40B4-BE49-F238E27FC236}">
              <a16:creationId xmlns:a16="http://schemas.microsoft.com/office/drawing/2014/main" id="{7E0EB87D-C015-475B-9937-F9580709028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41" name="PoljeZBesedilom 2">
          <a:extLst>
            <a:ext uri="{FF2B5EF4-FFF2-40B4-BE49-F238E27FC236}">
              <a16:creationId xmlns:a16="http://schemas.microsoft.com/office/drawing/2014/main" id="{EC49E35F-B625-4307-86C2-F7D972894D2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42" name="PoljeZBesedilom 2">
          <a:extLst>
            <a:ext uri="{FF2B5EF4-FFF2-40B4-BE49-F238E27FC236}">
              <a16:creationId xmlns:a16="http://schemas.microsoft.com/office/drawing/2014/main" id="{6152087B-2E5A-4FEC-822A-28D926C86D0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43" name="PoljeZBesedilom 2">
          <a:extLst>
            <a:ext uri="{FF2B5EF4-FFF2-40B4-BE49-F238E27FC236}">
              <a16:creationId xmlns:a16="http://schemas.microsoft.com/office/drawing/2014/main" id="{7F64094C-3CE1-46FA-9530-1CA124CB79C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44" name="PoljeZBesedilom 2">
          <a:extLst>
            <a:ext uri="{FF2B5EF4-FFF2-40B4-BE49-F238E27FC236}">
              <a16:creationId xmlns:a16="http://schemas.microsoft.com/office/drawing/2014/main" id="{1FA65CBD-7DEC-46F8-AA9E-889DE3352FB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45" name="PoljeZBesedilom 9444">
          <a:extLst>
            <a:ext uri="{FF2B5EF4-FFF2-40B4-BE49-F238E27FC236}">
              <a16:creationId xmlns:a16="http://schemas.microsoft.com/office/drawing/2014/main" id="{3CB6835E-F5CF-477E-B495-C4BD10A36F4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46" name="PoljeZBesedilom 2">
          <a:extLst>
            <a:ext uri="{FF2B5EF4-FFF2-40B4-BE49-F238E27FC236}">
              <a16:creationId xmlns:a16="http://schemas.microsoft.com/office/drawing/2014/main" id="{17E6F4EB-E46B-49FA-BD1E-B32051D4EC2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47" name="PoljeZBesedilom 2">
          <a:extLst>
            <a:ext uri="{FF2B5EF4-FFF2-40B4-BE49-F238E27FC236}">
              <a16:creationId xmlns:a16="http://schemas.microsoft.com/office/drawing/2014/main" id="{1B305081-E049-48B0-8B0D-A679C3951FB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48" name="PoljeZBesedilom 2">
          <a:extLst>
            <a:ext uri="{FF2B5EF4-FFF2-40B4-BE49-F238E27FC236}">
              <a16:creationId xmlns:a16="http://schemas.microsoft.com/office/drawing/2014/main" id="{E86F4AA0-7FBB-40B6-B3EE-51D0D1629CB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49" name="PoljeZBesedilom 2">
          <a:extLst>
            <a:ext uri="{FF2B5EF4-FFF2-40B4-BE49-F238E27FC236}">
              <a16:creationId xmlns:a16="http://schemas.microsoft.com/office/drawing/2014/main" id="{951B26CF-F0E6-41B9-AB89-3318544FC41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50" name="PoljeZBesedilom 2">
          <a:extLst>
            <a:ext uri="{FF2B5EF4-FFF2-40B4-BE49-F238E27FC236}">
              <a16:creationId xmlns:a16="http://schemas.microsoft.com/office/drawing/2014/main" id="{FA9CC47B-A109-4A26-BABB-F7A6C6E30D7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51" name="PoljeZBesedilom 9450">
          <a:extLst>
            <a:ext uri="{FF2B5EF4-FFF2-40B4-BE49-F238E27FC236}">
              <a16:creationId xmlns:a16="http://schemas.microsoft.com/office/drawing/2014/main" id="{1519ED97-CEC7-4CB8-BEDD-A9657B51A6B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52" name="PoljeZBesedilom 2">
          <a:extLst>
            <a:ext uri="{FF2B5EF4-FFF2-40B4-BE49-F238E27FC236}">
              <a16:creationId xmlns:a16="http://schemas.microsoft.com/office/drawing/2014/main" id="{41E9830D-F92D-4D90-8554-67996E71717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53" name="PoljeZBesedilom 2">
          <a:extLst>
            <a:ext uri="{FF2B5EF4-FFF2-40B4-BE49-F238E27FC236}">
              <a16:creationId xmlns:a16="http://schemas.microsoft.com/office/drawing/2014/main" id="{1511713D-9308-4E61-9AAD-FF5D8850B5B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54" name="PoljeZBesedilom 2">
          <a:extLst>
            <a:ext uri="{FF2B5EF4-FFF2-40B4-BE49-F238E27FC236}">
              <a16:creationId xmlns:a16="http://schemas.microsoft.com/office/drawing/2014/main" id="{9E32813A-7F4A-4315-A766-A4DC4162368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55" name="PoljeZBesedilom 2">
          <a:extLst>
            <a:ext uri="{FF2B5EF4-FFF2-40B4-BE49-F238E27FC236}">
              <a16:creationId xmlns:a16="http://schemas.microsoft.com/office/drawing/2014/main" id="{4810A561-E1F2-4423-AD40-C2FF3D53BC3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56" name="PoljeZBesedilom 2">
          <a:extLst>
            <a:ext uri="{FF2B5EF4-FFF2-40B4-BE49-F238E27FC236}">
              <a16:creationId xmlns:a16="http://schemas.microsoft.com/office/drawing/2014/main" id="{6014D9E9-3343-4B60-B7E6-FA982A66BB9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57" name="PoljeZBesedilom 9456">
          <a:extLst>
            <a:ext uri="{FF2B5EF4-FFF2-40B4-BE49-F238E27FC236}">
              <a16:creationId xmlns:a16="http://schemas.microsoft.com/office/drawing/2014/main" id="{A5FB6D35-616A-42E6-BE97-EB9D4ADA070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58" name="PoljeZBesedilom 2">
          <a:extLst>
            <a:ext uri="{FF2B5EF4-FFF2-40B4-BE49-F238E27FC236}">
              <a16:creationId xmlns:a16="http://schemas.microsoft.com/office/drawing/2014/main" id="{E5591993-2E19-4D2C-A2E3-F7CDC96EFA3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59" name="PoljeZBesedilom 2">
          <a:extLst>
            <a:ext uri="{FF2B5EF4-FFF2-40B4-BE49-F238E27FC236}">
              <a16:creationId xmlns:a16="http://schemas.microsoft.com/office/drawing/2014/main" id="{D85D3C33-9F41-47A6-BA0F-2AE78B2258D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60" name="PoljeZBesedilom 2">
          <a:extLst>
            <a:ext uri="{FF2B5EF4-FFF2-40B4-BE49-F238E27FC236}">
              <a16:creationId xmlns:a16="http://schemas.microsoft.com/office/drawing/2014/main" id="{39FC51CA-F674-4131-8226-EFE180B79A6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61" name="PoljeZBesedilom 2">
          <a:extLst>
            <a:ext uri="{FF2B5EF4-FFF2-40B4-BE49-F238E27FC236}">
              <a16:creationId xmlns:a16="http://schemas.microsoft.com/office/drawing/2014/main" id="{AD587DFF-8AB7-4D94-8868-6FC93985369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462" name="PoljeZBesedilom 2">
          <a:extLst>
            <a:ext uri="{FF2B5EF4-FFF2-40B4-BE49-F238E27FC236}">
              <a16:creationId xmlns:a16="http://schemas.microsoft.com/office/drawing/2014/main" id="{CB5A92B7-CF5C-47ED-B048-20161A55923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463" name="PoljeZBesedilom 9462">
          <a:extLst>
            <a:ext uri="{FF2B5EF4-FFF2-40B4-BE49-F238E27FC236}">
              <a16:creationId xmlns:a16="http://schemas.microsoft.com/office/drawing/2014/main" id="{D21D1836-9030-41D5-BD41-86BF5F1F11D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464" name="PoljeZBesedilom 2">
          <a:extLst>
            <a:ext uri="{FF2B5EF4-FFF2-40B4-BE49-F238E27FC236}">
              <a16:creationId xmlns:a16="http://schemas.microsoft.com/office/drawing/2014/main" id="{A8630BF9-EB36-4E39-B051-C1646CB45A8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465" name="PoljeZBesedilom 2">
          <a:extLst>
            <a:ext uri="{FF2B5EF4-FFF2-40B4-BE49-F238E27FC236}">
              <a16:creationId xmlns:a16="http://schemas.microsoft.com/office/drawing/2014/main" id="{011EDEA0-6177-4AD3-A570-C3511926397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466" name="PoljeZBesedilom 2">
          <a:extLst>
            <a:ext uri="{FF2B5EF4-FFF2-40B4-BE49-F238E27FC236}">
              <a16:creationId xmlns:a16="http://schemas.microsoft.com/office/drawing/2014/main" id="{71759C1B-6EA7-449F-B76C-312410CF515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467" name="PoljeZBesedilom 2">
          <a:extLst>
            <a:ext uri="{FF2B5EF4-FFF2-40B4-BE49-F238E27FC236}">
              <a16:creationId xmlns:a16="http://schemas.microsoft.com/office/drawing/2014/main" id="{0DA96DC4-28BE-4326-B887-E0FBFBA513E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468" name="PoljeZBesedilom 2">
          <a:extLst>
            <a:ext uri="{FF2B5EF4-FFF2-40B4-BE49-F238E27FC236}">
              <a16:creationId xmlns:a16="http://schemas.microsoft.com/office/drawing/2014/main" id="{7484940F-794E-447F-92C5-70D5AC94ECF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469" name="PoljeZBesedilom 9468">
          <a:extLst>
            <a:ext uri="{FF2B5EF4-FFF2-40B4-BE49-F238E27FC236}">
              <a16:creationId xmlns:a16="http://schemas.microsoft.com/office/drawing/2014/main" id="{C2AA9B5F-C35B-405B-8D59-95699B5BB93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470" name="PoljeZBesedilom 2">
          <a:extLst>
            <a:ext uri="{FF2B5EF4-FFF2-40B4-BE49-F238E27FC236}">
              <a16:creationId xmlns:a16="http://schemas.microsoft.com/office/drawing/2014/main" id="{17C1F71E-D9F8-49CC-9736-A8926043597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471" name="PoljeZBesedilom 2">
          <a:extLst>
            <a:ext uri="{FF2B5EF4-FFF2-40B4-BE49-F238E27FC236}">
              <a16:creationId xmlns:a16="http://schemas.microsoft.com/office/drawing/2014/main" id="{F6CD55E0-E512-4B42-B727-D6E4015A4BA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472" name="PoljeZBesedilom 2">
          <a:extLst>
            <a:ext uri="{FF2B5EF4-FFF2-40B4-BE49-F238E27FC236}">
              <a16:creationId xmlns:a16="http://schemas.microsoft.com/office/drawing/2014/main" id="{EC0B4092-8644-4A91-90F2-8F3A319E62E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473" name="PoljeZBesedilom 2">
          <a:extLst>
            <a:ext uri="{FF2B5EF4-FFF2-40B4-BE49-F238E27FC236}">
              <a16:creationId xmlns:a16="http://schemas.microsoft.com/office/drawing/2014/main" id="{CE3D85B4-957D-4EFA-A3C8-431576A0543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474" name="PoljeZBesedilom 2">
          <a:extLst>
            <a:ext uri="{FF2B5EF4-FFF2-40B4-BE49-F238E27FC236}">
              <a16:creationId xmlns:a16="http://schemas.microsoft.com/office/drawing/2014/main" id="{9D1CA6F1-2304-4B8F-B11D-585772F2C7D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475" name="PoljeZBesedilom 9474">
          <a:extLst>
            <a:ext uri="{FF2B5EF4-FFF2-40B4-BE49-F238E27FC236}">
              <a16:creationId xmlns:a16="http://schemas.microsoft.com/office/drawing/2014/main" id="{9A9A8A35-1C79-4CD8-9B4E-41B07568AFA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476" name="PoljeZBesedilom 2">
          <a:extLst>
            <a:ext uri="{FF2B5EF4-FFF2-40B4-BE49-F238E27FC236}">
              <a16:creationId xmlns:a16="http://schemas.microsoft.com/office/drawing/2014/main" id="{6E8864EC-C559-4909-BD97-593E4E8E077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477" name="PoljeZBesedilom 2">
          <a:extLst>
            <a:ext uri="{FF2B5EF4-FFF2-40B4-BE49-F238E27FC236}">
              <a16:creationId xmlns:a16="http://schemas.microsoft.com/office/drawing/2014/main" id="{EA3CFAA3-9C86-46CF-8C9C-5E5C57D97B5A}"/>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478" name="PoljeZBesedilom 2">
          <a:extLst>
            <a:ext uri="{FF2B5EF4-FFF2-40B4-BE49-F238E27FC236}">
              <a16:creationId xmlns:a16="http://schemas.microsoft.com/office/drawing/2014/main" id="{88BEF4B3-8708-49EC-8FE6-7DFB8AFBAF3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479" name="PoljeZBesedilom 2">
          <a:extLst>
            <a:ext uri="{FF2B5EF4-FFF2-40B4-BE49-F238E27FC236}">
              <a16:creationId xmlns:a16="http://schemas.microsoft.com/office/drawing/2014/main" id="{A7CA22E3-9BCD-4F88-BD43-52611403A7A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9480" name="PoljeZBesedilom 2">
          <a:extLst>
            <a:ext uri="{FF2B5EF4-FFF2-40B4-BE49-F238E27FC236}">
              <a16:creationId xmlns:a16="http://schemas.microsoft.com/office/drawing/2014/main" id="{BD0242AB-0A72-425C-AE6C-450C439C5FB2}"/>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9481" name="PoljeZBesedilom 9480">
          <a:extLst>
            <a:ext uri="{FF2B5EF4-FFF2-40B4-BE49-F238E27FC236}">
              <a16:creationId xmlns:a16="http://schemas.microsoft.com/office/drawing/2014/main" id="{F6FFA8FD-C4EA-481A-B197-88434DAF842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9482" name="PoljeZBesedilom 2">
          <a:extLst>
            <a:ext uri="{FF2B5EF4-FFF2-40B4-BE49-F238E27FC236}">
              <a16:creationId xmlns:a16="http://schemas.microsoft.com/office/drawing/2014/main" id="{160087BB-C1CB-4B35-9B9B-170974F37C4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9483" name="PoljeZBesedilom 2">
          <a:extLst>
            <a:ext uri="{FF2B5EF4-FFF2-40B4-BE49-F238E27FC236}">
              <a16:creationId xmlns:a16="http://schemas.microsoft.com/office/drawing/2014/main" id="{B90D8D94-99B0-4657-B861-43225BFB29FD}"/>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9484" name="PoljeZBesedilom 2">
          <a:extLst>
            <a:ext uri="{FF2B5EF4-FFF2-40B4-BE49-F238E27FC236}">
              <a16:creationId xmlns:a16="http://schemas.microsoft.com/office/drawing/2014/main" id="{65ABD7C4-FD53-4923-BC97-FFB7D74BED1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9485" name="PoljeZBesedilom 2">
          <a:extLst>
            <a:ext uri="{FF2B5EF4-FFF2-40B4-BE49-F238E27FC236}">
              <a16:creationId xmlns:a16="http://schemas.microsoft.com/office/drawing/2014/main" id="{A1184E08-5083-4FE2-8531-9B5A6CACEBBE}"/>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9486" name="PoljeZBesedilom 9485">
          <a:extLst>
            <a:ext uri="{FF2B5EF4-FFF2-40B4-BE49-F238E27FC236}">
              <a16:creationId xmlns:a16="http://schemas.microsoft.com/office/drawing/2014/main" id="{B0FEC603-329C-4FFA-82F1-515BF04BC06A}"/>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9487" name="PoljeZBesedilom 2">
          <a:extLst>
            <a:ext uri="{FF2B5EF4-FFF2-40B4-BE49-F238E27FC236}">
              <a16:creationId xmlns:a16="http://schemas.microsoft.com/office/drawing/2014/main" id="{6001AED1-8219-4E3E-988E-F20042DD297C}"/>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9488" name="PoljeZBesedilom 2">
          <a:extLst>
            <a:ext uri="{FF2B5EF4-FFF2-40B4-BE49-F238E27FC236}">
              <a16:creationId xmlns:a16="http://schemas.microsoft.com/office/drawing/2014/main" id="{0261AD38-20D2-4853-A176-450724956756}"/>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9489" name="PoljeZBesedilom 2">
          <a:extLst>
            <a:ext uri="{FF2B5EF4-FFF2-40B4-BE49-F238E27FC236}">
              <a16:creationId xmlns:a16="http://schemas.microsoft.com/office/drawing/2014/main" id="{997E8DBD-ADE3-4212-BBDF-CF4E88A5E302}"/>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9490" name="PoljeZBesedilom 2">
          <a:extLst>
            <a:ext uri="{FF2B5EF4-FFF2-40B4-BE49-F238E27FC236}">
              <a16:creationId xmlns:a16="http://schemas.microsoft.com/office/drawing/2014/main" id="{7A362EAC-F4F8-4713-93AC-73E66BB34F9B}"/>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91" name="PoljeZBesedilom 2">
          <a:extLst>
            <a:ext uri="{FF2B5EF4-FFF2-40B4-BE49-F238E27FC236}">
              <a16:creationId xmlns:a16="http://schemas.microsoft.com/office/drawing/2014/main" id="{24459C04-D461-4BA5-A381-1972AD29F7A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92" name="PoljeZBesedilom 9491">
          <a:extLst>
            <a:ext uri="{FF2B5EF4-FFF2-40B4-BE49-F238E27FC236}">
              <a16:creationId xmlns:a16="http://schemas.microsoft.com/office/drawing/2014/main" id="{38B78DFA-950E-4598-A98A-804FBDBE8FD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93" name="PoljeZBesedilom 2">
          <a:extLst>
            <a:ext uri="{FF2B5EF4-FFF2-40B4-BE49-F238E27FC236}">
              <a16:creationId xmlns:a16="http://schemas.microsoft.com/office/drawing/2014/main" id="{226CAD3A-620B-4FA6-9B51-13DCD251617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94" name="PoljeZBesedilom 2">
          <a:extLst>
            <a:ext uri="{FF2B5EF4-FFF2-40B4-BE49-F238E27FC236}">
              <a16:creationId xmlns:a16="http://schemas.microsoft.com/office/drawing/2014/main" id="{8CB1E887-E8C0-4E94-B725-0C49266CF3D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95" name="PoljeZBesedilom 2">
          <a:extLst>
            <a:ext uri="{FF2B5EF4-FFF2-40B4-BE49-F238E27FC236}">
              <a16:creationId xmlns:a16="http://schemas.microsoft.com/office/drawing/2014/main" id="{CB54F10F-46F5-4AFA-94BB-FA383BD3B7B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96" name="PoljeZBesedilom 2">
          <a:extLst>
            <a:ext uri="{FF2B5EF4-FFF2-40B4-BE49-F238E27FC236}">
              <a16:creationId xmlns:a16="http://schemas.microsoft.com/office/drawing/2014/main" id="{F0504B50-F1AF-4C04-9220-5B31186F989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97" name="PoljeZBesedilom 2">
          <a:extLst>
            <a:ext uri="{FF2B5EF4-FFF2-40B4-BE49-F238E27FC236}">
              <a16:creationId xmlns:a16="http://schemas.microsoft.com/office/drawing/2014/main" id="{55392044-4C3A-4BBE-A473-3CB1CFD26A4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98" name="PoljeZBesedilom 9497">
          <a:extLst>
            <a:ext uri="{FF2B5EF4-FFF2-40B4-BE49-F238E27FC236}">
              <a16:creationId xmlns:a16="http://schemas.microsoft.com/office/drawing/2014/main" id="{784DD373-D205-41F3-8E8E-5C1C9C0C2DF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499" name="PoljeZBesedilom 2">
          <a:extLst>
            <a:ext uri="{FF2B5EF4-FFF2-40B4-BE49-F238E27FC236}">
              <a16:creationId xmlns:a16="http://schemas.microsoft.com/office/drawing/2014/main" id="{A8407C89-B214-4016-966C-3919C8F077B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00" name="PoljeZBesedilom 2">
          <a:extLst>
            <a:ext uri="{FF2B5EF4-FFF2-40B4-BE49-F238E27FC236}">
              <a16:creationId xmlns:a16="http://schemas.microsoft.com/office/drawing/2014/main" id="{26A0E45B-C5E0-42F0-9F06-7134AE893DE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01" name="PoljeZBesedilom 2">
          <a:extLst>
            <a:ext uri="{FF2B5EF4-FFF2-40B4-BE49-F238E27FC236}">
              <a16:creationId xmlns:a16="http://schemas.microsoft.com/office/drawing/2014/main" id="{EF63DBEF-D478-4C67-9025-04B97861C63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02" name="PoljeZBesedilom 2">
          <a:extLst>
            <a:ext uri="{FF2B5EF4-FFF2-40B4-BE49-F238E27FC236}">
              <a16:creationId xmlns:a16="http://schemas.microsoft.com/office/drawing/2014/main" id="{78E36C4D-F55C-4D4F-B14C-656935E559D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03" name="PoljeZBesedilom 2">
          <a:extLst>
            <a:ext uri="{FF2B5EF4-FFF2-40B4-BE49-F238E27FC236}">
              <a16:creationId xmlns:a16="http://schemas.microsoft.com/office/drawing/2014/main" id="{1165FDFE-AE02-406F-9623-C7721C47432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04" name="PoljeZBesedilom 9503">
          <a:extLst>
            <a:ext uri="{FF2B5EF4-FFF2-40B4-BE49-F238E27FC236}">
              <a16:creationId xmlns:a16="http://schemas.microsoft.com/office/drawing/2014/main" id="{C5B319CA-0B2A-421E-AD82-C3F19717059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05" name="PoljeZBesedilom 2">
          <a:extLst>
            <a:ext uri="{FF2B5EF4-FFF2-40B4-BE49-F238E27FC236}">
              <a16:creationId xmlns:a16="http://schemas.microsoft.com/office/drawing/2014/main" id="{67223051-ECB1-4FC7-BC76-46F0AAE9B5A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06" name="PoljeZBesedilom 2">
          <a:extLst>
            <a:ext uri="{FF2B5EF4-FFF2-40B4-BE49-F238E27FC236}">
              <a16:creationId xmlns:a16="http://schemas.microsoft.com/office/drawing/2014/main" id="{D6E07F0C-D71F-4F76-8963-9F58C87C601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07" name="PoljeZBesedilom 2">
          <a:extLst>
            <a:ext uri="{FF2B5EF4-FFF2-40B4-BE49-F238E27FC236}">
              <a16:creationId xmlns:a16="http://schemas.microsoft.com/office/drawing/2014/main" id="{E2ED5D45-DF0C-42F7-BDB2-13DCD13577A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08" name="PoljeZBesedilom 2">
          <a:extLst>
            <a:ext uri="{FF2B5EF4-FFF2-40B4-BE49-F238E27FC236}">
              <a16:creationId xmlns:a16="http://schemas.microsoft.com/office/drawing/2014/main" id="{77692DE7-87BF-4079-9EBB-3E29D467742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09" name="PoljeZBesedilom 2">
          <a:extLst>
            <a:ext uri="{FF2B5EF4-FFF2-40B4-BE49-F238E27FC236}">
              <a16:creationId xmlns:a16="http://schemas.microsoft.com/office/drawing/2014/main" id="{AA0A818F-6F2C-4A3D-85FB-0228B2E48B2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10" name="PoljeZBesedilom 9509">
          <a:extLst>
            <a:ext uri="{FF2B5EF4-FFF2-40B4-BE49-F238E27FC236}">
              <a16:creationId xmlns:a16="http://schemas.microsoft.com/office/drawing/2014/main" id="{FCE59B65-09ED-4ACE-A50A-7A06C5C5098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11" name="PoljeZBesedilom 2">
          <a:extLst>
            <a:ext uri="{FF2B5EF4-FFF2-40B4-BE49-F238E27FC236}">
              <a16:creationId xmlns:a16="http://schemas.microsoft.com/office/drawing/2014/main" id="{280BE4E3-97A8-4FD7-AEDE-166CA39456A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12" name="PoljeZBesedilom 2">
          <a:extLst>
            <a:ext uri="{FF2B5EF4-FFF2-40B4-BE49-F238E27FC236}">
              <a16:creationId xmlns:a16="http://schemas.microsoft.com/office/drawing/2014/main" id="{34E1E706-6A80-4923-883C-A0F7CBFAE93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13" name="PoljeZBesedilom 2">
          <a:extLst>
            <a:ext uri="{FF2B5EF4-FFF2-40B4-BE49-F238E27FC236}">
              <a16:creationId xmlns:a16="http://schemas.microsoft.com/office/drawing/2014/main" id="{B4D7BBB8-B4D8-4B08-AC95-D229FED81B4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14" name="PoljeZBesedilom 2">
          <a:extLst>
            <a:ext uri="{FF2B5EF4-FFF2-40B4-BE49-F238E27FC236}">
              <a16:creationId xmlns:a16="http://schemas.microsoft.com/office/drawing/2014/main" id="{5E0E62BA-6218-493A-A7EC-690F63935CF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515" name="PoljeZBesedilom 2">
          <a:extLst>
            <a:ext uri="{FF2B5EF4-FFF2-40B4-BE49-F238E27FC236}">
              <a16:creationId xmlns:a16="http://schemas.microsoft.com/office/drawing/2014/main" id="{F21F32B1-F684-42EA-824C-8A8193BD46B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516" name="PoljeZBesedilom 9515">
          <a:extLst>
            <a:ext uri="{FF2B5EF4-FFF2-40B4-BE49-F238E27FC236}">
              <a16:creationId xmlns:a16="http://schemas.microsoft.com/office/drawing/2014/main" id="{8636304E-01ED-48AD-A188-8DDE180FC74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517" name="PoljeZBesedilom 2">
          <a:extLst>
            <a:ext uri="{FF2B5EF4-FFF2-40B4-BE49-F238E27FC236}">
              <a16:creationId xmlns:a16="http://schemas.microsoft.com/office/drawing/2014/main" id="{05DDC10F-201D-4357-A3DF-5DDE49698D0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518" name="PoljeZBesedilom 2">
          <a:extLst>
            <a:ext uri="{FF2B5EF4-FFF2-40B4-BE49-F238E27FC236}">
              <a16:creationId xmlns:a16="http://schemas.microsoft.com/office/drawing/2014/main" id="{21F6F4D1-1FEF-4DDE-9459-1A7FBA51DAF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519" name="PoljeZBesedilom 2">
          <a:extLst>
            <a:ext uri="{FF2B5EF4-FFF2-40B4-BE49-F238E27FC236}">
              <a16:creationId xmlns:a16="http://schemas.microsoft.com/office/drawing/2014/main" id="{811CE058-4BB6-4781-AA88-B7DD51D8DDE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520" name="PoljeZBesedilom 2">
          <a:extLst>
            <a:ext uri="{FF2B5EF4-FFF2-40B4-BE49-F238E27FC236}">
              <a16:creationId xmlns:a16="http://schemas.microsoft.com/office/drawing/2014/main" id="{1E91BA21-FD93-4BFF-B81E-672CB696AEB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521" name="PoljeZBesedilom 2">
          <a:extLst>
            <a:ext uri="{FF2B5EF4-FFF2-40B4-BE49-F238E27FC236}">
              <a16:creationId xmlns:a16="http://schemas.microsoft.com/office/drawing/2014/main" id="{BB88F4FB-FCDA-4338-ABC9-A1F01F59649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522" name="PoljeZBesedilom 9521">
          <a:extLst>
            <a:ext uri="{FF2B5EF4-FFF2-40B4-BE49-F238E27FC236}">
              <a16:creationId xmlns:a16="http://schemas.microsoft.com/office/drawing/2014/main" id="{EAD35BF8-95D0-49E3-951B-91EC27E35F5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523" name="PoljeZBesedilom 2">
          <a:extLst>
            <a:ext uri="{FF2B5EF4-FFF2-40B4-BE49-F238E27FC236}">
              <a16:creationId xmlns:a16="http://schemas.microsoft.com/office/drawing/2014/main" id="{1FB3DB6E-D678-428B-B83E-429F14F45CF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524" name="PoljeZBesedilom 2">
          <a:extLst>
            <a:ext uri="{FF2B5EF4-FFF2-40B4-BE49-F238E27FC236}">
              <a16:creationId xmlns:a16="http://schemas.microsoft.com/office/drawing/2014/main" id="{E7C6F66C-6339-429B-8A05-44564F4C230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525" name="PoljeZBesedilom 2">
          <a:extLst>
            <a:ext uri="{FF2B5EF4-FFF2-40B4-BE49-F238E27FC236}">
              <a16:creationId xmlns:a16="http://schemas.microsoft.com/office/drawing/2014/main" id="{A35747AC-880C-4CED-B9E1-748D906A15B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526" name="PoljeZBesedilom 2">
          <a:extLst>
            <a:ext uri="{FF2B5EF4-FFF2-40B4-BE49-F238E27FC236}">
              <a16:creationId xmlns:a16="http://schemas.microsoft.com/office/drawing/2014/main" id="{9F31829E-FC9B-4832-B62E-1E1CBCFA06E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527" name="PoljeZBesedilom 2">
          <a:extLst>
            <a:ext uri="{FF2B5EF4-FFF2-40B4-BE49-F238E27FC236}">
              <a16:creationId xmlns:a16="http://schemas.microsoft.com/office/drawing/2014/main" id="{8654607C-FBC5-46D7-9B5F-620929CD6D1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528" name="PoljeZBesedilom 9527">
          <a:extLst>
            <a:ext uri="{FF2B5EF4-FFF2-40B4-BE49-F238E27FC236}">
              <a16:creationId xmlns:a16="http://schemas.microsoft.com/office/drawing/2014/main" id="{5A7152A4-C989-4D1A-AC75-9CF58943E77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529" name="PoljeZBesedilom 2">
          <a:extLst>
            <a:ext uri="{FF2B5EF4-FFF2-40B4-BE49-F238E27FC236}">
              <a16:creationId xmlns:a16="http://schemas.microsoft.com/office/drawing/2014/main" id="{5F650752-96CA-4042-A61E-2F3ED197A1D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530" name="PoljeZBesedilom 2">
          <a:extLst>
            <a:ext uri="{FF2B5EF4-FFF2-40B4-BE49-F238E27FC236}">
              <a16:creationId xmlns:a16="http://schemas.microsoft.com/office/drawing/2014/main" id="{30D3BD0E-F628-4D1A-B1CB-6A7F5D7113C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531" name="PoljeZBesedilom 2">
          <a:extLst>
            <a:ext uri="{FF2B5EF4-FFF2-40B4-BE49-F238E27FC236}">
              <a16:creationId xmlns:a16="http://schemas.microsoft.com/office/drawing/2014/main" id="{B74C3422-1A88-49D7-898B-A82BF32522D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532" name="PoljeZBesedilom 2">
          <a:extLst>
            <a:ext uri="{FF2B5EF4-FFF2-40B4-BE49-F238E27FC236}">
              <a16:creationId xmlns:a16="http://schemas.microsoft.com/office/drawing/2014/main" id="{0CA732DB-5ABF-4355-BEE6-1602472492B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9533" name="PoljeZBesedilom 2">
          <a:extLst>
            <a:ext uri="{FF2B5EF4-FFF2-40B4-BE49-F238E27FC236}">
              <a16:creationId xmlns:a16="http://schemas.microsoft.com/office/drawing/2014/main" id="{7EEA5C34-34C0-4FE9-986A-5F6A24A423A8}"/>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9534" name="PoljeZBesedilom 9533">
          <a:extLst>
            <a:ext uri="{FF2B5EF4-FFF2-40B4-BE49-F238E27FC236}">
              <a16:creationId xmlns:a16="http://schemas.microsoft.com/office/drawing/2014/main" id="{0B3287EC-615B-451A-8F59-07C0F5FEF0FE}"/>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9535" name="PoljeZBesedilom 2">
          <a:extLst>
            <a:ext uri="{FF2B5EF4-FFF2-40B4-BE49-F238E27FC236}">
              <a16:creationId xmlns:a16="http://schemas.microsoft.com/office/drawing/2014/main" id="{71AFF31C-DD3F-4941-B32B-69D108D5D8F5}"/>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9536" name="PoljeZBesedilom 2">
          <a:extLst>
            <a:ext uri="{FF2B5EF4-FFF2-40B4-BE49-F238E27FC236}">
              <a16:creationId xmlns:a16="http://schemas.microsoft.com/office/drawing/2014/main" id="{9EFA6BBE-DAFC-4792-8929-33B81E76FAE9}"/>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9537" name="PoljeZBesedilom 2">
          <a:extLst>
            <a:ext uri="{FF2B5EF4-FFF2-40B4-BE49-F238E27FC236}">
              <a16:creationId xmlns:a16="http://schemas.microsoft.com/office/drawing/2014/main" id="{15E7AD94-BB41-486D-95E2-B9B64AA8B98D}"/>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2950"/>
    <xdr:sp macro="" textlink="">
      <xdr:nvSpPr>
        <xdr:cNvPr id="9538" name="PoljeZBesedilom 2">
          <a:extLst>
            <a:ext uri="{FF2B5EF4-FFF2-40B4-BE49-F238E27FC236}">
              <a16:creationId xmlns:a16="http://schemas.microsoft.com/office/drawing/2014/main" id="{7927ECB4-B014-4DAA-B60D-FCE200A253D5}"/>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9539" name="PoljeZBesedilom 9538">
          <a:extLst>
            <a:ext uri="{FF2B5EF4-FFF2-40B4-BE49-F238E27FC236}">
              <a16:creationId xmlns:a16="http://schemas.microsoft.com/office/drawing/2014/main" id="{7DB5750D-937A-4D77-B9B4-4AF45CEA6781}"/>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9540" name="PoljeZBesedilom 2">
          <a:extLst>
            <a:ext uri="{FF2B5EF4-FFF2-40B4-BE49-F238E27FC236}">
              <a16:creationId xmlns:a16="http://schemas.microsoft.com/office/drawing/2014/main" id="{F88BBD14-ADF9-4830-9BE4-F1EA51E119EE}"/>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9541" name="PoljeZBesedilom 2">
          <a:extLst>
            <a:ext uri="{FF2B5EF4-FFF2-40B4-BE49-F238E27FC236}">
              <a16:creationId xmlns:a16="http://schemas.microsoft.com/office/drawing/2014/main" id="{7515C853-B2F9-410E-8A15-A691F99A12E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9542" name="PoljeZBesedilom 2">
          <a:extLst>
            <a:ext uri="{FF2B5EF4-FFF2-40B4-BE49-F238E27FC236}">
              <a16:creationId xmlns:a16="http://schemas.microsoft.com/office/drawing/2014/main" id="{BA459AC5-C6C7-42CF-8DBA-CB90C99A021E}"/>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74009"/>
    <xdr:sp macro="" textlink="">
      <xdr:nvSpPr>
        <xdr:cNvPr id="9543" name="PoljeZBesedilom 2">
          <a:extLst>
            <a:ext uri="{FF2B5EF4-FFF2-40B4-BE49-F238E27FC236}">
              <a16:creationId xmlns:a16="http://schemas.microsoft.com/office/drawing/2014/main" id="{7CBA68B5-6488-42DC-8A40-E65EC0E265A3}"/>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44" name="PoljeZBesedilom 2">
          <a:extLst>
            <a:ext uri="{FF2B5EF4-FFF2-40B4-BE49-F238E27FC236}">
              <a16:creationId xmlns:a16="http://schemas.microsoft.com/office/drawing/2014/main" id="{1AF0DAAA-3DEB-439F-B940-A38A16BA58AE}"/>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45" name="PoljeZBesedilom 9544">
          <a:extLst>
            <a:ext uri="{FF2B5EF4-FFF2-40B4-BE49-F238E27FC236}">
              <a16:creationId xmlns:a16="http://schemas.microsoft.com/office/drawing/2014/main" id="{176EF8E3-4C6A-400F-994A-C65A8C4802D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46" name="PoljeZBesedilom 2">
          <a:extLst>
            <a:ext uri="{FF2B5EF4-FFF2-40B4-BE49-F238E27FC236}">
              <a16:creationId xmlns:a16="http://schemas.microsoft.com/office/drawing/2014/main" id="{762AD2C1-2513-481B-AE9D-C42354BAF9D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47" name="PoljeZBesedilom 2">
          <a:extLst>
            <a:ext uri="{FF2B5EF4-FFF2-40B4-BE49-F238E27FC236}">
              <a16:creationId xmlns:a16="http://schemas.microsoft.com/office/drawing/2014/main" id="{E762FEF4-5045-4BEC-AD55-F90C4C97BCA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48" name="PoljeZBesedilom 2">
          <a:extLst>
            <a:ext uri="{FF2B5EF4-FFF2-40B4-BE49-F238E27FC236}">
              <a16:creationId xmlns:a16="http://schemas.microsoft.com/office/drawing/2014/main" id="{61EF8E90-A1AD-4245-BA0C-DA16DE19731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49" name="PoljeZBesedilom 2">
          <a:extLst>
            <a:ext uri="{FF2B5EF4-FFF2-40B4-BE49-F238E27FC236}">
              <a16:creationId xmlns:a16="http://schemas.microsoft.com/office/drawing/2014/main" id="{9910F763-E0C9-4B8E-9FC8-6A12B590D39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50" name="PoljeZBesedilom 2">
          <a:extLst>
            <a:ext uri="{FF2B5EF4-FFF2-40B4-BE49-F238E27FC236}">
              <a16:creationId xmlns:a16="http://schemas.microsoft.com/office/drawing/2014/main" id="{729A7C54-21F3-4479-86E5-D2D9304607C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51" name="PoljeZBesedilom 9550">
          <a:extLst>
            <a:ext uri="{FF2B5EF4-FFF2-40B4-BE49-F238E27FC236}">
              <a16:creationId xmlns:a16="http://schemas.microsoft.com/office/drawing/2014/main" id="{27614363-43CE-4A50-BA86-4918B736B0D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52" name="PoljeZBesedilom 2">
          <a:extLst>
            <a:ext uri="{FF2B5EF4-FFF2-40B4-BE49-F238E27FC236}">
              <a16:creationId xmlns:a16="http://schemas.microsoft.com/office/drawing/2014/main" id="{01348C8C-C0EC-4EB1-923E-CB43ECA156A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53" name="PoljeZBesedilom 2">
          <a:extLst>
            <a:ext uri="{FF2B5EF4-FFF2-40B4-BE49-F238E27FC236}">
              <a16:creationId xmlns:a16="http://schemas.microsoft.com/office/drawing/2014/main" id="{8845E6F8-D58F-42BC-BB77-3EA2FE4DC04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54" name="PoljeZBesedilom 2">
          <a:extLst>
            <a:ext uri="{FF2B5EF4-FFF2-40B4-BE49-F238E27FC236}">
              <a16:creationId xmlns:a16="http://schemas.microsoft.com/office/drawing/2014/main" id="{8E8365C2-CA07-4A4E-B634-882C984C694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55" name="PoljeZBesedilom 2">
          <a:extLst>
            <a:ext uri="{FF2B5EF4-FFF2-40B4-BE49-F238E27FC236}">
              <a16:creationId xmlns:a16="http://schemas.microsoft.com/office/drawing/2014/main" id="{34F17950-8AFA-452F-A443-94FCAA92DA1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56" name="PoljeZBesedilom 2">
          <a:extLst>
            <a:ext uri="{FF2B5EF4-FFF2-40B4-BE49-F238E27FC236}">
              <a16:creationId xmlns:a16="http://schemas.microsoft.com/office/drawing/2014/main" id="{E51775A9-776D-4E53-B5D6-B68AAD7B321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57" name="PoljeZBesedilom 9556">
          <a:extLst>
            <a:ext uri="{FF2B5EF4-FFF2-40B4-BE49-F238E27FC236}">
              <a16:creationId xmlns:a16="http://schemas.microsoft.com/office/drawing/2014/main" id="{03A2EDA9-C491-4E97-9388-521B59C175C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58" name="PoljeZBesedilom 2">
          <a:extLst>
            <a:ext uri="{FF2B5EF4-FFF2-40B4-BE49-F238E27FC236}">
              <a16:creationId xmlns:a16="http://schemas.microsoft.com/office/drawing/2014/main" id="{4354948A-A45E-44BD-8506-062D54CC49F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59" name="PoljeZBesedilom 2">
          <a:extLst>
            <a:ext uri="{FF2B5EF4-FFF2-40B4-BE49-F238E27FC236}">
              <a16:creationId xmlns:a16="http://schemas.microsoft.com/office/drawing/2014/main" id="{B68C3FE7-CE6D-449A-B09E-71FFD181E36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60" name="PoljeZBesedilom 2">
          <a:extLst>
            <a:ext uri="{FF2B5EF4-FFF2-40B4-BE49-F238E27FC236}">
              <a16:creationId xmlns:a16="http://schemas.microsoft.com/office/drawing/2014/main" id="{B14CA4AB-EC13-49B7-A9CD-6101D806E78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61" name="PoljeZBesedilom 2">
          <a:extLst>
            <a:ext uri="{FF2B5EF4-FFF2-40B4-BE49-F238E27FC236}">
              <a16:creationId xmlns:a16="http://schemas.microsoft.com/office/drawing/2014/main" id="{95DCFE19-6767-4476-AE7C-ADB5DB15EBB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62" name="PoljeZBesedilom 2">
          <a:extLst>
            <a:ext uri="{FF2B5EF4-FFF2-40B4-BE49-F238E27FC236}">
              <a16:creationId xmlns:a16="http://schemas.microsoft.com/office/drawing/2014/main" id="{264824E9-804E-4548-88FC-E3DD9D67091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63" name="PoljeZBesedilom 9562">
          <a:extLst>
            <a:ext uri="{FF2B5EF4-FFF2-40B4-BE49-F238E27FC236}">
              <a16:creationId xmlns:a16="http://schemas.microsoft.com/office/drawing/2014/main" id="{491EF490-FD18-4174-BEAB-7E0CD146105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64" name="PoljeZBesedilom 2">
          <a:extLst>
            <a:ext uri="{FF2B5EF4-FFF2-40B4-BE49-F238E27FC236}">
              <a16:creationId xmlns:a16="http://schemas.microsoft.com/office/drawing/2014/main" id="{D6B2744D-20B6-4EC2-BC5F-3110E342EA9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65" name="PoljeZBesedilom 2">
          <a:extLst>
            <a:ext uri="{FF2B5EF4-FFF2-40B4-BE49-F238E27FC236}">
              <a16:creationId xmlns:a16="http://schemas.microsoft.com/office/drawing/2014/main" id="{55395D0C-2922-4B47-B4C1-4EE89B49A65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66" name="PoljeZBesedilom 2">
          <a:extLst>
            <a:ext uri="{FF2B5EF4-FFF2-40B4-BE49-F238E27FC236}">
              <a16:creationId xmlns:a16="http://schemas.microsoft.com/office/drawing/2014/main" id="{0125BBBD-5DCD-462E-AB9C-7648AAEF67D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67" name="PoljeZBesedilom 2">
          <a:extLst>
            <a:ext uri="{FF2B5EF4-FFF2-40B4-BE49-F238E27FC236}">
              <a16:creationId xmlns:a16="http://schemas.microsoft.com/office/drawing/2014/main" id="{2409AED9-BEF7-4D96-9333-C4232645101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68" name="PoljeZBesedilom 2">
          <a:extLst>
            <a:ext uri="{FF2B5EF4-FFF2-40B4-BE49-F238E27FC236}">
              <a16:creationId xmlns:a16="http://schemas.microsoft.com/office/drawing/2014/main" id="{1CACBFCA-F44C-4670-A584-091DB0C5532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69" name="PoljeZBesedilom 9568">
          <a:extLst>
            <a:ext uri="{FF2B5EF4-FFF2-40B4-BE49-F238E27FC236}">
              <a16:creationId xmlns:a16="http://schemas.microsoft.com/office/drawing/2014/main" id="{974B0BE1-615E-47D0-9843-FCB373EC441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70" name="PoljeZBesedilom 2">
          <a:extLst>
            <a:ext uri="{FF2B5EF4-FFF2-40B4-BE49-F238E27FC236}">
              <a16:creationId xmlns:a16="http://schemas.microsoft.com/office/drawing/2014/main" id="{C6DA9F9E-A5D4-469E-9F5F-CA99B498FCC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71" name="PoljeZBesedilom 2">
          <a:extLst>
            <a:ext uri="{FF2B5EF4-FFF2-40B4-BE49-F238E27FC236}">
              <a16:creationId xmlns:a16="http://schemas.microsoft.com/office/drawing/2014/main" id="{4334B9E6-1ED3-4B8B-ABC0-00046E381F2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72" name="PoljeZBesedilom 2">
          <a:extLst>
            <a:ext uri="{FF2B5EF4-FFF2-40B4-BE49-F238E27FC236}">
              <a16:creationId xmlns:a16="http://schemas.microsoft.com/office/drawing/2014/main" id="{C0BAF0FC-BC72-4693-ADD9-35A106918E9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573" name="PoljeZBesedilom 2">
          <a:extLst>
            <a:ext uri="{FF2B5EF4-FFF2-40B4-BE49-F238E27FC236}">
              <a16:creationId xmlns:a16="http://schemas.microsoft.com/office/drawing/2014/main" id="{D362297A-8214-4EFF-879B-D5CB5248D4B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74" name="PoljeZBesedilom 2">
          <a:extLst>
            <a:ext uri="{FF2B5EF4-FFF2-40B4-BE49-F238E27FC236}">
              <a16:creationId xmlns:a16="http://schemas.microsoft.com/office/drawing/2014/main" id="{19C5ADDF-AE9B-4F4E-9AC9-E4B272685EA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75" name="PoljeZBesedilom 9574">
          <a:extLst>
            <a:ext uri="{FF2B5EF4-FFF2-40B4-BE49-F238E27FC236}">
              <a16:creationId xmlns:a16="http://schemas.microsoft.com/office/drawing/2014/main" id="{83A42AC9-CCFC-4A1E-949C-F48DFAE2A9E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76" name="PoljeZBesedilom 2">
          <a:extLst>
            <a:ext uri="{FF2B5EF4-FFF2-40B4-BE49-F238E27FC236}">
              <a16:creationId xmlns:a16="http://schemas.microsoft.com/office/drawing/2014/main" id="{8AFC71B2-1AC0-42A4-8518-A941C563378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77" name="PoljeZBesedilom 2">
          <a:extLst>
            <a:ext uri="{FF2B5EF4-FFF2-40B4-BE49-F238E27FC236}">
              <a16:creationId xmlns:a16="http://schemas.microsoft.com/office/drawing/2014/main" id="{62813BDC-9CF3-4C50-A53E-2494F73BC3E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78" name="PoljeZBesedilom 2">
          <a:extLst>
            <a:ext uri="{FF2B5EF4-FFF2-40B4-BE49-F238E27FC236}">
              <a16:creationId xmlns:a16="http://schemas.microsoft.com/office/drawing/2014/main" id="{B64607DC-78CC-4AFC-88A7-C81DC9A73F6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79" name="PoljeZBesedilom 2">
          <a:extLst>
            <a:ext uri="{FF2B5EF4-FFF2-40B4-BE49-F238E27FC236}">
              <a16:creationId xmlns:a16="http://schemas.microsoft.com/office/drawing/2014/main" id="{536BCFC1-294D-416A-803A-30879A74B92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80" name="PoljeZBesedilom 2">
          <a:extLst>
            <a:ext uri="{FF2B5EF4-FFF2-40B4-BE49-F238E27FC236}">
              <a16:creationId xmlns:a16="http://schemas.microsoft.com/office/drawing/2014/main" id="{696533FB-83BD-4FE9-A4C6-7DFF15706FD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81" name="PoljeZBesedilom 9580">
          <a:extLst>
            <a:ext uri="{FF2B5EF4-FFF2-40B4-BE49-F238E27FC236}">
              <a16:creationId xmlns:a16="http://schemas.microsoft.com/office/drawing/2014/main" id="{9F5D9299-DC34-4F10-B821-D7A119C6124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82" name="PoljeZBesedilom 2">
          <a:extLst>
            <a:ext uri="{FF2B5EF4-FFF2-40B4-BE49-F238E27FC236}">
              <a16:creationId xmlns:a16="http://schemas.microsoft.com/office/drawing/2014/main" id="{6545A195-2DDF-4DE6-B690-B5ABC8A74DF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83" name="PoljeZBesedilom 2">
          <a:extLst>
            <a:ext uri="{FF2B5EF4-FFF2-40B4-BE49-F238E27FC236}">
              <a16:creationId xmlns:a16="http://schemas.microsoft.com/office/drawing/2014/main" id="{B81E4DA5-5831-45E1-8910-33FFCBDFA34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84" name="PoljeZBesedilom 2">
          <a:extLst>
            <a:ext uri="{FF2B5EF4-FFF2-40B4-BE49-F238E27FC236}">
              <a16:creationId xmlns:a16="http://schemas.microsoft.com/office/drawing/2014/main" id="{DF35EDBA-C7DE-4B64-B89E-75A46AAA302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585" name="PoljeZBesedilom 2">
          <a:extLst>
            <a:ext uri="{FF2B5EF4-FFF2-40B4-BE49-F238E27FC236}">
              <a16:creationId xmlns:a16="http://schemas.microsoft.com/office/drawing/2014/main" id="{EE5D759F-7CA1-479B-B36F-EA3BA0A89B2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586" name="PoljeZBesedilom 2">
          <a:extLst>
            <a:ext uri="{FF2B5EF4-FFF2-40B4-BE49-F238E27FC236}">
              <a16:creationId xmlns:a16="http://schemas.microsoft.com/office/drawing/2014/main" id="{49E648D7-C7FD-43E6-AACA-DA72A6E699A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587" name="PoljeZBesedilom 9586">
          <a:extLst>
            <a:ext uri="{FF2B5EF4-FFF2-40B4-BE49-F238E27FC236}">
              <a16:creationId xmlns:a16="http://schemas.microsoft.com/office/drawing/2014/main" id="{C4405E2E-A28A-4434-8AA3-265FEEAE368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588" name="PoljeZBesedilom 2">
          <a:extLst>
            <a:ext uri="{FF2B5EF4-FFF2-40B4-BE49-F238E27FC236}">
              <a16:creationId xmlns:a16="http://schemas.microsoft.com/office/drawing/2014/main" id="{190AEC97-E6D4-4D3A-B99E-F3E8D2AF540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589" name="PoljeZBesedilom 2">
          <a:extLst>
            <a:ext uri="{FF2B5EF4-FFF2-40B4-BE49-F238E27FC236}">
              <a16:creationId xmlns:a16="http://schemas.microsoft.com/office/drawing/2014/main" id="{3AAA418D-C839-462E-AF43-06C1B23EFBD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590" name="PoljeZBesedilom 2">
          <a:extLst>
            <a:ext uri="{FF2B5EF4-FFF2-40B4-BE49-F238E27FC236}">
              <a16:creationId xmlns:a16="http://schemas.microsoft.com/office/drawing/2014/main" id="{370FC2C7-B890-4EF7-92A5-F27C309EC26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591" name="PoljeZBesedilom 2">
          <a:extLst>
            <a:ext uri="{FF2B5EF4-FFF2-40B4-BE49-F238E27FC236}">
              <a16:creationId xmlns:a16="http://schemas.microsoft.com/office/drawing/2014/main" id="{207F1770-419F-4F2B-9F27-B88A91CE779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592" name="PoljeZBesedilom 2">
          <a:extLst>
            <a:ext uri="{FF2B5EF4-FFF2-40B4-BE49-F238E27FC236}">
              <a16:creationId xmlns:a16="http://schemas.microsoft.com/office/drawing/2014/main" id="{AE309FE6-B480-46C5-8BFF-2936BE59A81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593" name="PoljeZBesedilom 9592">
          <a:extLst>
            <a:ext uri="{FF2B5EF4-FFF2-40B4-BE49-F238E27FC236}">
              <a16:creationId xmlns:a16="http://schemas.microsoft.com/office/drawing/2014/main" id="{8556024A-4CF1-47C3-83F1-3269D63B48B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594" name="PoljeZBesedilom 2">
          <a:extLst>
            <a:ext uri="{FF2B5EF4-FFF2-40B4-BE49-F238E27FC236}">
              <a16:creationId xmlns:a16="http://schemas.microsoft.com/office/drawing/2014/main" id="{0283876F-3757-41EA-9B6C-3DD1AA70E4E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595" name="PoljeZBesedilom 2">
          <a:extLst>
            <a:ext uri="{FF2B5EF4-FFF2-40B4-BE49-F238E27FC236}">
              <a16:creationId xmlns:a16="http://schemas.microsoft.com/office/drawing/2014/main" id="{16A3FF88-0452-415B-8EB4-18FE0DF99A5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596" name="PoljeZBesedilom 2">
          <a:extLst>
            <a:ext uri="{FF2B5EF4-FFF2-40B4-BE49-F238E27FC236}">
              <a16:creationId xmlns:a16="http://schemas.microsoft.com/office/drawing/2014/main" id="{F27D835C-E98B-47A5-80FE-2A9EF870E5E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597" name="PoljeZBesedilom 2">
          <a:extLst>
            <a:ext uri="{FF2B5EF4-FFF2-40B4-BE49-F238E27FC236}">
              <a16:creationId xmlns:a16="http://schemas.microsoft.com/office/drawing/2014/main" id="{E2713239-B552-4CA0-9313-1A101B58F4C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598" name="PoljeZBesedilom 9597">
          <a:extLst>
            <a:ext uri="{FF2B5EF4-FFF2-40B4-BE49-F238E27FC236}">
              <a16:creationId xmlns:a16="http://schemas.microsoft.com/office/drawing/2014/main" id="{A41BEC31-497B-4D8B-871E-686347CC1FF6}"/>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599" name="PoljeZBesedilom 2">
          <a:extLst>
            <a:ext uri="{FF2B5EF4-FFF2-40B4-BE49-F238E27FC236}">
              <a16:creationId xmlns:a16="http://schemas.microsoft.com/office/drawing/2014/main" id="{A61FF17D-FDB3-4ADD-A319-09C33DF9983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600" name="PoljeZBesedilom 2">
          <a:extLst>
            <a:ext uri="{FF2B5EF4-FFF2-40B4-BE49-F238E27FC236}">
              <a16:creationId xmlns:a16="http://schemas.microsoft.com/office/drawing/2014/main" id="{2D1C73FA-C767-4471-9CCB-65E6B34B82D6}"/>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601" name="PoljeZBesedilom 2">
          <a:extLst>
            <a:ext uri="{FF2B5EF4-FFF2-40B4-BE49-F238E27FC236}">
              <a16:creationId xmlns:a16="http://schemas.microsoft.com/office/drawing/2014/main" id="{E94C4458-5713-48BE-9753-192AAC09059C}"/>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602" name="PoljeZBesedilom 2">
          <a:extLst>
            <a:ext uri="{FF2B5EF4-FFF2-40B4-BE49-F238E27FC236}">
              <a16:creationId xmlns:a16="http://schemas.microsoft.com/office/drawing/2014/main" id="{23DB109F-070F-4E40-BF24-89E49E8B21A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603" name="PoljeZBesedilom 2">
          <a:extLst>
            <a:ext uri="{FF2B5EF4-FFF2-40B4-BE49-F238E27FC236}">
              <a16:creationId xmlns:a16="http://schemas.microsoft.com/office/drawing/2014/main" id="{585F8A3D-382C-495F-8D9F-3A2B0083F6F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604" name="PoljeZBesedilom 9603">
          <a:extLst>
            <a:ext uri="{FF2B5EF4-FFF2-40B4-BE49-F238E27FC236}">
              <a16:creationId xmlns:a16="http://schemas.microsoft.com/office/drawing/2014/main" id="{81129469-C978-43B5-9754-B40BECDE36C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605" name="PoljeZBesedilom 2">
          <a:extLst>
            <a:ext uri="{FF2B5EF4-FFF2-40B4-BE49-F238E27FC236}">
              <a16:creationId xmlns:a16="http://schemas.microsoft.com/office/drawing/2014/main" id="{CFF62F9B-4E1C-4E33-8B0C-7750D758F30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606" name="PoljeZBesedilom 2">
          <a:extLst>
            <a:ext uri="{FF2B5EF4-FFF2-40B4-BE49-F238E27FC236}">
              <a16:creationId xmlns:a16="http://schemas.microsoft.com/office/drawing/2014/main" id="{801FFBDC-5633-40CF-81BC-2C41AFB6ED0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607" name="PoljeZBesedilom 2">
          <a:extLst>
            <a:ext uri="{FF2B5EF4-FFF2-40B4-BE49-F238E27FC236}">
              <a16:creationId xmlns:a16="http://schemas.microsoft.com/office/drawing/2014/main" id="{73A5A3A9-7F07-47C2-A961-AD0AFF32838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960</xdr:row>
      <xdr:rowOff>0</xdr:rowOff>
    </xdr:from>
    <xdr:ext cx="184731" cy="264560"/>
    <xdr:sp macro="" textlink="">
      <xdr:nvSpPr>
        <xdr:cNvPr id="9608" name="PoljeZBesedilom 2">
          <a:extLst>
            <a:ext uri="{FF2B5EF4-FFF2-40B4-BE49-F238E27FC236}">
              <a16:creationId xmlns:a16="http://schemas.microsoft.com/office/drawing/2014/main" id="{4A73E4BB-610E-40AB-A58F-790A5C345C2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609" name="PoljeZBesedilom 2">
          <a:extLst>
            <a:ext uri="{FF2B5EF4-FFF2-40B4-BE49-F238E27FC236}">
              <a16:creationId xmlns:a16="http://schemas.microsoft.com/office/drawing/2014/main" id="{701EDA62-313F-413A-BE61-24E2B6F09DC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610" name="PoljeZBesedilom 9609">
          <a:extLst>
            <a:ext uri="{FF2B5EF4-FFF2-40B4-BE49-F238E27FC236}">
              <a16:creationId xmlns:a16="http://schemas.microsoft.com/office/drawing/2014/main" id="{85EBB1BF-9DB4-4EF3-8640-45C6640609F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611" name="PoljeZBesedilom 2">
          <a:extLst>
            <a:ext uri="{FF2B5EF4-FFF2-40B4-BE49-F238E27FC236}">
              <a16:creationId xmlns:a16="http://schemas.microsoft.com/office/drawing/2014/main" id="{E8F001EA-6EA6-43B8-83B7-A18E9BA7B9B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612" name="PoljeZBesedilom 2">
          <a:extLst>
            <a:ext uri="{FF2B5EF4-FFF2-40B4-BE49-F238E27FC236}">
              <a16:creationId xmlns:a16="http://schemas.microsoft.com/office/drawing/2014/main" id="{4332D906-9D19-4BA0-9F37-C4231B6D546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613" name="PoljeZBesedilom 2">
          <a:extLst>
            <a:ext uri="{FF2B5EF4-FFF2-40B4-BE49-F238E27FC236}">
              <a16:creationId xmlns:a16="http://schemas.microsoft.com/office/drawing/2014/main" id="{E116709E-3AD0-42AB-99FC-83C52AB2E5F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614" name="PoljeZBesedilom 2">
          <a:extLst>
            <a:ext uri="{FF2B5EF4-FFF2-40B4-BE49-F238E27FC236}">
              <a16:creationId xmlns:a16="http://schemas.microsoft.com/office/drawing/2014/main" id="{F889CC93-369E-437B-964E-0D7E1D78D55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615" name="PoljeZBesedilom 2">
          <a:extLst>
            <a:ext uri="{FF2B5EF4-FFF2-40B4-BE49-F238E27FC236}">
              <a16:creationId xmlns:a16="http://schemas.microsoft.com/office/drawing/2014/main" id="{8DA56223-280C-4759-BE0E-A80CDD57AD1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616" name="PoljeZBesedilom 9615">
          <a:extLst>
            <a:ext uri="{FF2B5EF4-FFF2-40B4-BE49-F238E27FC236}">
              <a16:creationId xmlns:a16="http://schemas.microsoft.com/office/drawing/2014/main" id="{F6ADC813-82EB-46BE-9B2B-110E1B26475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617" name="PoljeZBesedilom 2">
          <a:extLst>
            <a:ext uri="{FF2B5EF4-FFF2-40B4-BE49-F238E27FC236}">
              <a16:creationId xmlns:a16="http://schemas.microsoft.com/office/drawing/2014/main" id="{A5545F61-470B-4DF5-8B23-29DBAE894C1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618" name="PoljeZBesedilom 2">
          <a:extLst>
            <a:ext uri="{FF2B5EF4-FFF2-40B4-BE49-F238E27FC236}">
              <a16:creationId xmlns:a16="http://schemas.microsoft.com/office/drawing/2014/main" id="{C7CF3EB7-37D7-43B9-B280-6B11FD2814B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619" name="PoljeZBesedilom 2">
          <a:extLst>
            <a:ext uri="{FF2B5EF4-FFF2-40B4-BE49-F238E27FC236}">
              <a16:creationId xmlns:a16="http://schemas.microsoft.com/office/drawing/2014/main" id="{DF68C1DC-1DE1-413F-A2EC-CF1B36B6EDB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960</xdr:row>
      <xdr:rowOff>0</xdr:rowOff>
    </xdr:from>
    <xdr:ext cx="184731" cy="264560"/>
    <xdr:sp macro="" textlink="">
      <xdr:nvSpPr>
        <xdr:cNvPr id="9620" name="PoljeZBesedilom 2">
          <a:extLst>
            <a:ext uri="{FF2B5EF4-FFF2-40B4-BE49-F238E27FC236}">
              <a16:creationId xmlns:a16="http://schemas.microsoft.com/office/drawing/2014/main" id="{648673A1-7D49-49EF-A169-342B65AC15F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621" name="PoljeZBesedilom 2">
          <a:extLst>
            <a:ext uri="{FF2B5EF4-FFF2-40B4-BE49-F238E27FC236}">
              <a16:creationId xmlns:a16="http://schemas.microsoft.com/office/drawing/2014/main" id="{AEAC592E-95E9-4C25-9981-B1E9496A662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622" name="PoljeZBesedilom 9621">
          <a:extLst>
            <a:ext uri="{FF2B5EF4-FFF2-40B4-BE49-F238E27FC236}">
              <a16:creationId xmlns:a16="http://schemas.microsoft.com/office/drawing/2014/main" id="{F3A1B391-8933-4FE5-B2EF-F0EE618D96D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623" name="PoljeZBesedilom 2">
          <a:extLst>
            <a:ext uri="{FF2B5EF4-FFF2-40B4-BE49-F238E27FC236}">
              <a16:creationId xmlns:a16="http://schemas.microsoft.com/office/drawing/2014/main" id="{05D72E11-8356-44E6-B92C-23C05EA0A8D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624" name="PoljeZBesedilom 2">
          <a:extLst>
            <a:ext uri="{FF2B5EF4-FFF2-40B4-BE49-F238E27FC236}">
              <a16:creationId xmlns:a16="http://schemas.microsoft.com/office/drawing/2014/main" id="{E6201734-B330-4D97-B453-F851E4AC773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625" name="PoljeZBesedilom 2">
          <a:extLst>
            <a:ext uri="{FF2B5EF4-FFF2-40B4-BE49-F238E27FC236}">
              <a16:creationId xmlns:a16="http://schemas.microsoft.com/office/drawing/2014/main" id="{210F7857-56C0-44A7-96F2-FB9A994FF9A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626" name="PoljeZBesedilom 2">
          <a:extLst>
            <a:ext uri="{FF2B5EF4-FFF2-40B4-BE49-F238E27FC236}">
              <a16:creationId xmlns:a16="http://schemas.microsoft.com/office/drawing/2014/main" id="{D859647B-7888-46D6-8A95-1D90994464D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627" name="PoljeZBesedilom 2">
          <a:extLst>
            <a:ext uri="{FF2B5EF4-FFF2-40B4-BE49-F238E27FC236}">
              <a16:creationId xmlns:a16="http://schemas.microsoft.com/office/drawing/2014/main" id="{3362911F-5BC9-4160-BEE1-C5E1C8CAF5C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628" name="PoljeZBesedilom 9627">
          <a:extLst>
            <a:ext uri="{FF2B5EF4-FFF2-40B4-BE49-F238E27FC236}">
              <a16:creationId xmlns:a16="http://schemas.microsoft.com/office/drawing/2014/main" id="{21465E1B-72B6-4E88-9AF0-907DA4CBE73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629" name="PoljeZBesedilom 2">
          <a:extLst>
            <a:ext uri="{FF2B5EF4-FFF2-40B4-BE49-F238E27FC236}">
              <a16:creationId xmlns:a16="http://schemas.microsoft.com/office/drawing/2014/main" id="{229E8F54-CB86-4616-9B62-C8550057391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630" name="PoljeZBesedilom 2">
          <a:extLst>
            <a:ext uri="{FF2B5EF4-FFF2-40B4-BE49-F238E27FC236}">
              <a16:creationId xmlns:a16="http://schemas.microsoft.com/office/drawing/2014/main" id="{9A05026D-90FA-45B7-8A4D-9D33237BE5D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631" name="PoljeZBesedilom 2">
          <a:extLst>
            <a:ext uri="{FF2B5EF4-FFF2-40B4-BE49-F238E27FC236}">
              <a16:creationId xmlns:a16="http://schemas.microsoft.com/office/drawing/2014/main" id="{2E66F4D7-3ADB-4570-A9C2-1EEDF0B653B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632" name="PoljeZBesedilom 2">
          <a:extLst>
            <a:ext uri="{FF2B5EF4-FFF2-40B4-BE49-F238E27FC236}">
              <a16:creationId xmlns:a16="http://schemas.microsoft.com/office/drawing/2014/main" id="{98C48305-1D7C-4ECB-AC4F-B6893038225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633" name="PoljeZBesedilom 9632">
          <a:extLst>
            <a:ext uri="{FF2B5EF4-FFF2-40B4-BE49-F238E27FC236}">
              <a16:creationId xmlns:a16="http://schemas.microsoft.com/office/drawing/2014/main" id="{C515FF4D-49F9-4676-975B-2394D0314B0D}"/>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634" name="PoljeZBesedilom 2">
          <a:extLst>
            <a:ext uri="{FF2B5EF4-FFF2-40B4-BE49-F238E27FC236}">
              <a16:creationId xmlns:a16="http://schemas.microsoft.com/office/drawing/2014/main" id="{01DB2C49-6DEC-43CA-818B-B9D0C8E0DEF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635" name="PoljeZBesedilom 2">
          <a:extLst>
            <a:ext uri="{FF2B5EF4-FFF2-40B4-BE49-F238E27FC236}">
              <a16:creationId xmlns:a16="http://schemas.microsoft.com/office/drawing/2014/main" id="{917D2393-6D24-4167-9B17-9A27EC22A0D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636" name="PoljeZBesedilom 2">
          <a:extLst>
            <a:ext uri="{FF2B5EF4-FFF2-40B4-BE49-F238E27FC236}">
              <a16:creationId xmlns:a16="http://schemas.microsoft.com/office/drawing/2014/main" id="{C746C3C0-C727-44FE-B04B-1418CFA36E5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637" name="PoljeZBesedilom 2">
          <a:extLst>
            <a:ext uri="{FF2B5EF4-FFF2-40B4-BE49-F238E27FC236}">
              <a16:creationId xmlns:a16="http://schemas.microsoft.com/office/drawing/2014/main" id="{52DD5661-504B-47CC-93B1-677E0EF1B71C}"/>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38" name="PoljeZBesedilom 2">
          <a:extLst>
            <a:ext uri="{FF2B5EF4-FFF2-40B4-BE49-F238E27FC236}">
              <a16:creationId xmlns:a16="http://schemas.microsoft.com/office/drawing/2014/main" id="{7799BFCB-1BF5-4BBA-A990-BD5725316A3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39" name="PoljeZBesedilom 9638">
          <a:extLst>
            <a:ext uri="{FF2B5EF4-FFF2-40B4-BE49-F238E27FC236}">
              <a16:creationId xmlns:a16="http://schemas.microsoft.com/office/drawing/2014/main" id="{B3F82131-4273-4A5C-8304-AA1A356570C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40" name="PoljeZBesedilom 2">
          <a:extLst>
            <a:ext uri="{FF2B5EF4-FFF2-40B4-BE49-F238E27FC236}">
              <a16:creationId xmlns:a16="http://schemas.microsoft.com/office/drawing/2014/main" id="{A8B387C1-6AA7-49CB-85E3-BB6B74D0034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41" name="PoljeZBesedilom 2">
          <a:extLst>
            <a:ext uri="{FF2B5EF4-FFF2-40B4-BE49-F238E27FC236}">
              <a16:creationId xmlns:a16="http://schemas.microsoft.com/office/drawing/2014/main" id="{D1B6E9FB-D3E4-49A4-9393-D9BA07E1D94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42" name="PoljeZBesedilom 2">
          <a:extLst>
            <a:ext uri="{FF2B5EF4-FFF2-40B4-BE49-F238E27FC236}">
              <a16:creationId xmlns:a16="http://schemas.microsoft.com/office/drawing/2014/main" id="{843A6843-EB84-4CCE-972B-EEB97CAE606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43" name="PoljeZBesedilom 2">
          <a:extLst>
            <a:ext uri="{FF2B5EF4-FFF2-40B4-BE49-F238E27FC236}">
              <a16:creationId xmlns:a16="http://schemas.microsoft.com/office/drawing/2014/main" id="{E5A802EB-A579-47A1-A85C-9AE24B12FFD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44" name="PoljeZBesedilom 2">
          <a:extLst>
            <a:ext uri="{FF2B5EF4-FFF2-40B4-BE49-F238E27FC236}">
              <a16:creationId xmlns:a16="http://schemas.microsoft.com/office/drawing/2014/main" id="{E728C570-3B6E-4B4A-8AE9-83EEC5CB25E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45" name="PoljeZBesedilom 9644">
          <a:extLst>
            <a:ext uri="{FF2B5EF4-FFF2-40B4-BE49-F238E27FC236}">
              <a16:creationId xmlns:a16="http://schemas.microsoft.com/office/drawing/2014/main" id="{32AFE57A-E285-40A9-8CCE-4FF95E0BFFE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46" name="PoljeZBesedilom 2">
          <a:extLst>
            <a:ext uri="{FF2B5EF4-FFF2-40B4-BE49-F238E27FC236}">
              <a16:creationId xmlns:a16="http://schemas.microsoft.com/office/drawing/2014/main" id="{70B213D5-E30A-4338-83BC-FCDB55DD8B7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47" name="PoljeZBesedilom 2">
          <a:extLst>
            <a:ext uri="{FF2B5EF4-FFF2-40B4-BE49-F238E27FC236}">
              <a16:creationId xmlns:a16="http://schemas.microsoft.com/office/drawing/2014/main" id="{B7F78E50-7E54-45D0-987D-A819D75851A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48" name="PoljeZBesedilom 2">
          <a:extLst>
            <a:ext uri="{FF2B5EF4-FFF2-40B4-BE49-F238E27FC236}">
              <a16:creationId xmlns:a16="http://schemas.microsoft.com/office/drawing/2014/main" id="{F73FCD29-8136-48D4-B978-737200BF648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49" name="PoljeZBesedilom 2">
          <a:extLst>
            <a:ext uri="{FF2B5EF4-FFF2-40B4-BE49-F238E27FC236}">
              <a16:creationId xmlns:a16="http://schemas.microsoft.com/office/drawing/2014/main" id="{F3EB1987-3974-40AC-BEA8-44CD1A105A3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50" name="PoljeZBesedilom 2">
          <a:extLst>
            <a:ext uri="{FF2B5EF4-FFF2-40B4-BE49-F238E27FC236}">
              <a16:creationId xmlns:a16="http://schemas.microsoft.com/office/drawing/2014/main" id="{80147848-4EE7-4E48-AB81-8508DDEFD94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51" name="PoljeZBesedilom 9650">
          <a:extLst>
            <a:ext uri="{FF2B5EF4-FFF2-40B4-BE49-F238E27FC236}">
              <a16:creationId xmlns:a16="http://schemas.microsoft.com/office/drawing/2014/main" id="{9E778D4E-6D2C-45E0-A291-3ED077C15BE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52" name="PoljeZBesedilom 2">
          <a:extLst>
            <a:ext uri="{FF2B5EF4-FFF2-40B4-BE49-F238E27FC236}">
              <a16:creationId xmlns:a16="http://schemas.microsoft.com/office/drawing/2014/main" id="{75B3C03B-4236-40D6-BB95-8D0154B9233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53" name="PoljeZBesedilom 2">
          <a:extLst>
            <a:ext uri="{FF2B5EF4-FFF2-40B4-BE49-F238E27FC236}">
              <a16:creationId xmlns:a16="http://schemas.microsoft.com/office/drawing/2014/main" id="{B1696A63-512D-4986-A1DD-22C5937828A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54" name="PoljeZBesedilom 2">
          <a:extLst>
            <a:ext uri="{FF2B5EF4-FFF2-40B4-BE49-F238E27FC236}">
              <a16:creationId xmlns:a16="http://schemas.microsoft.com/office/drawing/2014/main" id="{8891609F-27BD-4772-BE58-F04987BB458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55" name="PoljeZBesedilom 2">
          <a:extLst>
            <a:ext uri="{FF2B5EF4-FFF2-40B4-BE49-F238E27FC236}">
              <a16:creationId xmlns:a16="http://schemas.microsoft.com/office/drawing/2014/main" id="{F3E990C2-C1B0-41D5-98C4-680F0FFEBC1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56" name="PoljeZBesedilom 2">
          <a:extLst>
            <a:ext uri="{FF2B5EF4-FFF2-40B4-BE49-F238E27FC236}">
              <a16:creationId xmlns:a16="http://schemas.microsoft.com/office/drawing/2014/main" id="{05A7B205-FD20-484B-88CE-087D0ADDD11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57" name="PoljeZBesedilom 9656">
          <a:extLst>
            <a:ext uri="{FF2B5EF4-FFF2-40B4-BE49-F238E27FC236}">
              <a16:creationId xmlns:a16="http://schemas.microsoft.com/office/drawing/2014/main" id="{41D895B2-81FB-4E3F-B4F4-EF5FC6D9E65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58" name="PoljeZBesedilom 2">
          <a:extLst>
            <a:ext uri="{FF2B5EF4-FFF2-40B4-BE49-F238E27FC236}">
              <a16:creationId xmlns:a16="http://schemas.microsoft.com/office/drawing/2014/main" id="{2D0A5CF0-C848-4F20-BF17-B0348B98CE0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59" name="PoljeZBesedilom 2">
          <a:extLst>
            <a:ext uri="{FF2B5EF4-FFF2-40B4-BE49-F238E27FC236}">
              <a16:creationId xmlns:a16="http://schemas.microsoft.com/office/drawing/2014/main" id="{1EC9860C-7231-4BEB-8FB8-43FD1D813A9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60" name="PoljeZBesedilom 2">
          <a:extLst>
            <a:ext uri="{FF2B5EF4-FFF2-40B4-BE49-F238E27FC236}">
              <a16:creationId xmlns:a16="http://schemas.microsoft.com/office/drawing/2014/main" id="{464187CE-B1A8-4D7F-A56F-658480F201E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61" name="PoljeZBesedilom 2">
          <a:extLst>
            <a:ext uri="{FF2B5EF4-FFF2-40B4-BE49-F238E27FC236}">
              <a16:creationId xmlns:a16="http://schemas.microsoft.com/office/drawing/2014/main" id="{39CDCDF9-D07D-4936-BCC2-018957697F3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62" name="PoljeZBesedilom 2">
          <a:extLst>
            <a:ext uri="{FF2B5EF4-FFF2-40B4-BE49-F238E27FC236}">
              <a16:creationId xmlns:a16="http://schemas.microsoft.com/office/drawing/2014/main" id="{A0E1E8AB-02B6-4A37-8D71-980806D03BA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63" name="PoljeZBesedilom 9662">
          <a:extLst>
            <a:ext uri="{FF2B5EF4-FFF2-40B4-BE49-F238E27FC236}">
              <a16:creationId xmlns:a16="http://schemas.microsoft.com/office/drawing/2014/main" id="{340A4030-BB1A-43D8-AC37-F8E684806D95}"/>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64" name="PoljeZBesedilom 2">
          <a:extLst>
            <a:ext uri="{FF2B5EF4-FFF2-40B4-BE49-F238E27FC236}">
              <a16:creationId xmlns:a16="http://schemas.microsoft.com/office/drawing/2014/main" id="{73BDB47C-1C7C-49A5-AADD-814D41B5D6F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65" name="PoljeZBesedilom 2">
          <a:extLst>
            <a:ext uri="{FF2B5EF4-FFF2-40B4-BE49-F238E27FC236}">
              <a16:creationId xmlns:a16="http://schemas.microsoft.com/office/drawing/2014/main" id="{43737F14-4AFB-4D73-BB67-5F5D4AF503A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66" name="PoljeZBesedilom 2">
          <a:extLst>
            <a:ext uri="{FF2B5EF4-FFF2-40B4-BE49-F238E27FC236}">
              <a16:creationId xmlns:a16="http://schemas.microsoft.com/office/drawing/2014/main" id="{67BA3291-1A76-4932-AB7B-ACF9F75B449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67" name="PoljeZBesedilom 2">
          <a:extLst>
            <a:ext uri="{FF2B5EF4-FFF2-40B4-BE49-F238E27FC236}">
              <a16:creationId xmlns:a16="http://schemas.microsoft.com/office/drawing/2014/main" id="{6FAA095E-E077-4C46-88CD-80AE11A2878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68" name="PoljeZBesedilom 2">
          <a:extLst>
            <a:ext uri="{FF2B5EF4-FFF2-40B4-BE49-F238E27FC236}">
              <a16:creationId xmlns:a16="http://schemas.microsoft.com/office/drawing/2014/main" id="{4128B7BA-F9F2-42C4-B172-E2E79991D83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69" name="PoljeZBesedilom 9668">
          <a:extLst>
            <a:ext uri="{FF2B5EF4-FFF2-40B4-BE49-F238E27FC236}">
              <a16:creationId xmlns:a16="http://schemas.microsoft.com/office/drawing/2014/main" id="{12E3E0EE-BDE5-4CBF-BB5D-5C26B0F04FE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70" name="PoljeZBesedilom 2">
          <a:extLst>
            <a:ext uri="{FF2B5EF4-FFF2-40B4-BE49-F238E27FC236}">
              <a16:creationId xmlns:a16="http://schemas.microsoft.com/office/drawing/2014/main" id="{6001D6E2-94F0-4F15-AB2E-4969E5642F2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71" name="PoljeZBesedilom 2">
          <a:extLst>
            <a:ext uri="{FF2B5EF4-FFF2-40B4-BE49-F238E27FC236}">
              <a16:creationId xmlns:a16="http://schemas.microsoft.com/office/drawing/2014/main" id="{8E49DA9B-BA6F-49FB-A98B-7E3D707E38F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72" name="PoljeZBesedilom 2">
          <a:extLst>
            <a:ext uri="{FF2B5EF4-FFF2-40B4-BE49-F238E27FC236}">
              <a16:creationId xmlns:a16="http://schemas.microsoft.com/office/drawing/2014/main" id="{4014612A-DE17-4F33-AADE-3CA353F32C9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73" name="PoljeZBesedilom 2">
          <a:extLst>
            <a:ext uri="{FF2B5EF4-FFF2-40B4-BE49-F238E27FC236}">
              <a16:creationId xmlns:a16="http://schemas.microsoft.com/office/drawing/2014/main" id="{C3627530-B88F-4123-968A-8D2BD184837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674" name="PoljeZBesedilom 2">
          <a:extLst>
            <a:ext uri="{FF2B5EF4-FFF2-40B4-BE49-F238E27FC236}">
              <a16:creationId xmlns:a16="http://schemas.microsoft.com/office/drawing/2014/main" id="{C74E4828-CBE9-4ED4-AB06-4C04D4E8DD5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675" name="PoljeZBesedilom 9674">
          <a:extLst>
            <a:ext uri="{FF2B5EF4-FFF2-40B4-BE49-F238E27FC236}">
              <a16:creationId xmlns:a16="http://schemas.microsoft.com/office/drawing/2014/main" id="{9D3831DF-6B3F-467C-ABD2-F990BC449DF8}"/>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676" name="PoljeZBesedilom 2">
          <a:extLst>
            <a:ext uri="{FF2B5EF4-FFF2-40B4-BE49-F238E27FC236}">
              <a16:creationId xmlns:a16="http://schemas.microsoft.com/office/drawing/2014/main" id="{5A0A769A-8F3C-4109-9313-8E3C2CF4197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677" name="PoljeZBesedilom 2">
          <a:extLst>
            <a:ext uri="{FF2B5EF4-FFF2-40B4-BE49-F238E27FC236}">
              <a16:creationId xmlns:a16="http://schemas.microsoft.com/office/drawing/2014/main" id="{7C48CD8E-675E-4901-B71F-7416D390627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678" name="PoljeZBesedilom 2">
          <a:extLst>
            <a:ext uri="{FF2B5EF4-FFF2-40B4-BE49-F238E27FC236}">
              <a16:creationId xmlns:a16="http://schemas.microsoft.com/office/drawing/2014/main" id="{B226A5C4-1E8C-499E-9D4C-BADD4DC5DB8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679" name="PoljeZBesedilom 2">
          <a:extLst>
            <a:ext uri="{FF2B5EF4-FFF2-40B4-BE49-F238E27FC236}">
              <a16:creationId xmlns:a16="http://schemas.microsoft.com/office/drawing/2014/main" id="{C232690D-EF4A-4969-9D25-8B24E375396A}"/>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80" name="PoljeZBesedilom 2">
          <a:extLst>
            <a:ext uri="{FF2B5EF4-FFF2-40B4-BE49-F238E27FC236}">
              <a16:creationId xmlns:a16="http://schemas.microsoft.com/office/drawing/2014/main" id="{387711E3-8647-4747-8B24-EFB191E83E3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81" name="PoljeZBesedilom 9680">
          <a:extLst>
            <a:ext uri="{FF2B5EF4-FFF2-40B4-BE49-F238E27FC236}">
              <a16:creationId xmlns:a16="http://schemas.microsoft.com/office/drawing/2014/main" id="{D7A1D4FD-33B5-40CD-BF6A-C7D6AAF40AB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82" name="PoljeZBesedilom 2">
          <a:extLst>
            <a:ext uri="{FF2B5EF4-FFF2-40B4-BE49-F238E27FC236}">
              <a16:creationId xmlns:a16="http://schemas.microsoft.com/office/drawing/2014/main" id="{7D315F9D-2626-48B6-B829-F6C9897C906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83" name="PoljeZBesedilom 2">
          <a:extLst>
            <a:ext uri="{FF2B5EF4-FFF2-40B4-BE49-F238E27FC236}">
              <a16:creationId xmlns:a16="http://schemas.microsoft.com/office/drawing/2014/main" id="{45E15518-F133-433A-9A0B-1A994D5C834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84" name="PoljeZBesedilom 2">
          <a:extLst>
            <a:ext uri="{FF2B5EF4-FFF2-40B4-BE49-F238E27FC236}">
              <a16:creationId xmlns:a16="http://schemas.microsoft.com/office/drawing/2014/main" id="{26C5E6C0-1C3D-43E5-8E8E-5F7BCB28601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85" name="PoljeZBesedilom 2">
          <a:extLst>
            <a:ext uri="{FF2B5EF4-FFF2-40B4-BE49-F238E27FC236}">
              <a16:creationId xmlns:a16="http://schemas.microsoft.com/office/drawing/2014/main" id="{DB5CBDCD-F198-4405-934E-6B360F3FF44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86" name="PoljeZBesedilom 2">
          <a:extLst>
            <a:ext uri="{FF2B5EF4-FFF2-40B4-BE49-F238E27FC236}">
              <a16:creationId xmlns:a16="http://schemas.microsoft.com/office/drawing/2014/main" id="{61F5817E-7E46-4A51-8F2E-1EF9E62AD81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87" name="PoljeZBesedilom 9686">
          <a:extLst>
            <a:ext uri="{FF2B5EF4-FFF2-40B4-BE49-F238E27FC236}">
              <a16:creationId xmlns:a16="http://schemas.microsoft.com/office/drawing/2014/main" id="{54C3FD5C-979B-48D9-8099-731E9C5B2A0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88" name="PoljeZBesedilom 2">
          <a:extLst>
            <a:ext uri="{FF2B5EF4-FFF2-40B4-BE49-F238E27FC236}">
              <a16:creationId xmlns:a16="http://schemas.microsoft.com/office/drawing/2014/main" id="{19973658-278A-46AC-8706-B811FD90257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89" name="PoljeZBesedilom 2">
          <a:extLst>
            <a:ext uri="{FF2B5EF4-FFF2-40B4-BE49-F238E27FC236}">
              <a16:creationId xmlns:a16="http://schemas.microsoft.com/office/drawing/2014/main" id="{BD2C0F28-8A38-4BE5-B40C-7EA06E9CAC3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90" name="PoljeZBesedilom 2">
          <a:extLst>
            <a:ext uri="{FF2B5EF4-FFF2-40B4-BE49-F238E27FC236}">
              <a16:creationId xmlns:a16="http://schemas.microsoft.com/office/drawing/2014/main" id="{D25E71FC-E346-47C8-AD62-96A97A0BE68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691" name="PoljeZBesedilom 2">
          <a:extLst>
            <a:ext uri="{FF2B5EF4-FFF2-40B4-BE49-F238E27FC236}">
              <a16:creationId xmlns:a16="http://schemas.microsoft.com/office/drawing/2014/main" id="{F965D4DB-70EB-4A70-9770-3D5944C08E3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692" name="PoljeZBesedilom 2">
          <a:extLst>
            <a:ext uri="{FF2B5EF4-FFF2-40B4-BE49-F238E27FC236}">
              <a16:creationId xmlns:a16="http://schemas.microsoft.com/office/drawing/2014/main" id="{3F684479-9F45-4F0B-8560-421BB2A8D58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693" name="PoljeZBesedilom 9692">
          <a:extLst>
            <a:ext uri="{FF2B5EF4-FFF2-40B4-BE49-F238E27FC236}">
              <a16:creationId xmlns:a16="http://schemas.microsoft.com/office/drawing/2014/main" id="{33EABE28-E2F1-4868-8C3E-8851557EC39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694" name="PoljeZBesedilom 2">
          <a:extLst>
            <a:ext uri="{FF2B5EF4-FFF2-40B4-BE49-F238E27FC236}">
              <a16:creationId xmlns:a16="http://schemas.microsoft.com/office/drawing/2014/main" id="{C1C6B4EA-5272-4FFA-82A2-394DB3E9AB89}"/>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695" name="PoljeZBesedilom 2">
          <a:extLst>
            <a:ext uri="{FF2B5EF4-FFF2-40B4-BE49-F238E27FC236}">
              <a16:creationId xmlns:a16="http://schemas.microsoft.com/office/drawing/2014/main" id="{4ACD4FB7-C271-4E3B-A6C1-A5EA65D6026E}"/>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696" name="PoljeZBesedilom 2">
          <a:extLst>
            <a:ext uri="{FF2B5EF4-FFF2-40B4-BE49-F238E27FC236}">
              <a16:creationId xmlns:a16="http://schemas.microsoft.com/office/drawing/2014/main" id="{488E999C-8EF4-4A86-ABBA-D7CCABDEAB5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697" name="PoljeZBesedilom 2">
          <a:extLst>
            <a:ext uri="{FF2B5EF4-FFF2-40B4-BE49-F238E27FC236}">
              <a16:creationId xmlns:a16="http://schemas.microsoft.com/office/drawing/2014/main" id="{9CE783DF-88B4-4C18-BEB2-6F19C608E67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698" name="PoljeZBesedilom 2">
          <a:extLst>
            <a:ext uri="{FF2B5EF4-FFF2-40B4-BE49-F238E27FC236}">
              <a16:creationId xmlns:a16="http://schemas.microsoft.com/office/drawing/2014/main" id="{94524513-4513-4F74-99FB-EECEDC1E638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699" name="PoljeZBesedilom 9698">
          <a:extLst>
            <a:ext uri="{FF2B5EF4-FFF2-40B4-BE49-F238E27FC236}">
              <a16:creationId xmlns:a16="http://schemas.microsoft.com/office/drawing/2014/main" id="{EEB2346E-255A-4756-B408-CC07EBE8E50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700" name="PoljeZBesedilom 2">
          <a:extLst>
            <a:ext uri="{FF2B5EF4-FFF2-40B4-BE49-F238E27FC236}">
              <a16:creationId xmlns:a16="http://schemas.microsoft.com/office/drawing/2014/main" id="{E8A823B8-B2E9-4756-92AA-2B1D7B52465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701" name="PoljeZBesedilom 2">
          <a:extLst>
            <a:ext uri="{FF2B5EF4-FFF2-40B4-BE49-F238E27FC236}">
              <a16:creationId xmlns:a16="http://schemas.microsoft.com/office/drawing/2014/main" id="{11466ECF-18EF-47C1-A814-F9322728B5F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702" name="PoljeZBesedilom 2">
          <a:extLst>
            <a:ext uri="{FF2B5EF4-FFF2-40B4-BE49-F238E27FC236}">
              <a16:creationId xmlns:a16="http://schemas.microsoft.com/office/drawing/2014/main" id="{97AA6716-4F9E-4C4F-B494-3BA3F841484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703" name="PoljeZBesedilom 2">
          <a:extLst>
            <a:ext uri="{FF2B5EF4-FFF2-40B4-BE49-F238E27FC236}">
              <a16:creationId xmlns:a16="http://schemas.microsoft.com/office/drawing/2014/main" id="{2916DF41-16DC-447E-B5BD-3D1994DD648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704" name="PoljeZBesedilom 9703">
          <a:extLst>
            <a:ext uri="{FF2B5EF4-FFF2-40B4-BE49-F238E27FC236}">
              <a16:creationId xmlns:a16="http://schemas.microsoft.com/office/drawing/2014/main" id="{C1FA48E5-7717-4FCE-8FE1-FBCE284FB27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705" name="PoljeZBesedilom 2">
          <a:extLst>
            <a:ext uri="{FF2B5EF4-FFF2-40B4-BE49-F238E27FC236}">
              <a16:creationId xmlns:a16="http://schemas.microsoft.com/office/drawing/2014/main" id="{AEBE34B6-DCAD-41DE-8329-2E09FB3CACA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706" name="PoljeZBesedilom 2">
          <a:extLst>
            <a:ext uri="{FF2B5EF4-FFF2-40B4-BE49-F238E27FC236}">
              <a16:creationId xmlns:a16="http://schemas.microsoft.com/office/drawing/2014/main" id="{D856697F-C865-4087-B6B9-FD5C1F9A48E9}"/>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707" name="PoljeZBesedilom 2">
          <a:extLst>
            <a:ext uri="{FF2B5EF4-FFF2-40B4-BE49-F238E27FC236}">
              <a16:creationId xmlns:a16="http://schemas.microsoft.com/office/drawing/2014/main" id="{22B39F18-B98C-4F26-8F04-FA77FD13CF17}"/>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708" name="PoljeZBesedilom 2">
          <a:extLst>
            <a:ext uri="{FF2B5EF4-FFF2-40B4-BE49-F238E27FC236}">
              <a16:creationId xmlns:a16="http://schemas.microsoft.com/office/drawing/2014/main" id="{1913DD82-384C-4228-9108-ADEBDAF0F8F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709" name="PoljeZBesedilom 2">
          <a:extLst>
            <a:ext uri="{FF2B5EF4-FFF2-40B4-BE49-F238E27FC236}">
              <a16:creationId xmlns:a16="http://schemas.microsoft.com/office/drawing/2014/main" id="{6A8E239E-E057-4131-8F3D-B00807095D6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710" name="PoljeZBesedilom 9709">
          <a:extLst>
            <a:ext uri="{FF2B5EF4-FFF2-40B4-BE49-F238E27FC236}">
              <a16:creationId xmlns:a16="http://schemas.microsoft.com/office/drawing/2014/main" id="{5F9D6F00-1BC7-4787-B3DA-B73F6477791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711" name="PoljeZBesedilom 2">
          <a:extLst>
            <a:ext uri="{FF2B5EF4-FFF2-40B4-BE49-F238E27FC236}">
              <a16:creationId xmlns:a16="http://schemas.microsoft.com/office/drawing/2014/main" id="{E95EE5F5-B2DE-4DF7-9CA6-BC528A56178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712" name="PoljeZBesedilom 2">
          <a:extLst>
            <a:ext uri="{FF2B5EF4-FFF2-40B4-BE49-F238E27FC236}">
              <a16:creationId xmlns:a16="http://schemas.microsoft.com/office/drawing/2014/main" id="{CB6BECD9-7DA9-42E1-81A9-AE834CA1FAC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713" name="PoljeZBesedilom 2">
          <a:extLst>
            <a:ext uri="{FF2B5EF4-FFF2-40B4-BE49-F238E27FC236}">
              <a16:creationId xmlns:a16="http://schemas.microsoft.com/office/drawing/2014/main" id="{8407AAA5-6A15-4B14-9D96-D4B81380371D}"/>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714" name="PoljeZBesedilom 2">
          <a:extLst>
            <a:ext uri="{FF2B5EF4-FFF2-40B4-BE49-F238E27FC236}">
              <a16:creationId xmlns:a16="http://schemas.microsoft.com/office/drawing/2014/main" id="{6B95A6CA-8908-455C-AE55-9DB95A2EFAD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715" name="PoljeZBesedilom 9714">
          <a:extLst>
            <a:ext uri="{FF2B5EF4-FFF2-40B4-BE49-F238E27FC236}">
              <a16:creationId xmlns:a16="http://schemas.microsoft.com/office/drawing/2014/main" id="{4AE39914-9063-4D96-80BD-AB756C46E84E}"/>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716" name="PoljeZBesedilom 2">
          <a:extLst>
            <a:ext uri="{FF2B5EF4-FFF2-40B4-BE49-F238E27FC236}">
              <a16:creationId xmlns:a16="http://schemas.microsoft.com/office/drawing/2014/main" id="{0A748374-4298-419C-866E-987C9C8810C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717" name="PoljeZBesedilom 2">
          <a:extLst>
            <a:ext uri="{FF2B5EF4-FFF2-40B4-BE49-F238E27FC236}">
              <a16:creationId xmlns:a16="http://schemas.microsoft.com/office/drawing/2014/main" id="{FB1D690F-5170-4584-BB9D-FAB31887B6E2}"/>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718" name="PoljeZBesedilom 2">
          <a:extLst>
            <a:ext uri="{FF2B5EF4-FFF2-40B4-BE49-F238E27FC236}">
              <a16:creationId xmlns:a16="http://schemas.microsoft.com/office/drawing/2014/main" id="{91C80920-375A-4339-AAB0-45B9CFE28BB9}"/>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719" name="PoljeZBesedilom 2">
          <a:extLst>
            <a:ext uri="{FF2B5EF4-FFF2-40B4-BE49-F238E27FC236}">
              <a16:creationId xmlns:a16="http://schemas.microsoft.com/office/drawing/2014/main" id="{ED33D882-1801-4F31-9847-E249F29999EC}"/>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20" name="PoljeZBesedilom 2">
          <a:extLst>
            <a:ext uri="{FF2B5EF4-FFF2-40B4-BE49-F238E27FC236}">
              <a16:creationId xmlns:a16="http://schemas.microsoft.com/office/drawing/2014/main" id="{E61A4788-DDAD-41EB-ACE9-E7B7C7EC1DF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21" name="PoljeZBesedilom 9720">
          <a:extLst>
            <a:ext uri="{FF2B5EF4-FFF2-40B4-BE49-F238E27FC236}">
              <a16:creationId xmlns:a16="http://schemas.microsoft.com/office/drawing/2014/main" id="{8C47F9EE-F5DB-4EF6-99F2-47C1735C7F1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22" name="PoljeZBesedilom 2">
          <a:extLst>
            <a:ext uri="{FF2B5EF4-FFF2-40B4-BE49-F238E27FC236}">
              <a16:creationId xmlns:a16="http://schemas.microsoft.com/office/drawing/2014/main" id="{5C1B48E7-3A69-4033-979E-D743CBB8CD3A}"/>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23" name="PoljeZBesedilom 2">
          <a:extLst>
            <a:ext uri="{FF2B5EF4-FFF2-40B4-BE49-F238E27FC236}">
              <a16:creationId xmlns:a16="http://schemas.microsoft.com/office/drawing/2014/main" id="{088B565A-6656-4D3A-949E-9DFA7A950DD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24" name="PoljeZBesedilom 2">
          <a:extLst>
            <a:ext uri="{FF2B5EF4-FFF2-40B4-BE49-F238E27FC236}">
              <a16:creationId xmlns:a16="http://schemas.microsoft.com/office/drawing/2014/main" id="{8C791C1A-36DA-4DEE-97D1-15D09E33E4C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25" name="PoljeZBesedilom 2">
          <a:extLst>
            <a:ext uri="{FF2B5EF4-FFF2-40B4-BE49-F238E27FC236}">
              <a16:creationId xmlns:a16="http://schemas.microsoft.com/office/drawing/2014/main" id="{288E7BC8-299A-4799-91C7-33ADBE359E2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26" name="PoljeZBesedilom 2">
          <a:extLst>
            <a:ext uri="{FF2B5EF4-FFF2-40B4-BE49-F238E27FC236}">
              <a16:creationId xmlns:a16="http://schemas.microsoft.com/office/drawing/2014/main" id="{71AC5292-6704-468D-8470-A44F1A049C9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27" name="PoljeZBesedilom 9726">
          <a:extLst>
            <a:ext uri="{FF2B5EF4-FFF2-40B4-BE49-F238E27FC236}">
              <a16:creationId xmlns:a16="http://schemas.microsoft.com/office/drawing/2014/main" id="{B7DD633E-BBBE-42E4-933C-BFE9461C9F5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28" name="PoljeZBesedilom 2">
          <a:extLst>
            <a:ext uri="{FF2B5EF4-FFF2-40B4-BE49-F238E27FC236}">
              <a16:creationId xmlns:a16="http://schemas.microsoft.com/office/drawing/2014/main" id="{5A641778-1179-4A44-A8CF-4A5084023C2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29" name="PoljeZBesedilom 2">
          <a:extLst>
            <a:ext uri="{FF2B5EF4-FFF2-40B4-BE49-F238E27FC236}">
              <a16:creationId xmlns:a16="http://schemas.microsoft.com/office/drawing/2014/main" id="{41711D8A-CE68-4DFC-B719-447DAEB39EA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30" name="PoljeZBesedilom 2">
          <a:extLst>
            <a:ext uri="{FF2B5EF4-FFF2-40B4-BE49-F238E27FC236}">
              <a16:creationId xmlns:a16="http://schemas.microsoft.com/office/drawing/2014/main" id="{272F9E5D-8244-4A0A-9260-F82447BFE5C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31" name="PoljeZBesedilom 2">
          <a:extLst>
            <a:ext uri="{FF2B5EF4-FFF2-40B4-BE49-F238E27FC236}">
              <a16:creationId xmlns:a16="http://schemas.microsoft.com/office/drawing/2014/main" id="{086330C7-87A9-44D7-AC96-5C9B9BFFDF7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32" name="PoljeZBesedilom 2">
          <a:extLst>
            <a:ext uri="{FF2B5EF4-FFF2-40B4-BE49-F238E27FC236}">
              <a16:creationId xmlns:a16="http://schemas.microsoft.com/office/drawing/2014/main" id="{11030F50-DD4A-4D35-AC07-6855CCF0115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33" name="PoljeZBesedilom 9732">
          <a:extLst>
            <a:ext uri="{FF2B5EF4-FFF2-40B4-BE49-F238E27FC236}">
              <a16:creationId xmlns:a16="http://schemas.microsoft.com/office/drawing/2014/main" id="{CD1626C5-477C-4D74-B175-7C7BA4FB629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34" name="PoljeZBesedilom 2">
          <a:extLst>
            <a:ext uri="{FF2B5EF4-FFF2-40B4-BE49-F238E27FC236}">
              <a16:creationId xmlns:a16="http://schemas.microsoft.com/office/drawing/2014/main" id="{F18F7688-D487-4B25-9026-EB9D9641398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35" name="PoljeZBesedilom 2">
          <a:extLst>
            <a:ext uri="{FF2B5EF4-FFF2-40B4-BE49-F238E27FC236}">
              <a16:creationId xmlns:a16="http://schemas.microsoft.com/office/drawing/2014/main" id="{734F2CBE-5851-4C77-83C2-901134A0358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36" name="PoljeZBesedilom 2">
          <a:extLst>
            <a:ext uri="{FF2B5EF4-FFF2-40B4-BE49-F238E27FC236}">
              <a16:creationId xmlns:a16="http://schemas.microsoft.com/office/drawing/2014/main" id="{538301BA-168C-4F2F-9A1B-8576304FB16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37" name="PoljeZBesedilom 2">
          <a:extLst>
            <a:ext uri="{FF2B5EF4-FFF2-40B4-BE49-F238E27FC236}">
              <a16:creationId xmlns:a16="http://schemas.microsoft.com/office/drawing/2014/main" id="{A4084380-4273-4FA3-882F-B4CC8879F1E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38" name="PoljeZBesedilom 2">
          <a:extLst>
            <a:ext uri="{FF2B5EF4-FFF2-40B4-BE49-F238E27FC236}">
              <a16:creationId xmlns:a16="http://schemas.microsoft.com/office/drawing/2014/main" id="{9333CFDA-E003-42A3-8026-4752A0EC7E0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39" name="PoljeZBesedilom 9738">
          <a:extLst>
            <a:ext uri="{FF2B5EF4-FFF2-40B4-BE49-F238E27FC236}">
              <a16:creationId xmlns:a16="http://schemas.microsoft.com/office/drawing/2014/main" id="{F7B8644F-CC6E-4B07-A450-4E0BEF0782C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40" name="PoljeZBesedilom 2">
          <a:extLst>
            <a:ext uri="{FF2B5EF4-FFF2-40B4-BE49-F238E27FC236}">
              <a16:creationId xmlns:a16="http://schemas.microsoft.com/office/drawing/2014/main" id="{1FA6B554-8B4E-46A6-B8C9-D3BBDB461C3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41" name="PoljeZBesedilom 2">
          <a:extLst>
            <a:ext uri="{FF2B5EF4-FFF2-40B4-BE49-F238E27FC236}">
              <a16:creationId xmlns:a16="http://schemas.microsoft.com/office/drawing/2014/main" id="{D9C72367-E46C-4E6B-98B9-BF6A9070A66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42" name="PoljeZBesedilom 2">
          <a:extLst>
            <a:ext uri="{FF2B5EF4-FFF2-40B4-BE49-F238E27FC236}">
              <a16:creationId xmlns:a16="http://schemas.microsoft.com/office/drawing/2014/main" id="{37264F4B-18C4-4E99-B675-6BC9FDB506B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43" name="PoljeZBesedilom 2">
          <a:extLst>
            <a:ext uri="{FF2B5EF4-FFF2-40B4-BE49-F238E27FC236}">
              <a16:creationId xmlns:a16="http://schemas.microsoft.com/office/drawing/2014/main" id="{DF845968-CBBF-4F54-B229-38C5C7726E3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744" name="PoljeZBesedilom 2">
          <a:extLst>
            <a:ext uri="{FF2B5EF4-FFF2-40B4-BE49-F238E27FC236}">
              <a16:creationId xmlns:a16="http://schemas.microsoft.com/office/drawing/2014/main" id="{DB424055-5F64-4A03-ACF1-294785A2861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745" name="PoljeZBesedilom 9744">
          <a:extLst>
            <a:ext uri="{FF2B5EF4-FFF2-40B4-BE49-F238E27FC236}">
              <a16:creationId xmlns:a16="http://schemas.microsoft.com/office/drawing/2014/main" id="{FD65909D-E98E-4184-911C-CCF6524D165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746" name="PoljeZBesedilom 2">
          <a:extLst>
            <a:ext uri="{FF2B5EF4-FFF2-40B4-BE49-F238E27FC236}">
              <a16:creationId xmlns:a16="http://schemas.microsoft.com/office/drawing/2014/main" id="{35A32A70-C451-4418-BE6B-52B151704BE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747" name="PoljeZBesedilom 2">
          <a:extLst>
            <a:ext uri="{FF2B5EF4-FFF2-40B4-BE49-F238E27FC236}">
              <a16:creationId xmlns:a16="http://schemas.microsoft.com/office/drawing/2014/main" id="{F5D05F2F-2781-4864-A646-DF3A779BD03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748" name="PoljeZBesedilom 2">
          <a:extLst>
            <a:ext uri="{FF2B5EF4-FFF2-40B4-BE49-F238E27FC236}">
              <a16:creationId xmlns:a16="http://schemas.microsoft.com/office/drawing/2014/main" id="{A32B116C-1E03-46D6-AFDB-57F175F69C8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749" name="PoljeZBesedilom 2">
          <a:extLst>
            <a:ext uri="{FF2B5EF4-FFF2-40B4-BE49-F238E27FC236}">
              <a16:creationId xmlns:a16="http://schemas.microsoft.com/office/drawing/2014/main" id="{B2073881-0E17-41E9-9D1E-78948A6C5E1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750" name="PoljeZBesedilom 2">
          <a:extLst>
            <a:ext uri="{FF2B5EF4-FFF2-40B4-BE49-F238E27FC236}">
              <a16:creationId xmlns:a16="http://schemas.microsoft.com/office/drawing/2014/main" id="{FB634B02-05CD-4340-896E-530C97950549}"/>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751" name="PoljeZBesedilom 9750">
          <a:extLst>
            <a:ext uri="{FF2B5EF4-FFF2-40B4-BE49-F238E27FC236}">
              <a16:creationId xmlns:a16="http://schemas.microsoft.com/office/drawing/2014/main" id="{8AD916B6-4C7F-42C3-B847-C077E218F20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752" name="PoljeZBesedilom 2">
          <a:extLst>
            <a:ext uri="{FF2B5EF4-FFF2-40B4-BE49-F238E27FC236}">
              <a16:creationId xmlns:a16="http://schemas.microsoft.com/office/drawing/2014/main" id="{70F87AA9-1275-4FD4-9A8A-55CED92DDBF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753" name="PoljeZBesedilom 2">
          <a:extLst>
            <a:ext uri="{FF2B5EF4-FFF2-40B4-BE49-F238E27FC236}">
              <a16:creationId xmlns:a16="http://schemas.microsoft.com/office/drawing/2014/main" id="{07848840-C9B8-45C3-837B-36E1E039ACB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754" name="PoljeZBesedilom 2">
          <a:extLst>
            <a:ext uri="{FF2B5EF4-FFF2-40B4-BE49-F238E27FC236}">
              <a16:creationId xmlns:a16="http://schemas.microsoft.com/office/drawing/2014/main" id="{7E9162A6-508B-4409-BF45-990B043197F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755" name="PoljeZBesedilom 2">
          <a:extLst>
            <a:ext uri="{FF2B5EF4-FFF2-40B4-BE49-F238E27FC236}">
              <a16:creationId xmlns:a16="http://schemas.microsoft.com/office/drawing/2014/main" id="{DFFB9F42-059B-475E-9DBC-1EB77A1B503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9756" name="PoljeZBesedilom 2">
          <a:extLst>
            <a:ext uri="{FF2B5EF4-FFF2-40B4-BE49-F238E27FC236}">
              <a16:creationId xmlns:a16="http://schemas.microsoft.com/office/drawing/2014/main" id="{39E9446B-CFB6-4870-B43E-831990BEC88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9757" name="PoljeZBesedilom 9756">
          <a:extLst>
            <a:ext uri="{FF2B5EF4-FFF2-40B4-BE49-F238E27FC236}">
              <a16:creationId xmlns:a16="http://schemas.microsoft.com/office/drawing/2014/main" id="{901A34A1-5D01-4160-AA72-D9DE7D8892F7}"/>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9758" name="PoljeZBesedilom 2">
          <a:extLst>
            <a:ext uri="{FF2B5EF4-FFF2-40B4-BE49-F238E27FC236}">
              <a16:creationId xmlns:a16="http://schemas.microsoft.com/office/drawing/2014/main" id="{D009C20A-FA85-49D0-AEAF-26C204AFAB3A}"/>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9759" name="PoljeZBesedilom 2">
          <a:extLst>
            <a:ext uri="{FF2B5EF4-FFF2-40B4-BE49-F238E27FC236}">
              <a16:creationId xmlns:a16="http://schemas.microsoft.com/office/drawing/2014/main" id="{16A89D20-DAD6-4B24-B427-E11643B452D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9760" name="PoljeZBesedilom 2">
          <a:extLst>
            <a:ext uri="{FF2B5EF4-FFF2-40B4-BE49-F238E27FC236}">
              <a16:creationId xmlns:a16="http://schemas.microsoft.com/office/drawing/2014/main" id="{23238236-EA6A-4383-92BD-6507CB5DE43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9761" name="PoljeZBesedilom 2">
          <a:extLst>
            <a:ext uri="{FF2B5EF4-FFF2-40B4-BE49-F238E27FC236}">
              <a16:creationId xmlns:a16="http://schemas.microsoft.com/office/drawing/2014/main" id="{938DC5CF-9EBE-4AEE-B223-0555739519F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9762" name="PoljeZBesedilom 2">
          <a:extLst>
            <a:ext uri="{FF2B5EF4-FFF2-40B4-BE49-F238E27FC236}">
              <a16:creationId xmlns:a16="http://schemas.microsoft.com/office/drawing/2014/main" id="{F95864FA-78BF-4570-B1E7-E2D891FFEA9B}"/>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9763" name="PoljeZBesedilom 9762">
          <a:extLst>
            <a:ext uri="{FF2B5EF4-FFF2-40B4-BE49-F238E27FC236}">
              <a16:creationId xmlns:a16="http://schemas.microsoft.com/office/drawing/2014/main" id="{E4BB6749-EBA8-4C07-8917-B082A9E9492C}"/>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9764" name="PoljeZBesedilom 2">
          <a:extLst>
            <a:ext uri="{FF2B5EF4-FFF2-40B4-BE49-F238E27FC236}">
              <a16:creationId xmlns:a16="http://schemas.microsoft.com/office/drawing/2014/main" id="{17736632-1B0A-49E1-A911-FC49D280028A}"/>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9765" name="PoljeZBesedilom 2">
          <a:extLst>
            <a:ext uri="{FF2B5EF4-FFF2-40B4-BE49-F238E27FC236}">
              <a16:creationId xmlns:a16="http://schemas.microsoft.com/office/drawing/2014/main" id="{A80DFD7E-4396-45C9-A95E-FC2B4DE1A209}"/>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9766" name="PoljeZBesedilom 2">
          <a:extLst>
            <a:ext uri="{FF2B5EF4-FFF2-40B4-BE49-F238E27FC236}">
              <a16:creationId xmlns:a16="http://schemas.microsoft.com/office/drawing/2014/main" id="{9D2E6AF5-8790-4F9E-B973-9FAA4D1507D5}"/>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9767" name="PoljeZBesedilom 2">
          <a:extLst>
            <a:ext uri="{FF2B5EF4-FFF2-40B4-BE49-F238E27FC236}">
              <a16:creationId xmlns:a16="http://schemas.microsoft.com/office/drawing/2014/main" id="{60EF5585-5F23-4E8E-AFE0-F3A273110A6D}"/>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9768" name="PoljeZBesedilom 9767">
          <a:extLst>
            <a:ext uri="{FF2B5EF4-FFF2-40B4-BE49-F238E27FC236}">
              <a16:creationId xmlns:a16="http://schemas.microsoft.com/office/drawing/2014/main" id="{BC925C6E-9672-494B-88DD-B92C8EC5782F}"/>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9769" name="PoljeZBesedilom 2">
          <a:extLst>
            <a:ext uri="{FF2B5EF4-FFF2-40B4-BE49-F238E27FC236}">
              <a16:creationId xmlns:a16="http://schemas.microsoft.com/office/drawing/2014/main" id="{3A5DCFA2-376C-48AE-ADFB-7E670A58FDE7}"/>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9770" name="PoljeZBesedilom 2">
          <a:extLst>
            <a:ext uri="{FF2B5EF4-FFF2-40B4-BE49-F238E27FC236}">
              <a16:creationId xmlns:a16="http://schemas.microsoft.com/office/drawing/2014/main" id="{DD4CBC10-2C3D-4A5E-9721-899C7A06584F}"/>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9771" name="PoljeZBesedilom 2">
          <a:extLst>
            <a:ext uri="{FF2B5EF4-FFF2-40B4-BE49-F238E27FC236}">
              <a16:creationId xmlns:a16="http://schemas.microsoft.com/office/drawing/2014/main" id="{C14AB8B4-137B-418B-BE72-1FA3B3E2FEC3}"/>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9772" name="PoljeZBesedilom 2">
          <a:extLst>
            <a:ext uri="{FF2B5EF4-FFF2-40B4-BE49-F238E27FC236}">
              <a16:creationId xmlns:a16="http://schemas.microsoft.com/office/drawing/2014/main" id="{72D2E081-E722-4EAA-8595-AC78CE0F3674}"/>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73" name="PoljeZBesedilom 2">
          <a:extLst>
            <a:ext uri="{FF2B5EF4-FFF2-40B4-BE49-F238E27FC236}">
              <a16:creationId xmlns:a16="http://schemas.microsoft.com/office/drawing/2014/main" id="{A470EF3C-F59D-4564-87DC-B55659FCE4C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74" name="PoljeZBesedilom 9773">
          <a:extLst>
            <a:ext uri="{FF2B5EF4-FFF2-40B4-BE49-F238E27FC236}">
              <a16:creationId xmlns:a16="http://schemas.microsoft.com/office/drawing/2014/main" id="{96A0A592-CC57-46B9-8133-72EB525A359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75" name="PoljeZBesedilom 2">
          <a:extLst>
            <a:ext uri="{FF2B5EF4-FFF2-40B4-BE49-F238E27FC236}">
              <a16:creationId xmlns:a16="http://schemas.microsoft.com/office/drawing/2014/main" id="{5AC6862D-4BB4-4311-BC8F-01802B3B99F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76" name="PoljeZBesedilom 2">
          <a:extLst>
            <a:ext uri="{FF2B5EF4-FFF2-40B4-BE49-F238E27FC236}">
              <a16:creationId xmlns:a16="http://schemas.microsoft.com/office/drawing/2014/main" id="{D95B78C7-9260-4AEC-99F3-486824F035C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77" name="PoljeZBesedilom 2">
          <a:extLst>
            <a:ext uri="{FF2B5EF4-FFF2-40B4-BE49-F238E27FC236}">
              <a16:creationId xmlns:a16="http://schemas.microsoft.com/office/drawing/2014/main" id="{A0D439F3-0FEC-49DE-A32B-5A000E7C97D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78" name="PoljeZBesedilom 2">
          <a:extLst>
            <a:ext uri="{FF2B5EF4-FFF2-40B4-BE49-F238E27FC236}">
              <a16:creationId xmlns:a16="http://schemas.microsoft.com/office/drawing/2014/main" id="{47FF5605-0236-4918-9DE6-DFACB5D742B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79" name="PoljeZBesedilom 2">
          <a:extLst>
            <a:ext uri="{FF2B5EF4-FFF2-40B4-BE49-F238E27FC236}">
              <a16:creationId xmlns:a16="http://schemas.microsoft.com/office/drawing/2014/main" id="{391F334A-564F-4791-A3B4-75F41F77F8C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80" name="PoljeZBesedilom 9779">
          <a:extLst>
            <a:ext uri="{FF2B5EF4-FFF2-40B4-BE49-F238E27FC236}">
              <a16:creationId xmlns:a16="http://schemas.microsoft.com/office/drawing/2014/main" id="{FBC75ABE-4ADE-4A85-A54B-42D2D954582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81" name="PoljeZBesedilom 2">
          <a:extLst>
            <a:ext uri="{FF2B5EF4-FFF2-40B4-BE49-F238E27FC236}">
              <a16:creationId xmlns:a16="http://schemas.microsoft.com/office/drawing/2014/main" id="{AB35F24E-178C-4886-B5E8-EABBEE8B758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82" name="PoljeZBesedilom 2">
          <a:extLst>
            <a:ext uri="{FF2B5EF4-FFF2-40B4-BE49-F238E27FC236}">
              <a16:creationId xmlns:a16="http://schemas.microsoft.com/office/drawing/2014/main" id="{2CAA172F-80EA-4CE0-807D-8F77D2F0F56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83" name="PoljeZBesedilom 2">
          <a:extLst>
            <a:ext uri="{FF2B5EF4-FFF2-40B4-BE49-F238E27FC236}">
              <a16:creationId xmlns:a16="http://schemas.microsoft.com/office/drawing/2014/main" id="{620BA937-410D-4E23-8962-F206253FEFF3}"/>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906</xdr:row>
      <xdr:rowOff>0</xdr:rowOff>
    </xdr:from>
    <xdr:ext cx="184731" cy="264560"/>
    <xdr:sp macro="" textlink="">
      <xdr:nvSpPr>
        <xdr:cNvPr id="9784" name="PoljeZBesedilom 2">
          <a:extLst>
            <a:ext uri="{FF2B5EF4-FFF2-40B4-BE49-F238E27FC236}">
              <a16:creationId xmlns:a16="http://schemas.microsoft.com/office/drawing/2014/main" id="{01ACD3A6-F5A5-484E-A41F-33FE74D3853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85" name="PoljeZBesedilom 2">
          <a:extLst>
            <a:ext uri="{FF2B5EF4-FFF2-40B4-BE49-F238E27FC236}">
              <a16:creationId xmlns:a16="http://schemas.microsoft.com/office/drawing/2014/main" id="{6134C12F-C4F1-44FA-BED2-BE2C67533E0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86" name="PoljeZBesedilom 9785">
          <a:extLst>
            <a:ext uri="{FF2B5EF4-FFF2-40B4-BE49-F238E27FC236}">
              <a16:creationId xmlns:a16="http://schemas.microsoft.com/office/drawing/2014/main" id="{C2D3E301-4ECC-461A-B48E-9A9C0001A3A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87" name="PoljeZBesedilom 2">
          <a:extLst>
            <a:ext uri="{FF2B5EF4-FFF2-40B4-BE49-F238E27FC236}">
              <a16:creationId xmlns:a16="http://schemas.microsoft.com/office/drawing/2014/main" id="{4C098C51-703C-4D5B-AE0B-5ED9CF1A1BE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88" name="PoljeZBesedilom 2">
          <a:extLst>
            <a:ext uri="{FF2B5EF4-FFF2-40B4-BE49-F238E27FC236}">
              <a16:creationId xmlns:a16="http://schemas.microsoft.com/office/drawing/2014/main" id="{25998D3D-5AA6-4BCD-8888-D70FFE396EA7}"/>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89" name="PoljeZBesedilom 2">
          <a:extLst>
            <a:ext uri="{FF2B5EF4-FFF2-40B4-BE49-F238E27FC236}">
              <a16:creationId xmlns:a16="http://schemas.microsoft.com/office/drawing/2014/main" id="{9B951638-3401-43DD-BCEE-94DC2DA0CF92}"/>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90" name="PoljeZBesedilom 2">
          <a:extLst>
            <a:ext uri="{FF2B5EF4-FFF2-40B4-BE49-F238E27FC236}">
              <a16:creationId xmlns:a16="http://schemas.microsoft.com/office/drawing/2014/main" id="{ACDD0B72-C30A-437F-BB7F-C8D62FD61DF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91" name="PoljeZBesedilom 2">
          <a:extLst>
            <a:ext uri="{FF2B5EF4-FFF2-40B4-BE49-F238E27FC236}">
              <a16:creationId xmlns:a16="http://schemas.microsoft.com/office/drawing/2014/main" id="{FD30A2D9-5E6B-435A-987F-CC825A03091D}"/>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92" name="PoljeZBesedilom 9791">
          <a:extLst>
            <a:ext uri="{FF2B5EF4-FFF2-40B4-BE49-F238E27FC236}">
              <a16:creationId xmlns:a16="http://schemas.microsoft.com/office/drawing/2014/main" id="{28461871-3CE3-4BD2-BB29-512CE61E620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93" name="PoljeZBesedilom 2">
          <a:extLst>
            <a:ext uri="{FF2B5EF4-FFF2-40B4-BE49-F238E27FC236}">
              <a16:creationId xmlns:a16="http://schemas.microsoft.com/office/drawing/2014/main" id="{D9F32E62-B7FA-4076-8A81-61E0EC896858}"/>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94" name="PoljeZBesedilom 2">
          <a:extLst>
            <a:ext uri="{FF2B5EF4-FFF2-40B4-BE49-F238E27FC236}">
              <a16:creationId xmlns:a16="http://schemas.microsoft.com/office/drawing/2014/main" id="{6E67A5B5-75B3-47BD-BA09-A5F368C3F7F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95" name="PoljeZBesedilom 2">
          <a:extLst>
            <a:ext uri="{FF2B5EF4-FFF2-40B4-BE49-F238E27FC236}">
              <a16:creationId xmlns:a16="http://schemas.microsoft.com/office/drawing/2014/main" id="{DCC29A68-34C0-4E7B-8B83-9AACB1FBC3A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917</xdr:row>
      <xdr:rowOff>0</xdr:rowOff>
    </xdr:from>
    <xdr:ext cx="184731" cy="264560"/>
    <xdr:sp macro="" textlink="">
      <xdr:nvSpPr>
        <xdr:cNvPr id="9796" name="PoljeZBesedilom 2">
          <a:extLst>
            <a:ext uri="{FF2B5EF4-FFF2-40B4-BE49-F238E27FC236}">
              <a16:creationId xmlns:a16="http://schemas.microsoft.com/office/drawing/2014/main" id="{E6D8967D-84D0-4DAE-A536-6DA60E0B582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797" name="PoljeZBesedilom 2">
          <a:extLst>
            <a:ext uri="{FF2B5EF4-FFF2-40B4-BE49-F238E27FC236}">
              <a16:creationId xmlns:a16="http://schemas.microsoft.com/office/drawing/2014/main" id="{F0E2B2BD-7119-484B-AAD6-176D98372E9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798" name="PoljeZBesedilom 9797">
          <a:extLst>
            <a:ext uri="{FF2B5EF4-FFF2-40B4-BE49-F238E27FC236}">
              <a16:creationId xmlns:a16="http://schemas.microsoft.com/office/drawing/2014/main" id="{93E73FB1-4BC1-4573-AE76-AA7EE88AB9D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799" name="PoljeZBesedilom 2">
          <a:extLst>
            <a:ext uri="{FF2B5EF4-FFF2-40B4-BE49-F238E27FC236}">
              <a16:creationId xmlns:a16="http://schemas.microsoft.com/office/drawing/2014/main" id="{E17EC1D0-01D2-4A05-9F80-437B1838AFA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800" name="PoljeZBesedilom 2">
          <a:extLst>
            <a:ext uri="{FF2B5EF4-FFF2-40B4-BE49-F238E27FC236}">
              <a16:creationId xmlns:a16="http://schemas.microsoft.com/office/drawing/2014/main" id="{369F8A52-986F-4D06-9EDE-B0288168CA3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801" name="PoljeZBesedilom 2">
          <a:extLst>
            <a:ext uri="{FF2B5EF4-FFF2-40B4-BE49-F238E27FC236}">
              <a16:creationId xmlns:a16="http://schemas.microsoft.com/office/drawing/2014/main" id="{9130256A-6180-48A5-A1B0-27EA4C2AC4F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802" name="PoljeZBesedilom 2">
          <a:extLst>
            <a:ext uri="{FF2B5EF4-FFF2-40B4-BE49-F238E27FC236}">
              <a16:creationId xmlns:a16="http://schemas.microsoft.com/office/drawing/2014/main" id="{34CA8E09-6B3F-40BE-9448-4F8493572C0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803" name="PoljeZBesedilom 2">
          <a:extLst>
            <a:ext uri="{FF2B5EF4-FFF2-40B4-BE49-F238E27FC236}">
              <a16:creationId xmlns:a16="http://schemas.microsoft.com/office/drawing/2014/main" id="{EA601030-B1DE-40A3-BF8C-119AC774C68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804" name="PoljeZBesedilom 9803">
          <a:extLst>
            <a:ext uri="{FF2B5EF4-FFF2-40B4-BE49-F238E27FC236}">
              <a16:creationId xmlns:a16="http://schemas.microsoft.com/office/drawing/2014/main" id="{CF0C72A9-9666-44C9-834B-E2B6BB5EB00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805" name="PoljeZBesedilom 2">
          <a:extLst>
            <a:ext uri="{FF2B5EF4-FFF2-40B4-BE49-F238E27FC236}">
              <a16:creationId xmlns:a16="http://schemas.microsoft.com/office/drawing/2014/main" id="{EB7118FB-F99D-4B4F-8C8F-14A62463F70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806" name="PoljeZBesedilom 2">
          <a:extLst>
            <a:ext uri="{FF2B5EF4-FFF2-40B4-BE49-F238E27FC236}">
              <a16:creationId xmlns:a16="http://schemas.microsoft.com/office/drawing/2014/main" id="{19B46153-E6D4-4392-8505-DC04857A6C2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807" name="PoljeZBesedilom 2">
          <a:extLst>
            <a:ext uri="{FF2B5EF4-FFF2-40B4-BE49-F238E27FC236}">
              <a16:creationId xmlns:a16="http://schemas.microsoft.com/office/drawing/2014/main" id="{CD7664B5-0349-478F-9685-4A3E282AD8A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929</xdr:row>
      <xdr:rowOff>0</xdr:rowOff>
    </xdr:from>
    <xdr:ext cx="184731" cy="264560"/>
    <xdr:sp macro="" textlink="">
      <xdr:nvSpPr>
        <xdr:cNvPr id="9808" name="PoljeZBesedilom 2">
          <a:extLst>
            <a:ext uri="{FF2B5EF4-FFF2-40B4-BE49-F238E27FC236}">
              <a16:creationId xmlns:a16="http://schemas.microsoft.com/office/drawing/2014/main" id="{F7B2FBE0-8851-4D7C-86B1-5F1877DEA38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9809" name="PoljeZBesedilom 2">
          <a:extLst>
            <a:ext uri="{FF2B5EF4-FFF2-40B4-BE49-F238E27FC236}">
              <a16:creationId xmlns:a16="http://schemas.microsoft.com/office/drawing/2014/main" id="{BD3CEECC-32DB-4EBE-BF69-6E165722782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9810" name="PoljeZBesedilom 9809">
          <a:extLst>
            <a:ext uri="{FF2B5EF4-FFF2-40B4-BE49-F238E27FC236}">
              <a16:creationId xmlns:a16="http://schemas.microsoft.com/office/drawing/2014/main" id="{5FB7EAD0-707B-448C-96F9-FE11CD0AF012}"/>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9811" name="PoljeZBesedilom 2">
          <a:extLst>
            <a:ext uri="{FF2B5EF4-FFF2-40B4-BE49-F238E27FC236}">
              <a16:creationId xmlns:a16="http://schemas.microsoft.com/office/drawing/2014/main" id="{546246FE-40DC-47FA-913D-3C54E5EED6FC}"/>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9812" name="PoljeZBesedilom 2">
          <a:extLst>
            <a:ext uri="{FF2B5EF4-FFF2-40B4-BE49-F238E27FC236}">
              <a16:creationId xmlns:a16="http://schemas.microsoft.com/office/drawing/2014/main" id="{ED060535-AF2A-4CB5-9FFE-F2B887C854F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9813" name="PoljeZBesedilom 2">
          <a:extLst>
            <a:ext uri="{FF2B5EF4-FFF2-40B4-BE49-F238E27FC236}">
              <a16:creationId xmlns:a16="http://schemas.microsoft.com/office/drawing/2014/main" id="{EFFE5C12-F56D-4F9E-B07A-BA122AB7DFE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4560"/>
    <xdr:sp macro="" textlink="">
      <xdr:nvSpPr>
        <xdr:cNvPr id="9814" name="PoljeZBesedilom 2">
          <a:extLst>
            <a:ext uri="{FF2B5EF4-FFF2-40B4-BE49-F238E27FC236}">
              <a16:creationId xmlns:a16="http://schemas.microsoft.com/office/drawing/2014/main" id="{E9B4516F-8B80-4E36-B0FB-56D583975EE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9815" name="PoljeZBesedilom 2">
          <a:extLst>
            <a:ext uri="{FF2B5EF4-FFF2-40B4-BE49-F238E27FC236}">
              <a16:creationId xmlns:a16="http://schemas.microsoft.com/office/drawing/2014/main" id="{65BCB4C3-8030-44A5-877D-106FC236B3FC}"/>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9816" name="PoljeZBesedilom 9815">
          <a:extLst>
            <a:ext uri="{FF2B5EF4-FFF2-40B4-BE49-F238E27FC236}">
              <a16:creationId xmlns:a16="http://schemas.microsoft.com/office/drawing/2014/main" id="{2FDE827B-EB1E-4062-A1B2-344BC8EC9723}"/>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9817" name="PoljeZBesedilom 2">
          <a:extLst>
            <a:ext uri="{FF2B5EF4-FFF2-40B4-BE49-F238E27FC236}">
              <a16:creationId xmlns:a16="http://schemas.microsoft.com/office/drawing/2014/main" id="{9D7DE7EF-CFBB-41B9-BC03-5D456B2C6D24}"/>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9818" name="PoljeZBesedilom 2">
          <a:extLst>
            <a:ext uri="{FF2B5EF4-FFF2-40B4-BE49-F238E27FC236}">
              <a16:creationId xmlns:a16="http://schemas.microsoft.com/office/drawing/2014/main" id="{FDDA57ED-5C11-4F75-B5B6-200BA6939CD2}"/>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9819" name="PoljeZBesedilom 2">
          <a:extLst>
            <a:ext uri="{FF2B5EF4-FFF2-40B4-BE49-F238E27FC236}">
              <a16:creationId xmlns:a16="http://schemas.microsoft.com/office/drawing/2014/main" id="{DCD045DE-D36A-4852-92CE-72485060FFE3}"/>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930</xdr:row>
      <xdr:rowOff>0</xdr:rowOff>
    </xdr:from>
    <xdr:ext cx="184731" cy="262950"/>
    <xdr:sp macro="" textlink="">
      <xdr:nvSpPr>
        <xdr:cNvPr id="9820" name="PoljeZBesedilom 2">
          <a:extLst>
            <a:ext uri="{FF2B5EF4-FFF2-40B4-BE49-F238E27FC236}">
              <a16:creationId xmlns:a16="http://schemas.microsoft.com/office/drawing/2014/main" id="{A9C56AD5-43D0-42D9-8E93-37B86DB96B1A}"/>
            </a:ext>
          </a:extLst>
        </xdr:cNvPr>
        <xdr:cNvSpPr txBox="1"/>
      </xdr:nvSpPr>
      <xdr:spPr>
        <a:xfrm>
          <a:off x="8062257" y="2862943"/>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9821" name="PoljeZBesedilom 9820">
          <a:extLst>
            <a:ext uri="{FF2B5EF4-FFF2-40B4-BE49-F238E27FC236}">
              <a16:creationId xmlns:a16="http://schemas.microsoft.com/office/drawing/2014/main" id="{778E6A69-3C55-47BB-B527-53CE27AE2909}"/>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9822" name="PoljeZBesedilom 2">
          <a:extLst>
            <a:ext uri="{FF2B5EF4-FFF2-40B4-BE49-F238E27FC236}">
              <a16:creationId xmlns:a16="http://schemas.microsoft.com/office/drawing/2014/main" id="{01A10181-726C-4D58-9976-C2FA33505FA1}"/>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9823" name="PoljeZBesedilom 2">
          <a:extLst>
            <a:ext uri="{FF2B5EF4-FFF2-40B4-BE49-F238E27FC236}">
              <a16:creationId xmlns:a16="http://schemas.microsoft.com/office/drawing/2014/main" id="{F1C0A8C9-010F-4BB9-AC17-61AF80C32EFA}"/>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9824" name="PoljeZBesedilom 2">
          <a:extLst>
            <a:ext uri="{FF2B5EF4-FFF2-40B4-BE49-F238E27FC236}">
              <a16:creationId xmlns:a16="http://schemas.microsoft.com/office/drawing/2014/main" id="{E875F800-B2F5-4226-B6DA-57A24EDE1B57}"/>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931</xdr:row>
      <xdr:rowOff>0</xdr:rowOff>
    </xdr:from>
    <xdr:ext cx="184731" cy="274009"/>
    <xdr:sp macro="" textlink="">
      <xdr:nvSpPr>
        <xdr:cNvPr id="9825" name="PoljeZBesedilom 2">
          <a:extLst>
            <a:ext uri="{FF2B5EF4-FFF2-40B4-BE49-F238E27FC236}">
              <a16:creationId xmlns:a16="http://schemas.microsoft.com/office/drawing/2014/main" id="{F7CB5B98-6A0B-4494-90B9-F1870BAA69A6}"/>
            </a:ext>
          </a:extLst>
        </xdr:cNvPr>
        <xdr:cNvSpPr txBox="1"/>
      </xdr:nvSpPr>
      <xdr:spPr>
        <a:xfrm>
          <a:off x="806225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26" name="PoljeZBesedilom 2">
          <a:extLst>
            <a:ext uri="{FF2B5EF4-FFF2-40B4-BE49-F238E27FC236}">
              <a16:creationId xmlns:a16="http://schemas.microsoft.com/office/drawing/2014/main" id="{E5BEC4BD-6490-481A-AD3E-674D4714622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27" name="PoljeZBesedilom 9826">
          <a:extLst>
            <a:ext uri="{FF2B5EF4-FFF2-40B4-BE49-F238E27FC236}">
              <a16:creationId xmlns:a16="http://schemas.microsoft.com/office/drawing/2014/main" id="{810EB961-23D9-460A-91B7-265C733F34F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28" name="PoljeZBesedilom 2">
          <a:extLst>
            <a:ext uri="{FF2B5EF4-FFF2-40B4-BE49-F238E27FC236}">
              <a16:creationId xmlns:a16="http://schemas.microsoft.com/office/drawing/2014/main" id="{92CA3BAA-7831-4AFE-8400-09CB0438221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29" name="PoljeZBesedilom 2">
          <a:extLst>
            <a:ext uri="{FF2B5EF4-FFF2-40B4-BE49-F238E27FC236}">
              <a16:creationId xmlns:a16="http://schemas.microsoft.com/office/drawing/2014/main" id="{5B8CBF36-F0FB-420F-9D4C-DBBB1809100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30" name="PoljeZBesedilom 2">
          <a:extLst>
            <a:ext uri="{FF2B5EF4-FFF2-40B4-BE49-F238E27FC236}">
              <a16:creationId xmlns:a16="http://schemas.microsoft.com/office/drawing/2014/main" id="{E67C3A59-ABA6-4874-B0E2-B686FCCD373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31" name="PoljeZBesedilom 2">
          <a:extLst>
            <a:ext uri="{FF2B5EF4-FFF2-40B4-BE49-F238E27FC236}">
              <a16:creationId xmlns:a16="http://schemas.microsoft.com/office/drawing/2014/main" id="{A2804753-A277-47BA-9ECD-428FF02329F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832" name="PoljeZBesedilom 2">
          <a:extLst>
            <a:ext uri="{FF2B5EF4-FFF2-40B4-BE49-F238E27FC236}">
              <a16:creationId xmlns:a16="http://schemas.microsoft.com/office/drawing/2014/main" id="{754A8987-7774-4C8A-AEAB-C587EC098867}"/>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833" name="PoljeZBesedilom 9832">
          <a:extLst>
            <a:ext uri="{FF2B5EF4-FFF2-40B4-BE49-F238E27FC236}">
              <a16:creationId xmlns:a16="http://schemas.microsoft.com/office/drawing/2014/main" id="{43CAFEFF-9F1C-49B0-80DA-3EB71516227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834" name="PoljeZBesedilom 2">
          <a:extLst>
            <a:ext uri="{FF2B5EF4-FFF2-40B4-BE49-F238E27FC236}">
              <a16:creationId xmlns:a16="http://schemas.microsoft.com/office/drawing/2014/main" id="{F7440C33-5450-4FBB-8687-BDF328C3EBB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835" name="PoljeZBesedilom 2">
          <a:extLst>
            <a:ext uri="{FF2B5EF4-FFF2-40B4-BE49-F238E27FC236}">
              <a16:creationId xmlns:a16="http://schemas.microsoft.com/office/drawing/2014/main" id="{FE55F6D4-816E-4D16-8F55-3AAE616B833C}"/>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836" name="PoljeZBesedilom 2">
          <a:extLst>
            <a:ext uri="{FF2B5EF4-FFF2-40B4-BE49-F238E27FC236}">
              <a16:creationId xmlns:a16="http://schemas.microsoft.com/office/drawing/2014/main" id="{04735B53-FD17-4E03-80E1-937CD4BC95B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837" name="PoljeZBesedilom 2">
          <a:extLst>
            <a:ext uri="{FF2B5EF4-FFF2-40B4-BE49-F238E27FC236}">
              <a16:creationId xmlns:a16="http://schemas.microsoft.com/office/drawing/2014/main" id="{695F866B-914B-4B1B-8BD1-FE8FD0AA9B1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38" name="PoljeZBesedilom 2">
          <a:extLst>
            <a:ext uri="{FF2B5EF4-FFF2-40B4-BE49-F238E27FC236}">
              <a16:creationId xmlns:a16="http://schemas.microsoft.com/office/drawing/2014/main" id="{62FF562E-099E-457F-9BE3-41B15FE1D91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39" name="PoljeZBesedilom 9838">
          <a:extLst>
            <a:ext uri="{FF2B5EF4-FFF2-40B4-BE49-F238E27FC236}">
              <a16:creationId xmlns:a16="http://schemas.microsoft.com/office/drawing/2014/main" id="{81635A5B-B79A-4E45-BCC4-33B87287D320}"/>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40" name="PoljeZBesedilom 2">
          <a:extLst>
            <a:ext uri="{FF2B5EF4-FFF2-40B4-BE49-F238E27FC236}">
              <a16:creationId xmlns:a16="http://schemas.microsoft.com/office/drawing/2014/main" id="{78B6A4CF-435A-4DBF-85BD-91C23F9522B8}"/>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41" name="PoljeZBesedilom 2">
          <a:extLst>
            <a:ext uri="{FF2B5EF4-FFF2-40B4-BE49-F238E27FC236}">
              <a16:creationId xmlns:a16="http://schemas.microsoft.com/office/drawing/2014/main" id="{29F15610-16CB-41E7-BB33-D64D94D580B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42" name="PoljeZBesedilom 2">
          <a:extLst>
            <a:ext uri="{FF2B5EF4-FFF2-40B4-BE49-F238E27FC236}">
              <a16:creationId xmlns:a16="http://schemas.microsoft.com/office/drawing/2014/main" id="{204E501E-2AC7-4E5B-9587-D40AA77911CB}"/>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43" name="PoljeZBesedilom 2">
          <a:extLst>
            <a:ext uri="{FF2B5EF4-FFF2-40B4-BE49-F238E27FC236}">
              <a16:creationId xmlns:a16="http://schemas.microsoft.com/office/drawing/2014/main" id="{B790CC79-EC0A-47EB-B567-B27EB9CF2153}"/>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844" name="PoljeZBesedilom 2">
          <a:extLst>
            <a:ext uri="{FF2B5EF4-FFF2-40B4-BE49-F238E27FC236}">
              <a16:creationId xmlns:a16="http://schemas.microsoft.com/office/drawing/2014/main" id="{1C7CD331-3C54-4212-A344-D53A98B1B2C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845" name="PoljeZBesedilom 9844">
          <a:extLst>
            <a:ext uri="{FF2B5EF4-FFF2-40B4-BE49-F238E27FC236}">
              <a16:creationId xmlns:a16="http://schemas.microsoft.com/office/drawing/2014/main" id="{3E858CF5-B38D-4682-9319-AA8B6207F531}"/>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846" name="PoljeZBesedilom 2">
          <a:extLst>
            <a:ext uri="{FF2B5EF4-FFF2-40B4-BE49-F238E27FC236}">
              <a16:creationId xmlns:a16="http://schemas.microsoft.com/office/drawing/2014/main" id="{C4470E31-DCD2-4F3E-918B-21844F11D42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847" name="PoljeZBesedilom 2">
          <a:extLst>
            <a:ext uri="{FF2B5EF4-FFF2-40B4-BE49-F238E27FC236}">
              <a16:creationId xmlns:a16="http://schemas.microsoft.com/office/drawing/2014/main" id="{98DBCB95-AF43-43C0-918B-2E05CAF563DA}"/>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848" name="PoljeZBesedilom 2">
          <a:extLst>
            <a:ext uri="{FF2B5EF4-FFF2-40B4-BE49-F238E27FC236}">
              <a16:creationId xmlns:a16="http://schemas.microsoft.com/office/drawing/2014/main" id="{0F49EA69-6884-44AF-87CB-8C9DE3AEF58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926</xdr:row>
      <xdr:rowOff>0</xdr:rowOff>
    </xdr:from>
    <xdr:ext cx="184731" cy="264560"/>
    <xdr:sp macro="" textlink="">
      <xdr:nvSpPr>
        <xdr:cNvPr id="9849" name="PoljeZBesedilom 2">
          <a:extLst>
            <a:ext uri="{FF2B5EF4-FFF2-40B4-BE49-F238E27FC236}">
              <a16:creationId xmlns:a16="http://schemas.microsoft.com/office/drawing/2014/main" id="{4EDCF7A7-9203-4152-89D1-15C3ACA3BFA4}"/>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50" name="PoljeZBesedilom 2">
          <a:extLst>
            <a:ext uri="{FF2B5EF4-FFF2-40B4-BE49-F238E27FC236}">
              <a16:creationId xmlns:a16="http://schemas.microsoft.com/office/drawing/2014/main" id="{A447FC99-DB61-43B4-8CBE-AEAB3EF8D18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51" name="PoljeZBesedilom 9850">
          <a:extLst>
            <a:ext uri="{FF2B5EF4-FFF2-40B4-BE49-F238E27FC236}">
              <a16:creationId xmlns:a16="http://schemas.microsoft.com/office/drawing/2014/main" id="{C57AF397-C887-430D-8615-7ACE53B142D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52" name="PoljeZBesedilom 2">
          <a:extLst>
            <a:ext uri="{FF2B5EF4-FFF2-40B4-BE49-F238E27FC236}">
              <a16:creationId xmlns:a16="http://schemas.microsoft.com/office/drawing/2014/main" id="{C5FDB8D1-0FDA-483B-86FC-15DCDA8201B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53" name="PoljeZBesedilom 2">
          <a:extLst>
            <a:ext uri="{FF2B5EF4-FFF2-40B4-BE49-F238E27FC236}">
              <a16:creationId xmlns:a16="http://schemas.microsoft.com/office/drawing/2014/main" id="{72D23DFC-7C0B-4323-9979-961217B5DAA5}"/>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54" name="PoljeZBesedilom 2">
          <a:extLst>
            <a:ext uri="{FF2B5EF4-FFF2-40B4-BE49-F238E27FC236}">
              <a16:creationId xmlns:a16="http://schemas.microsoft.com/office/drawing/2014/main" id="{E8B15AE7-C623-4732-AE07-9B61F97B298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55" name="PoljeZBesedilom 2">
          <a:extLst>
            <a:ext uri="{FF2B5EF4-FFF2-40B4-BE49-F238E27FC236}">
              <a16:creationId xmlns:a16="http://schemas.microsoft.com/office/drawing/2014/main" id="{357C2DA8-E34D-4BB4-B8C2-09BC00CD080F}"/>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56" name="PoljeZBesedilom 2">
          <a:extLst>
            <a:ext uri="{FF2B5EF4-FFF2-40B4-BE49-F238E27FC236}">
              <a16:creationId xmlns:a16="http://schemas.microsoft.com/office/drawing/2014/main" id="{2E80F620-0867-4AF4-8439-81F6E7C40A3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57" name="PoljeZBesedilom 9856">
          <a:extLst>
            <a:ext uri="{FF2B5EF4-FFF2-40B4-BE49-F238E27FC236}">
              <a16:creationId xmlns:a16="http://schemas.microsoft.com/office/drawing/2014/main" id="{F1B615F8-F864-4A8E-909C-761D0EE6172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58" name="PoljeZBesedilom 2">
          <a:extLst>
            <a:ext uri="{FF2B5EF4-FFF2-40B4-BE49-F238E27FC236}">
              <a16:creationId xmlns:a16="http://schemas.microsoft.com/office/drawing/2014/main" id="{78A8D2AA-932C-46E1-848B-1BB2D1B59F0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59" name="PoljeZBesedilom 2">
          <a:extLst>
            <a:ext uri="{FF2B5EF4-FFF2-40B4-BE49-F238E27FC236}">
              <a16:creationId xmlns:a16="http://schemas.microsoft.com/office/drawing/2014/main" id="{8C18976F-992A-4547-983F-37E61E512D0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60" name="PoljeZBesedilom 2">
          <a:extLst>
            <a:ext uri="{FF2B5EF4-FFF2-40B4-BE49-F238E27FC236}">
              <a16:creationId xmlns:a16="http://schemas.microsoft.com/office/drawing/2014/main" id="{D2F600B1-7763-4EDC-99F9-6A96D5EC9F6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61" name="PoljeZBesedilom 2">
          <a:extLst>
            <a:ext uri="{FF2B5EF4-FFF2-40B4-BE49-F238E27FC236}">
              <a16:creationId xmlns:a16="http://schemas.microsoft.com/office/drawing/2014/main" id="{A5E24826-181B-439A-A2E6-E1F0745C00E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62" name="PoljeZBesedilom 2">
          <a:extLst>
            <a:ext uri="{FF2B5EF4-FFF2-40B4-BE49-F238E27FC236}">
              <a16:creationId xmlns:a16="http://schemas.microsoft.com/office/drawing/2014/main" id="{FB2CBB44-E222-4710-A382-C9099EFCAAC0}"/>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63" name="PoljeZBesedilom 9862">
          <a:extLst>
            <a:ext uri="{FF2B5EF4-FFF2-40B4-BE49-F238E27FC236}">
              <a16:creationId xmlns:a16="http://schemas.microsoft.com/office/drawing/2014/main" id="{33633801-73E9-4E46-BA56-26FD032064E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64" name="PoljeZBesedilom 2">
          <a:extLst>
            <a:ext uri="{FF2B5EF4-FFF2-40B4-BE49-F238E27FC236}">
              <a16:creationId xmlns:a16="http://schemas.microsoft.com/office/drawing/2014/main" id="{A87D4454-3625-406E-A866-98A2F09FBE3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65" name="PoljeZBesedilom 2">
          <a:extLst>
            <a:ext uri="{FF2B5EF4-FFF2-40B4-BE49-F238E27FC236}">
              <a16:creationId xmlns:a16="http://schemas.microsoft.com/office/drawing/2014/main" id="{7726D9F3-2055-4835-B133-1F318D144EA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66" name="PoljeZBesedilom 2">
          <a:extLst>
            <a:ext uri="{FF2B5EF4-FFF2-40B4-BE49-F238E27FC236}">
              <a16:creationId xmlns:a16="http://schemas.microsoft.com/office/drawing/2014/main" id="{042276E3-75BE-4DDC-9A99-A3E9FCC05F0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67" name="PoljeZBesedilom 2">
          <a:extLst>
            <a:ext uri="{FF2B5EF4-FFF2-40B4-BE49-F238E27FC236}">
              <a16:creationId xmlns:a16="http://schemas.microsoft.com/office/drawing/2014/main" id="{0D52D658-AD4E-4C1B-B5A8-BC3DE587CE2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9868" name="PoljeZBesedilom 2">
          <a:extLst>
            <a:ext uri="{FF2B5EF4-FFF2-40B4-BE49-F238E27FC236}">
              <a16:creationId xmlns:a16="http://schemas.microsoft.com/office/drawing/2014/main" id="{5ADA2E9B-022A-4DD5-8F27-2614EA1C3E5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9869" name="PoljeZBesedilom 9868">
          <a:extLst>
            <a:ext uri="{FF2B5EF4-FFF2-40B4-BE49-F238E27FC236}">
              <a16:creationId xmlns:a16="http://schemas.microsoft.com/office/drawing/2014/main" id="{348A75D0-5BA7-4721-9598-ED4BF4781B1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9870" name="PoljeZBesedilom 2">
          <a:extLst>
            <a:ext uri="{FF2B5EF4-FFF2-40B4-BE49-F238E27FC236}">
              <a16:creationId xmlns:a16="http://schemas.microsoft.com/office/drawing/2014/main" id="{A08D316D-2A0F-473E-A5B3-A853A4E1087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9871" name="PoljeZBesedilom 2">
          <a:extLst>
            <a:ext uri="{FF2B5EF4-FFF2-40B4-BE49-F238E27FC236}">
              <a16:creationId xmlns:a16="http://schemas.microsoft.com/office/drawing/2014/main" id="{50CDF9E5-09C4-4943-AC3E-78D0FA24BBE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9872" name="PoljeZBesedilom 2">
          <a:extLst>
            <a:ext uri="{FF2B5EF4-FFF2-40B4-BE49-F238E27FC236}">
              <a16:creationId xmlns:a16="http://schemas.microsoft.com/office/drawing/2014/main" id="{6C2181FC-2A02-42EA-A5BF-17A89391DD2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9873" name="PoljeZBesedilom 2">
          <a:extLst>
            <a:ext uri="{FF2B5EF4-FFF2-40B4-BE49-F238E27FC236}">
              <a16:creationId xmlns:a16="http://schemas.microsoft.com/office/drawing/2014/main" id="{E5D31859-68A8-4383-92A4-2F7B23E67D5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874" name="PoljeZBesedilom 2">
          <a:extLst>
            <a:ext uri="{FF2B5EF4-FFF2-40B4-BE49-F238E27FC236}">
              <a16:creationId xmlns:a16="http://schemas.microsoft.com/office/drawing/2014/main" id="{F997CF15-F66D-432F-AAF0-FE5EB512013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875" name="PoljeZBesedilom 9874">
          <a:extLst>
            <a:ext uri="{FF2B5EF4-FFF2-40B4-BE49-F238E27FC236}">
              <a16:creationId xmlns:a16="http://schemas.microsoft.com/office/drawing/2014/main" id="{8558A505-997B-469F-94A5-4882F9B2A52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876" name="PoljeZBesedilom 2">
          <a:extLst>
            <a:ext uri="{FF2B5EF4-FFF2-40B4-BE49-F238E27FC236}">
              <a16:creationId xmlns:a16="http://schemas.microsoft.com/office/drawing/2014/main" id="{CC6FEFFD-C50B-43F8-AC1F-1F844C0C6A3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877" name="PoljeZBesedilom 2">
          <a:extLst>
            <a:ext uri="{FF2B5EF4-FFF2-40B4-BE49-F238E27FC236}">
              <a16:creationId xmlns:a16="http://schemas.microsoft.com/office/drawing/2014/main" id="{F8E93533-784B-4438-9D63-91A187AD143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878" name="PoljeZBesedilom 2">
          <a:extLst>
            <a:ext uri="{FF2B5EF4-FFF2-40B4-BE49-F238E27FC236}">
              <a16:creationId xmlns:a16="http://schemas.microsoft.com/office/drawing/2014/main" id="{DAD2E548-C09A-43C2-877F-B6D95BE0927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879" name="PoljeZBesedilom 2">
          <a:extLst>
            <a:ext uri="{FF2B5EF4-FFF2-40B4-BE49-F238E27FC236}">
              <a16:creationId xmlns:a16="http://schemas.microsoft.com/office/drawing/2014/main" id="{3A15769E-B931-4B42-8AF9-0CB4C0CB433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4009"/>
    <xdr:sp macro="" textlink="">
      <xdr:nvSpPr>
        <xdr:cNvPr id="9880" name="PoljeZBesedilom 9879">
          <a:extLst>
            <a:ext uri="{FF2B5EF4-FFF2-40B4-BE49-F238E27FC236}">
              <a16:creationId xmlns:a16="http://schemas.microsoft.com/office/drawing/2014/main" id="{EFB6C258-B396-4076-8A8A-AF2BF0DBE080}"/>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4009"/>
    <xdr:sp macro="" textlink="">
      <xdr:nvSpPr>
        <xdr:cNvPr id="9881" name="PoljeZBesedilom 2">
          <a:extLst>
            <a:ext uri="{FF2B5EF4-FFF2-40B4-BE49-F238E27FC236}">
              <a16:creationId xmlns:a16="http://schemas.microsoft.com/office/drawing/2014/main" id="{82287C2A-8B71-4858-9701-72112C06DE3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4009"/>
    <xdr:sp macro="" textlink="">
      <xdr:nvSpPr>
        <xdr:cNvPr id="9882" name="PoljeZBesedilom 2">
          <a:extLst>
            <a:ext uri="{FF2B5EF4-FFF2-40B4-BE49-F238E27FC236}">
              <a16:creationId xmlns:a16="http://schemas.microsoft.com/office/drawing/2014/main" id="{D9073972-9E43-4868-8E69-A9A6E86F66A3}"/>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4009"/>
    <xdr:sp macro="" textlink="">
      <xdr:nvSpPr>
        <xdr:cNvPr id="9883" name="PoljeZBesedilom 2">
          <a:extLst>
            <a:ext uri="{FF2B5EF4-FFF2-40B4-BE49-F238E27FC236}">
              <a16:creationId xmlns:a16="http://schemas.microsoft.com/office/drawing/2014/main" id="{5B7099B1-F0CB-4C79-8F7C-97F456923BB3}"/>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4009"/>
    <xdr:sp macro="" textlink="">
      <xdr:nvSpPr>
        <xdr:cNvPr id="9884" name="PoljeZBesedilom 2">
          <a:extLst>
            <a:ext uri="{FF2B5EF4-FFF2-40B4-BE49-F238E27FC236}">
              <a16:creationId xmlns:a16="http://schemas.microsoft.com/office/drawing/2014/main" id="{4290EC2A-B85A-4698-BF4A-FBA43A741EAC}"/>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85" name="PoljeZBesedilom 2">
          <a:extLst>
            <a:ext uri="{FF2B5EF4-FFF2-40B4-BE49-F238E27FC236}">
              <a16:creationId xmlns:a16="http://schemas.microsoft.com/office/drawing/2014/main" id="{5D72F8B0-7B99-4BED-9F5D-BEAA52FBE8A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86" name="PoljeZBesedilom 9885">
          <a:extLst>
            <a:ext uri="{FF2B5EF4-FFF2-40B4-BE49-F238E27FC236}">
              <a16:creationId xmlns:a16="http://schemas.microsoft.com/office/drawing/2014/main" id="{6B136621-246E-4C78-BE8B-659D85F01A4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87" name="PoljeZBesedilom 2">
          <a:extLst>
            <a:ext uri="{FF2B5EF4-FFF2-40B4-BE49-F238E27FC236}">
              <a16:creationId xmlns:a16="http://schemas.microsoft.com/office/drawing/2014/main" id="{3F679CD1-E5BB-4AB8-B251-28D4FC36E392}"/>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88" name="PoljeZBesedilom 2">
          <a:extLst>
            <a:ext uri="{FF2B5EF4-FFF2-40B4-BE49-F238E27FC236}">
              <a16:creationId xmlns:a16="http://schemas.microsoft.com/office/drawing/2014/main" id="{2357DECB-01DD-45DE-9631-BD6EDC849B89}"/>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89" name="PoljeZBesedilom 2">
          <a:extLst>
            <a:ext uri="{FF2B5EF4-FFF2-40B4-BE49-F238E27FC236}">
              <a16:creationId xmlns:a16="http://schemas.microsoft.com/office/drawing/2014/main" id="{0AEAB183-8CCE-46A3-A8B3-0C66EF618EFD}"/>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927</xdr:row>
      <xdr:rowOff>0</xdr:rowOff>
    </xdr:from>
    <xdr:ext cx="184731" cy="264560"/>
    <xdr:sp macro="" textlink="">
      <xdr:nvSpPr>
        <xdr:cNvPr id="9890" name="PoljeZBesedilom 2">
          <a:extLst>
            <a:ext uri="{FF2B5EF4-FFF2-40B4-BE49-F238E27FC236}">
              <a16:creationId xmlns:a16="http://schemas.microsoft.com/office/drawing/2014/main" id="{85310871-7006-48AE-9624-0980049FDC26}"/>
            </a:ext>
          </a:extLst>
        </xdr:cNvPr>
        <xdr:cNvSpPr txBox="1"/>
      </xdr:nvSpPr>
      <xdr:spPr>
        <a:xfrm>
          <a:off x="805654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91" name="PoljeZBesedilom 2">
          <a:extLst>
            <a:ext uri="{FF2B5EF4-FFF2-40B4-BE49-F238E27FC236}">
              <a16:creationId xmlns:a16="http://schemas.microsoft.com/office/drawing/2014/main" id="{46427ACE-19E3-46B5-BD2C-1ACC2A88B78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92" name="PoljeZBesedilom 9891">
          <a:extLst>
            <a:ext uri="{FF2B5EF4-FFF2-40B4-BE49-F238E27FC236}">
              <a16:creationId xmlns:a16="http://schemas.microsoft.com/office/drawing/2014/main" id="{EED3701C-0129-497F-A1A9-1F0915ED228E}"/>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93" name="PoljeZBesedilom 2">
          <a:extLst>
            <a:ext uri="{FF2B5EF4-FFF2-40B4-BE49-F238E27FC236}">
              <a16:creationId xmlns:a16="http://schemas.microsoft.com/office/drawing/2014/main" id="{039707E6-3205-48C9-9BC7-E51DB9F319E6}"/>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94" name="PoljeZBesedilom 2">
          <a:extLst>
            <a:ext uri="{FF2B5EF4-FFF2-40B4-BE49-F238E27FC236}">
              <a16:creationId xmlns:a16="http://schemas.microsoft.com/office/drawing/2014/main" id="{36A653B5-8775-4559-9781-CFBACE89A07F}"/>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95" name="PoljeZBesedilom 2">
          <a:extLst>
            <a:ext uri="{FF2B5EF4-FFF2-40B4-BE49-F238E27FC236}">
              <a16:creationId xmlns:a16="http://schemas.microsoft.com/office/drawing/2014/main" id="{D88A96EB-6207-4156-9E10-C0F921E84DB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96" name="PoljeZBesedilom 2">
          <a:extLst>
            <a:ext uri="{FF2B5EF4-FFF2-40B4-BE49-F238E27FC236}">
              <a16:creationId xmlns:a16="http://schemas.microsoft.com/office/drawing/2014/main" id="{B2B54937-A9C7-4A13-8BC9-85BCF553B894}"/>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97" name="PoljeZBesedilom 2">
          <a:extLst>
            <a:ext uri="{FF2B5EF4-FFF2-40B4-BE49-F238E27FC236}">
              <a16:creationId xmlns:a16="http://schemas.microsoft.com/office/drawing/2014/main" id="{67878AAF-265B-4FA4-91AA-23C9E13B865B}"/>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98" name="PoljeZBesedilom 9897">
          <a:extLst>
            <a:ext uri="{FF2B5EF4-FFF2-40B4-BE49-F238E27FC236}">
              <a16:creationId xmlns:a16="http://schemas.microsoft.com/office/drawing/2014/main" id="{91ED5A64-4CC9-4598-A286-3601DA9F0B99}"/>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899" name="PoljeZBesedilom 2">
          <a:extLst>
            <a:ext uri="{FF2B5EF4-FFF2-40B4-BE49-F238E27FC236}">
              <a16:creationId xmlns:a16="http://schemas.microsoft.com/office/drawing/2014/main" id="{E844A4B1-8567-4E64-A5FC-9F5388680E9C}"/>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900" name="PoljeZBesedilom 2">
          <a:extLst>
            <a:ext uri="{FF2B5EF4-FFF2-40B4-BE49-F238E27FC236}">
              <a16:creationId xmlns:a16="http://schemas.microsoft.com/office/drawing/2014/main" id="{ACB38747-D3FC-4FB6-AA34-DD6E5E49637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901" name="PoljeZBesedilom 2">
          <a:extLst>
            <a:ext uri="{FF2B5EF4-FFF2-40B4-BE49-F238E27FC236}">
              <a16:creationId xmlns:a16="http://schemas.microsoft.com/office/drawing/2014/main" id="{A144AF44-FA37-483B-89D1-A8BD0EC0C155}"/>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934</xdr:row>
      <xdr:rowOff>0</xdr:rowOff>
    </xdr:from>
    <xdr:ext cx="184731" cy="264560"/>
    <xdr:sp macro="" textlink="">
      <xdr:nvSpPr>
        <xdr:cNvPr id="9902" name="PoljeZBesedilom 2">
          <a:extLst>
            <a:ext uri="{FF2B5EF4-FFF2-40B4-BE49-F238E27FC236}">
              <a16:creationId xmlns:a16="http://schemas.microsoft.com/office/drawing/2014/main" id="{9A831BAA-DCE4-411B-941C-A049F790CCA1}"/>
            </a:ext>
          </a:extLst>
        </xdr:cNvPr>
        <xdr:cNvSpPr txBox="1"/>
      </xdr:nvSpPr>
      <xdr:spPr>
        <a:xfrm>
          <a:off x="806035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9903" name="PoljeZBesedilom 2">
          <a:extLst>
            <a:ext uri="{FF2B5EF4-FFF2-40B4-BE49-F238E27FC236}">
              <a16:creationId xmlns:a16="http://schemas.microsoft.com/office/drawing/2014/main" id="{63C662EF-6DEB-4A48-90AD-7F055ABCC4E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9904" name="PoljeZBesedilom 9903">
          <a:extLst>
            <a:ext uri="{FF2B5EF4-FFF2-40B4-BE49-F238E27FC236}">
              <a16:creationId xmlns:a16="http://schemas.microsoft.com/office/drawing/2014/main" id="{C48ECF88-3B2A-4676-8E06-BC4DFDB2E9C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9905" name="PoljeZBesedilom 2">
          <a:extLst>
            <a:ext uri="{FF2B5EF4-FFF2-40B4-BE49-F238E27FC236}">
              <a16:creationId xmlns:a16="http://schemas.microsoft.com/office/drawing/2014/main" id="{ED751070-29C3-4DC3-B4B7-C1A70F8AD4C9}"/>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9906" name="PoljeZBesedilom 2">
          <a:extLst>
            <a:ext uri="{FF2B5EF4-FFF2-40B4-BE49-F238E27FC236}">
              <a16:creationId xmlns:a16="http://schemas.microsoft.com/office/drawing/2014/main" id="{B252F6DE-F60D-4F14-833A-94D011D9E642}"/>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9907" name="PoljeZBesedilom 2">
          <a:extLst>
            <a:ext uri="{FF2B5EF4-FFF2-40B4-BE49-F238E27FC236}">
              <a16:creationId xmlns:a16="http://schemas.microsoft.com/office/drawing/2014/main" id="{73B03869-72C6-4B74-B379-AEACEDC707C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934</xdr:row>
      <xdr:rowOff>0</xdr:rowOff>
    </xdr:from>
    <xdr:ext cx="184731" cy="264560"/>
    <xdr:sp macro="" textlink="">
      <xdr:nvSpPr>
        <xdr:cNvPr id="9908" name="PoljeZBesedilom 2">
          <a:extLst>
            <a:ext uri="{FF2B5EF4-FFF2-40B4-BE49-F238E27FC236}">
              <a16:creationId xmlns:a16="http://schemas.microsoft.com/office/drawing/2014/main" id="{9604A377-EF7E-4A7A-95AA-24D82378C7C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909" name="PoljeZBesedilom 2">
          <a:extLst>
            <a:ext uri="{FF2B5EF4-FFF2-40B4-BE49-F238E27FC236}">
              <a16:creationId xmlns:a16="http://schemas.microsoft.com/office/drawing/2014/main" id="{EA2275AA-8FA5-44AE-AA28-3AB438466C9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910" name="PoljeZBesedilom 9909">
          <a:extLst>
            <a:ext uri="{FF2B5EF4-FFF2-40B4-BE49-F238E27FC236}">
              <a16:creationId xmlns:a16="http://schemas.microsoft.com/office/drawing/2014/main" id="{0A9C7F5A-64CA-4405-AC63-C22E35F54DEA}"/>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911" name="PoljeZBesedilom 2">
          <a:extLst>
            <a:ext uri="{FF2B5EF4-FFF2-40B4-BE49-F238E27FC236}">
              <a16:creationId xmlns:a16="http://schemas.microsoft.com/office/drawing/2014/main" id="{E464ECB1-4F71-4FDA-A80E-32A915FE8233}"/>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912" name="PoljeZBesedilom 2">
          <a:extLst>
            <a:ext uri="{FF2B5EF4-FFF2-40B4-BE49-F238E27FC236}">
              <a16:creationId xmlns:a16="http://schemas.microsoft.com/office/drawing/2014/main" id="{9A3DBEBB-9762-42A5-B3C3-DD537B41818F}"/>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913" name="PoljeZBesedilom 2">
          <a:extLst>
            <a:ext uri="{FF2B5EF4-FFF2-40B4-BE49-F238E27FC236}">
              <a16:creationId xmlns:a16="http://schemas.microsoft.com/office/drawing/2014/main" id="{3B846DBD-CCF4-4F1D-8BEA-49BB08C37AD6}"/>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935</xdr:row>
      <xdr:rowOff>0</xdr:rowOff>
    </xdr:from>
    <xdr:ext cx="184731" cy="264560"/>
    <xdr:sp macro="" textlink="">
      <xdr:nvSpPr>
        <xdr:cNvPr id="9914" name="PoljeZBesedilom 2">
          <a:extLst>
            <a:ext uri="{FF2B5EF4-FFF2-40B4-BE49-F238E27FC236}">
              <a16:creationId xmlns:a16="http://schemas.microsoft.com/office/drawing/2014/main" id="{307B6D74-075C-408F-AF2E-A37F842BB1BB}"/>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4009"/>
    <xdr:sp macro="" textlink="">
      <xdr:nvSpPr>
        <xdr:cNvPr id="9915" name="PoljeZBesedilom 9914">
          <a:extLst>
            <a:ext uri="{FF2B5EF4-FFF2-40B4-BE49-F238E27FC236}">
              <a16:creationId xmlns:a16="http://schemas.microsoft.com/office/drawing/2014/main" id="{66F054E8-2384-470A-8887-4814F6A747F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4009"/>
    <xdr:sp macro="" textlink="">
      <xdr:nvSpPr>
        <xdr:cNvPr id="9916" name="PoljeZBesedilom 2">
          <a:extLst>
            <a:ext uri="{FF2B5EF4-FFF2-40B4-BE49-F238E27FC236}">
              <a16:creationId xmlns:a16="http://schemas.microsoft.com/office/drawing/2014/main" id="{9BBEA522-B597-4516-B9D0-79185F8D5506}"/>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4009"/>
    <xdr:sp macro="" textlink="">
      <xdr:nvSpPr>
        <xdr:cNvPr id="9917" name="PoljeZBesedilom 2">
          <a:extLst>
            <a:ext uri="{FF2B5EF4-FFF2-40B4-BE49-F238E27FC236}">
              <a16:creationId xmlns:a16="http://schemas.microsoft.com/office/drawing/2014/main" id="{CA9CD729-A15A-4418-AC13-8AE21ACF359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4009"/>
    <xdr:sp macro="" textlink="">
      <xdr:nvSpPr>
        <xdr:cNvPr id="9918" name="PoljeZBesedilom 2">
          <a:extLst>
            <a:ext uri="{FF2B5EF4-FFF2-40B4-BE49-F238E27FC236}">
              <a16:creationId xmlns:a16="http://schemas.microsoft.com/office/drawing/2014/main" id="{10A62D5D-67D3-4420-B0BC-0450EE7C3B2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936</xdr:row>
      <xdr:rowOff>0</xdr:rowOff>
    </xdr:from>
    <xdr:ext cx="184731" cy="274009"/>
    <xdr:sp macro="" textlink="">
      <xdr:nvSpPr>
        <xdr:cNvPr id="9919" name="PoljeZBesedilom 2">
          <a:extLst>
            <a:ext uri="{FF2B5EF4-FFF2-40B4-BE49-F238E27FC236}">
              <a16:creationId xmlns:a16="http://schemas.microsoft.com/office/drawing/2014/main" id="{DDF360E9-1CE2-4D10-9CDF-75A9E8EF63D5}"/>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20" name="PoljeZBesedilom 2">
          <a:extLst>
            <a:ext uri="{FF2B5EF4-FFF2-40B4-BE49-F238E27FC236}">
              <a16:creationId xmlns:a16="http://schemas.microsoft.com/office/drawing/2014/main" id="{63C8687F-9BAB-4103-8B31-C0A237F4B13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21" name="PoljeZBesedilom 9920">
          <a:extLst>
            <a:ext uri="{FF2B5EF4-FFF2-40B4-BE49-F238E27FC236}">
              <a16:creationId xmlns:a16="http://schemas.microsoft.com/office/drawing/2014/main" id="{5D176B22-6B90-4FB0-88D4-AAAF5308A3F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22" name="PoljeZBesedilom 2">
          <a:extLst>
            <a:ext uri="{FF2B5EF4-FFF2-40B4-BE49-F238E27FC236}">
              <a16:creationId xmlns:a16="http://schemas.microsoft.com/office/drawing/2014/main" id="{FA2348B1-414E-4F45-B82F-80C21939A13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23" name="PoljeZBesedilom 2">
          <a:extLst>
            <a:ext uri="{FF2B5EF4-FFF2-40B4-BE49-F238E27FC236}">
              <a16:creationId xmlns:a16="http://schemas.microsoft.com/office/drawing/2014/main" id="{A13CA222-25A5-4522-8B8C-C22B0888960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24" name="PoljeZBesedilom 2">
          <a:extLst>
            <a:ext uri="{FF2B5EF4-FFF2-40B4-BE49-F238E27FC236}">
              <a16:creationId xmlns:a16="http://schemas.microsoft.com/office/drawing/2014/main" id="{DBA3901D-029E-49A9-9170-E3D6F402BE2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25" name="PoljeZBesedilom 2">
          <a:extLst>
            <a:ext uri="{FF2B5EF4-FFF2-40B4-BE49-F238E27FC236}">
              <a16:creationId xmlns:a16="http://schemas.microsoft.com/office/drawing/2014/main" id="{83A5976C-452D-496C-B0FA-5B241BCB292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26" name="PoljeZBesedilom 2">
          <a:extLst>
            <a:ext uri="{FF2B5EF4-FFF2-40B4-BE49-F238E27FC236}">
              <a16:creationId xmlns:a16="http://schemas.microsoft.com/office/drawing/2014/main" id="{1EB4ED92-D298-4163-966D-E907FC20241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27" name="PoljeZBesedilom 9926">
          <a:extLst>
            <a:ext uri="{FF2B5EF4-FFF2-40B4-BE49-F238E27FC236}">
              <a16:creationId xmlns:a16="http://schemas.microsoft.com/office/drawing/2014/main" id="{4014ADFB-2080-4849-9793-E5B76534C51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28" name="PoljeZBesedilom 2">
          <a:extLst>
            <a:ext uri="{FF2B5EF4-FFF2-40B4-BE49-F238E27FC236}">
              <a16:creationId xmlns:a16="http://schemas.microsoft.com/office/drawing/2014/main" id="{7A01A66F-783A-4646-8EF6-1DF94E9B663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29" name="PoljeZBesedilom 2">
          <a:extLst>
            <a:ext uri="{FF2B5EF4-FFF2-40B4-BE49-F238E27FC236}">
              <a16:creationId xmlns:a16="http://schemas.microsoft.com/office/drawing/2014/main" id="{A167458E-DFB4-4EDF-8C84-E7601616FCC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30" name="PoljeZBesedilom 2">
          <a:extLst>
            <a:ext uri="{FF2B5EF4-FFF2-40B4-BE49-F238E27FC236}">
              <a16:creationId xmlns:a16="http://schemas.microsoft.com/office/drawing/2014/main" id="{28F5CF0B-E5F7-4CB8-9598-E1A6DE3056E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31" name="PoljeZBesedilom 2">
          <a:extLst>
            <a:ext uri="{FF2B5EF4-FFF2-40B4-BE49-F238E27FC236}">
              <a16:creationId xmlns:a16="http://schemas.microsoft.com/office/drawing/2014/main" id="{76BA39B6-310F-4E54-87B6-B0F375C9969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32" name="PoljeZBesedilom 2">
          <a:extLst>
            <a:ext uri="{FF2B5EF4-FFF2-40B4-BE49-F238E27FC236}">
              <a16:creationId xmlns:a16="http://schemas.microsoft.com/office/drawing/2014/main" id="{DE3E05D8-3A29-431C-90F4-65F65FF685E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33" name="PoljeZBesedilom 9932">
          <a:extLst>
            <a:ext uri="{FF2B5EF4-FFF2-40B4-BE49-F238E27FC236}">
              <a16:creationId xmlns:a16="http://schemas.microsoft.com/office/drawing/2014/main" id="{6637F1FD-4B83-4B1E-9A91-5E8ACB48E22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34" name="PoljeZBesedilom 2">
          <a:extLst>
            <a:ext uri="{FF2B5EF4-FFF2-40B4-BE49-F238E27FC236}">
              <a16:creationId xmlns:a16="http://schemas.microsoft.com/office/drawing/2014/main" id="{78C25DF7-CBCC-4385-9AA3-CE5F8F22413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35" name="PoljeZBesedilom 2">
          <a:extLst>
            <a:ext uri="{FF2B5EF4-FFF2-40B4-BE49-F238E27FC236}">
              <a16:creationId xmlns:a16="http://schemas.microsoft.com/office/drawing/2014/main" id="{8CC699D1-C621-46DE-BE87-2A1FD41C8B7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36" name="PoljeZBesedilom 2">
          <a:extLst>
            <a:ext uri="{FF2B5EF4-FFF2-40B4-BE49-F238E27FC236}">
              <a16:creationId xmlns:a16="http://schemas.microsoft.com/office/drawing/2014/main" id="{A5EDC3A7-B3EA-4A31-A5FF-F7E6CF58D13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37" name="PoljeZBesedilom 2">
          <a:extLst>
            <a:ext uri="{FF2B5EF4-FFF2-40B4-BE49-F238E27FC236}">
              <a16:creationId xmlns:a16="http://schemas.microsoft.com/office/drawing/2014/main" id="{79E7A56F-427D-40F4-BABE-AAE5ED61610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38" name="PoljeZBesedilom 2">
          <a:extLst>
            <a:ext uri="{FF2B5EF4-FFF2-40B4-BE49-F238E27FC236}">
              <a16:creationId xmlns:a16="http://schemas.microsoft.com/office/drawing/2014/main" id="{A29A66C2-58DD-469F-AFAA-DE20DE5D857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39" name="PoljeZBesedilom 9938">
          <a:extLst>
            <a:ext uri="{FF2B5EF4-FFF2-40B4-BE49-F238E27FC236}">
              <a16:creationId xmlns:a16="http://schemas.microsoft.com/office/drawing/2014/main" id="{903B7FA0-F01D-441B-9080-0B8EDC7E705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40" name="PoljeZBesedilom 2">
          <a:extLst>
            <a:ext uri="{FF2B5EF4-FFF2-40B4-BE49-F238E27FC236}">
              <a16:creationId xmlns:a16="http://schemas.microsoft.com/office/drawing/2014/main" id="{E5B65B30-E0D5-472F-90EF-41F9825CC843}"/>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41" name="PoljeZBesedilom 2">
          <a:extLst>
            <a:ext uri="{FF2B5EF4-FFF2-40B4-BE49-F238E27FC236}">
              <a16:creationId xmlns:a16="http://schemas.microsoft.com/office/drawing/2014/main" id="{C6B8D22D-73E8-495A-9987-160EF44CC97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42" name="PoljeZBesedilom 2">
          <a:extLst>
            <a:ext uri="{FF2B5EF4-FFF2-40B4-BE49-F238E27FC236}">
              <a16:creationId xmlns:a16="http://schemas.microsoft.com/office/drawing/2014/main" id="{511CC389-37C7-4B0C-9FB7-45AB5263A92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937</xdr:row>
      <xdr:rowOff>0</xdr:rowOff>
    </xdr:from>
    <xdr:ext cx="184731" cy="264560"/>
    <xdr:sp macro="" textlink="">
      <xdr:nvSpPr>
        <xdr:cNvPr id="9943" name="PoljeZBesedilom 2">
          <a:extLst>
            <a:ext uri="{FF2B5EF4-FFF2-40B4-BE49-F238E27FC236}">
              <a16:creationId xmlns:a16="http://schemas.microsoft.com/office/drawing/2014/main" id="{2F1DA855-5CA1-48B8-8C75-2C9E2DDF214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44" name="PoljeZBesedilom 2">
          <a:extLst>
            <a:ext uri="{FF2B5EF4-FFF2-40B4-BE49-F238E27FC236}">
              <a16:creationId xmlns:a16="http://schemas.microsoft.com/office/drawing/2014/main" id="{FCE240E7-47D7-437A-A13B-D02B052DF5F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45" name="PoljeZBesedilom 9944">
          <a:extLst>
            <a:ext uri="{FF2B5EF4-FFF2-40B4-BE49-F238E27FC236}">
              <a16:creationId xmlns:a16="http://schemas.microsoft.com/office/drawing/2014/main" id="{C9586AFF-4345-4971-8EDB-13A5770272EB}"/>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46" name="PoljeZBesedilom 2">
          <a:extLst>
            <a:ext uri="{FF2B5EF4-FFF2-40B4-BE49-F238E27FC236}">
              <a16:creationId xmlns:a16="http://schemas.microsoft.com/office/drawing/2014/main" id="{ADB30EC4-9824-4BEE-9B96-17D9BBD8D7A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47" name="PoljeZBesedilom 2">
          <a:extLst>
            <a:ext uri="{FF2B5EF4-FFF2-40B4-BE49-F238E27FC236}">
              <a16:creationId xmlns:a16="http://schemas.microsoft.com/office/drawing/2014/main" id="{F4DC1B4F-F691-4E6C-8FDF-15DEE4E02E0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48" name="PoljeZBesedilom 2">
          <a:extLst>
            <a:ext uri="{FF2B5EF4-FFF2-40B4-BE49-F238E27FC236}">
              <a16:creationId xmlns:a16="http://schemas.microsoft.com/office/drawing/2014/main" id="{CB225D85-5730-414A-81EE-AA28FF5F4636}"/>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49" name="PoljeZBesedilom 2">
          <a:extLst>
            <a:ext uri="{FF2B5EF4-FFF2-40B4-BE49-F238E27FC236}">
              <a16:creationId xmlns:a16="http://schemas.microsoft.com/office/drawing/2014/main" id="{1ABA33D9-0C64-4C91-9C04-198B97D327D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50" name="PoljeZBesedilom 2">
          <a:extLst>
            <a:ext uri="{FF2B5EF4-FFF2-40B4-BE49-F238E27FC236}">
              <a16:creationId xmlns:a16="http://schemas.microsoft.com/office/drawing/2014/main" id="{9CE58C71-391D-4C9E-801A-FCF6CBE40D6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51" name="PoljeZBesedilom 9950">
          <a:extLst>
            <a:ext uri="{FF2B5EF4-FFF2-40B4-BE49-F238E27FC236}">
              <a16:creationId xmlns:a16="http://schemas.microsoft.com/office/drawing/2014/main" id="{4D549326-072C-48B7-9FA0-0BAA887BFC7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52" name="PoljeZBesedilom 2">
          <a:extLst>
            <a:ext uri="{FF2B5EF4-FFF2-40B4-BE49-F238E27FC236}">
              <a16:creationId xmlns:a16="http://schemas.microsoft.com/office/drawing/2014/main" id="{3663FFA2-A005-4B6F-A567-D9778632DCC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53" name="PoljeZBesedilom 2">
          <a:extLst>
            <a:ext uri="{FF2B5EF4-FFF2-40B4-BE49-F238E27FC236}">
              <a16:creationId xmlns:a16="http://schemas.microsoft.com/office/drawing/2014/main" id="{E303DC54-1BFE-4051-97AF-D538536ADDBD}"/>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54" name="PoljeZBesedilom 2">
          <a:extLst>
            <a:ext uri="{FF2B5EF4-FFF2-40B4-BE49-F238E27FC236}">
              <a16:creationId xmlns:a16="http://schemas.microsoft.com/office/drawing/2014/main" id="{FB3CBCF0-5C2C-4E12-B510-931F4273965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55" name="PoljeZBesedilom 2">
          <a:extLst>
            <a:ext uri="{FF2B5EF4-FFF2-40B4-BE49-F238E27FC236}">
              <a16:creationId xmlns:a16="http://schemas.microsoft.com/office/drawing/2014/main" id="{9F0142AD-0BDA-42F9-ADEE-025B368FB4E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956" name="PoljeZBesedilom 2">
          <a:extLst>
            <a:ext uri="{FF2B5EF4-FFF2-40B4-BE49-F238E27FC236}">
              <a16:creationId xmlns:a16="http://schemas.microsoft.com/office/drawing/2014/main" id="{73217632-1873-49B9-A165-15FBD58804C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957" name="PoljeZBesedilom 9956">
          <a:extLst>
            <a:ext uri="{FF2B5EF4-FFF2-40B4-BE49-F238E27FC236}">
              <a16:creationId xmlns:a16="http://schemas.microsoft.com/office/drawing/2014/main" id="{F8195671-E3CC-490A-809E-DA565C4B596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958" name="PoljeZBesedilom 2">
          <a:extLst>
            <a:ext uri="{FF2B5EF4-FFF2-40B4-BE49-F238E27FC236}">
              <a16:creationId xmlns:a16="http://schemas.microsoft.com/office/drawing/2014/main" id="{56C8CAF8-FC6E-4A57-9C7D-1F0238F962B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959" name="PoljeZBesedilom 2">
          <a:extLst>
            <a:ext uri="{FF2B5EF4-FFF2-40B4-BE49-F238E27FC236}">
              <a16:creationId xmlns:a16="http://schemas.microsoft.com/office/drawing/2014/main" id="{0A7E7169-F72E-45F1-91A3-4F112121E796}"/>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960" name="PoljeZBesedilom 2">
          <a:extLst>
            <a:ext uri="{FF2B5EF4-FFF2-40B4-BE49-F238E27FC236}">
              <a16:creationId xmlns:a16="http://schemas.microsoft.com/office/drawing/2014/main" id="{B2E7FE08-BC22-4171-9E84-24904637DFAF}"/>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961" name="PoljeZBesedilom 2">
          <a:extLst>
            <a:ext uri="{FF2B5EF4-FFF2-40B4-BE49-F238E27FC236}">
              <a16:creationId xmlns:a16="http://schemas.microsoft.com/office/drawing/2014/main" id="{BCBBFCC0-6223-40BD-A178-5E5F194A1090}"/>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62" name="PoljeZBesedilom 2">
          <a:extLst>
            <a:ext uri="{FF2B5EF4-FFF2-40B4-BE49-F238E27FC236}">
              <a16:creationId xmlns:a16="http://schemas.microsoft.com/office/drawing/2014/main" id="{06079FAF-995E-4CCA-AA3A-6DFF7040E908}"/>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63" name="PoljeZBesedilom 9962">
          <a:extLst>
            <a:ext uri="{FF2B5EF4-FFF2-40B4-BE49-F238E27FC236}">
              <a16:creationId xmlns:a16="http://schemas.microsoft.com/office/drawing/2014/main" id="{FF9B16F7-CBEA-4644-823A-4916012D6EB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64" name="PoljeZBesedilom 2">
          <a:extLst>
            <a:ext uri="{FF2B5EF4-FFF2-40B4-BE49-F238E27FC236}">
              <a16:creationId xmlns:a16="http://schemas.microsoft.com/office/drawing/2014/main" id="{D78E2C11-B022-41AC-9E91-67B0029670F0}"/>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65" name="PoljeZBesedilom 2">
          <a:extLst>
            <a:ext uri="{FF2B5EF4-FFF2-40B4-BE49-F238E27FC236}">
              <a16:creationId xmlns:a16="http://schemas.microsoft.com/office/drawing/2014/main" id="{F6F46948-96A3-4B80-B363-60F8155EC46F}"/>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66" name="PoljeZBesedilom 2">
          <a:extLst>
            <a:ext uri="{FF2B5EF4-FFF2-40B4-BE49-F238E27FC236}">
              <a16:creationId xmlns:a16="http://schemas.microsoft.com/office/drawing/2014/main" id="{59E76017-FA7A-461D-B0BA-385001F5509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67" name="PoljeZBesedilom 2">
          <a:extLst>
            <a:ext uri="{FF2B5EF4-FFF2-40B4-BE49-F238E27FC236}">
              <a16:creationId xmlns:a16="http://schemas.microsoft.com/office/drawing/2014/main" id="{3E90C2F5-9DB1-4C98-9A9E-B0CC17C63962}"/>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68" name="PoljeZBesedilom 2">
          <a:extLst>
            <a:ext uri="{FF2B5EF4-FFF2-40B4-BE49-F238E27FC236}">
              <a16:creationId xmlns:a16="http://schemas.microsoft.com/office/drawing/2014/main" id="{835BDE4E-7B79-44A5-88CF-9107F67D6ABA}"/>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69" name="PoljeZBesedilom 9968">
          <a:extLst>
            <a:ext uri="{FF2B5EF4-FFF2-40B4-BE49-F238E27FC236}">
              <a16:creationId xmlns:a16="http://schemas.microsoft.com/office/drawing/2014/main" id="{2FA9AB74-6EF5-4811-822D-067DC0B41E44}"/>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70" name="PoljeZBesedilom 2">
          <a:extLst>
            <a:ext uri="{FF2B5EF4-FFF2-40B4-BE49-F238E27FC236}">
              <a16:creationId xmlns:a16="http://schemas.microsoft.com/office/drawing/2014/main" id="{C5E03C81-46DC-48DD-8E7C-AC8F96C1374C}"/>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71" name="PoljeZBesedilom 2">
          <a:extLst>
            <a:ext uri="{FF2B5EF4-FFF2-40B4-BE49-F238E27FC236}">
              <a16:creationId xmlns:a16="http://schemas.microsoft.com/office/drawing/2014/main" id="{ADDA624E-9F0D-4683-AE21-DF81B5D0A57E}"/>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72" name="PoljeZBesedilom 2">
          <a:extLst>
            <a:ext uri="{FF2B5EF4-FFF2-40B4-BE49-F238E27FC236}">
              <a16:creationId xmlns:a16="http://schemas.microsoft.com/office/drawing/2014/main" id="{0F43C659-4CF4-41C0-BB94-CE2E911BA8A1}"/>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960</xdr:row>
      <xdr:rowOff>0</xdr:rowOff>
    </xdr:from>
    <xdr:ext cx="184731" cy="264560"/>
    <xdr:sp macro="" textlink="">
      <xdr:nvSpPr>
        <xdr:cNvPr id="9973" name="PoljeZBesedilom 2">
          <a:extLst>
            <a:ext uri="{FF2B5EF4-FFF2-40B4-BE49-F238E27FC236}">
              <a16:creationId xmlns:a16="http://schemas.microsoft.com/office/drawing/2014/main" id="{2A7CE862-2A95-4488-B93C-4B69A670B827}"/>
            </a:ext>
          </a:extLst>
        </xdr:cNvPr>
        <xdr:cNvSpPr txBox="1"/>
      </xdr:nvSpPr>
      <xdr:spPr>
        <a:xfrm>
          <a:off x="8064162"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974" name="PoljeZBesedilom 2">
          <a:extLst>
            <a:ext uri="{FF2B5EF4-FFF2-40B4-BE49-F238E27FC236}">
              <a16:creationId xmlns:a16="http://schemas.microsoft.com/office/drawing/2014/main" id="{ECEB0617-ADB2-4E15-8CB6-D6EEF1C80EEB}"/>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975" name="PoljeZBesedilom 9974">
          <a:extLst>
            <a:ext uri="{FF2B5EF4-FFF2-40B4-BE49-F238E27FC236}">
              <a16:creationId xmlns:a16="http://schemas.microsoft.com/office/drawing/2014/main" id="{471C1DA0-185F-4C49-8F24-86AC3424BAC3}"/>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976" name="PoljeZBesedilom 2">
          <a:extLst>
            <a:ext uri="{FF2B5EF4-FFF2-40B4-BE49-F238E27FC236}">
              <a16:creationId xmlns:a16="http://schemas.microsoft.com/office/drawing/2014/main" id="{B265F387-6DCE-4E63-8DE6-2FCC51B9C7F4}"/>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977" name="PoljeZBesedilom 2">
          <a:extLst>
            <a:ext uri="{FF2B5EF4-FFF2-40B4-BE49-F238E27FC236}">
              <a16:creationId xmlns:a16="http://schemas.microsoft.com/office/drawing/2014/main" id="{A20D6ADD-F526-485D-9E88-E447C4C6F3D5}"/>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978" name="PoljeZBesedilom 2">
          <a:extLst>
            <a:ext uri="{FF2B5EF4-FFF2-40B4-BE49-F238E27FC236}">
              <a16:creationId xmlns:a16="http://schemas.microsoft.com/office/drawing/2014/main" id="{FEE5CD2C-F4CC-4973-8CFA-EFCF3D3A99DD}"/>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960</xdr:row>
      <xdr:rowOff>0</xdr:rowOff>
    </xdr:from>
    <xdr:ext cx="184731" cy="264560"/>
    <xdr:sp macro="" textlink="">
      <xdr:nvSpPr>
        <xdr:cNvPr id="9979" name="PoljeZBesedilom 2">
          <a:extLst>
            <a:ext uri="{FF2B5EF4-FFF2-40B4-BE49-F238E27FC236}">
              <a16:creationId xmlns:a16="http://schemas.microsoft.com/office/drawing/2014/main" id="{E9AB9188-9ECA-4AF6-9DA7-1294B7BBAB11}"/>
            </a:ext>
          </a:extLst>
        </xdr:cNvPr>
        <xdr:cNvSpPr txBox="1"/>
      </xdr:nvSpPr>
      <xdr:spPr>
        <a:xfrm>
          <a:off x="806225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980" name="PoljeZBesedilom 2">
          <a:extLst>
            <a:ext uri="{FF2B5EF4-FFF2-40B4-BE49-F238E27FC236}">
              <a16:creationId xmlns:a16="http://schemas.microsoft.com/office/drawing/2014/main" id="{FD8D135E-80B5-4472-BE3D-B5051D3E4BA1}"/>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981" name="PoljeZBesedilom 9980">
          <a:extLst>
            <a:ext uri="{FF2B5EF4-FFF2-40B4-BE49-F238E27FC236}">
              <a16:creationId xmlns:a16="http://schemas.microsoft.com/office/drawing/2014/main" id="{859CBABD-5DCF-4153-9F31-26B0F4F089F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982" name="PoljeZBesedilom 2">
          <a:extLst>
            <a:ext uri="{FF2B5EF4-FFF2-40B4-BE49-F238E27FC236}">
              <a16:creationId xmlns:a16="http://schemas.microsoft.com/office/drawing/2014/main" id="{B032FD79-B85F-4D05-A663-0D215B7F30E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983" name="PoljeZBesedilom 2">
          <a:extLst>
            <a:ext uri="{FF2B5EF4-FFF2-40B4-BE49-F238E27FC236}">
              <a16:creationId xmlns:a16="http://schemas.microsoft.com/office/drawing/2014/main" id="{F3E5FE4F-49C7-4356-A361-16C1ED372F24}"/>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984" name="PoljeZBesedilom 2">
          <a:extLst>
            <a:ext uri="{FF2B5EF4-FFF2-40B4-BE49-F238E27FC236}">
              <a16:creationId xmlns:a16="http://schemas.microsoft.com/office/drawing/2014/main" id="{BFA06C09-6B8A-420D-8734-3084A30F4D0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985" name="PoljeZBesedilom 2">
          <a:extLst>
            <a:ext uri="{FF2B5EF4-FFF2-40B4-BE49-F238E27FC236}">
              <a16:creationId xmlns:a16="http://schemas.microsoft.com/office/drawing/2014/main" id="{FA70805D-3A35-4F04-9AAD-8ACC8FBB874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986" name="PoljeZBesedilom 9985">
          <a:extLst>
            <a:ext uri="{FF2B5EF4-FFF2-40B4-BE49-F238E27FC236}">
              <a16:creationId xmlns:a16="http://schemas.microsoft.com/office/drawing/2014/main" id="{70D38C3F-3291-4C33-9D19-04BAEAE63F4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987" name="PoljeZBesedilom 2">
          <a:extLst>
            <a:ext uri="{FF2B5EF4-FFF2-40B4-BE49-F238E27FC236}">
              <a16:creationId xmlns:a16="http://schemas.microsoft.com/office/drawing/2014/main" id="{F890DBFF-532B-44B8-8D66-539F2CE9857A}"/>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988" name="PoljeZBesedilom 2">
          <a:extLst>
            <a:ext uri="{FF2B5EF4-FFF2-40B4-BE49-F238E27FC236}">
              <a16:creationId xmlns:a16="http://schemas.microsoft.com/office/drawing/2014/main" id="{38904B7C-1EDE-4B7E-BC81-8CFD89CF288B}"/>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989" name="PoljeZBesedilom 2">
          <a:extLst>
            <a:ext uri="{FF2B5EF4-FFF2-40B4-BE49-F238E27FC236}">
              <a16:creationId xmlns:a16="http://schemas.microsoft.com/office/drawing/2014/main" id="{5443C7D3-695E-4CAF-9C97-A7BB2B6DDD13}"/>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990" name="PoljeZBesedilom 2">
          <a:extLst>
            <a:ext uri="{FF2B5EF4-FFF2-40B4-BE49-F238E27FC236}">
              <a16:creationId xmlns:a16="http://schemas.microsoft.com/office/drawing/2014/main" id="{881EE21B-E45C-4C75-BC67-2C89677A407F}"/>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991" name="PoljeZBesedilom 2">
          <a:extLst>
            <a:ext uri="{FF2B5EF4-FFF2-40B4-BE49-F238E27FC236}">
              <a16:creationId xmlns:a16="http://schemas.microsoft.com/office/drawing/2014/main" id="{2088513F-D389-4DA0-9CA0-817873D89F4C}"/>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992" name="PoljeZBesedilom 9991">
          <a:extLst>
            <a:ext uri="{FF2B5EF4-FFF2-40B4-BE49-F238E27FC236}">
              <a16:creationId xmlns:a16="http://schemas.microsoft.com/office/drawing/2014/main" id="{B20A2370-3E9D-47FC-ACE0-F5E7B5E8ACC0}"/>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993" name="PoljeZBesedilom 2">
          <a:extLst>
            <a:ext uri="{FF2B5EF4-FFF2-40B4-BE49-F238E27FC236}">
              <a16:creationId xmlns:a16="http://schemas.microsoft.com/office/drawing/2014/main" id="{61759DCB-A649-44E3-837D-9DF8677A1845}"/>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994" name="PoljeZBesedilom 2">
          <a:extLst>
            <a:ext uri="{FF2B5EF4-FFF2-40B4-BE49-F238E27FC236}">
              <a16:creationId xmlns:a16="http://schemas.microsoft.com/office/drawing/2014/main" id="{0D330B1D-E0FD-4F7C-BC34-BD9F6B9A008E}"/>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995" name="PoljeZBesedilom 2">
          <a:extLst>
            <a:ext uri="{FF2B5EF4-FFF2-40B4-BE49-F238E27FC236}">
              <a16:creationId xmlns:a16="http://schemas.microsoft.com/office/drawing/2014/main" id="{FDD2918F-0FA1-4F0C-BAC4-DACB5EE37DF8}"/>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64560"/>
    <xdr:sp macro="" textlink="">
      <xdr:nvSpPr>
        <xdr:cNvPr id="9996" name="PoljeZBesedilom 2">
          <a:extLst>
            <a:ext uri="{FF2B5EF4-FFF2-40B4-BE49-F238E27FC236}">
              <a16:creationId xmlns:a16="http://schemas.microsoft.com/office/drawing/2014/main" id="{CF3D371C-0186-479C-9AC6-BB6EA0452ED7}"/>
            </a:ext>
          </a:extLst>
        </xdr:cNvPr>
        <xdr:cNvSpPr txBox="1"/>
      </xdr:nvSpPr>
      <xdr:spPr>
        <a:xfrm>
          <a:off x="8058447"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997" name="PoljeZBesedilom 9996">
          <a:extLst>
            <a:ext uri="{FF2B5EF4-FFF2-40B4-BE49-F238E27FC236}">
              <a16:creationId xmlns:a16="http://schemas.microsoft.com/office/drawing/2014/main" id="{98D7B086-51DC-42E2-994C-2447E83A7156}"/>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998" name="PoljeZBesedilom 2">
          <a:extLst>
            <a:ext uri="{FF2B5EF4-FFF2-40B4-BE49-F238E27FC236}">
              <a16:creationId xmlns:a16="http://schemas.microsoft.com/office/drawing/2014/main" id="{573F0710-CD6B-4F4A-A6B4-A27CB4593424}"/>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9999" name="PoljeZBesedilom 2">
          <a:extLst>
            <a:ext uri="{FF2B5EF4-FFF2-40B4-BE49-F238E27FC236}">
              <a16:creationId xmlns:a16="http://schemas.microsoft.com/office/drawing/2014/main" id="{1DC13813-8234-4017-AE43-14ED47350408}"/>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10000" name="PoljeZBesedilom 2">
          <a:extLst>
            <a:ext uri="{FF2B5EF4-FFF2-40B4-BE49-F238E27FC236}">
              <a16:creationId xmlns:a16="http://schemas.microsoft.com/office/drawing/2014/main" id="{F9571BD8-476E-4CB3-B694-E62C24DC37A9}"/>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960</xdr:row>
      <xdr:rowOff>0</xdr:rowOff>
    </xdr:from>
    <xdr:ext cx="184731" cy="274009"/>
    <xdr:sp macro="" textlink="">
      <xdr:nvSpPr>
        <xdr:cNvPr id="10001" name="PoljeZBesedilom 2">
          <a:extLst>
            <a:ext uri="{FF2B5EF4-FFF2-40B4-BE49-F238E27FC236}">
              <a16:creationId xmlns:a16="http://schemas.microsoft.com/office/drawing/2014/main" id="{61457E06-378B-4EB5-94C8-9C9159C1B671}"/>
            </a:ext>
          </a:extLst>
        </xdr:cNvPr>
        <xdr:cNvSpPr txBox="1"/>
      </xdr:nvSpPr>
      <xdr:spPr>
        <a:xfrm>
          <a:off x="8058447" y="2862943"/>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1071</xdr:row>
      <xdr:rowOff>0</xdr:rowOff>
    </xdr:from>
    <xdr:ext cx="191101" cy="272341"/>
    <xdr:sp macro="" textlink="">
      <xdr:nvSpPr>
        <xdr:cNvPr id="10002" name="PoljeZBesedilom 2">
          <a:extLst>
            <a:ext uri="{FF2B5EF4-FFF2-40B4-BE49-F238E27FC236}">
              <a16:creationId xmlns:a16="http://schemas.microsoft.com/office/drawing/2014/main" id="{AF023C0E-A9FC-4EE1-ACA2-12C2F2E3CBCC}"/>
            </a:ext>
          </a:extLst>
        </xdr:cNvPr>
        <xdr:cNvSpPr txBox="1"/>
      </xdr:nvSpPr>
      <xdr:spPr>
        <a:xfrm>
          <a:off x="6765471" y="2862943"/>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1071</xdr:row>
      <xdr:rowOff>0</xdr:rowOff>
    </xdr:from>
    <xdr:ext cx="191101" cy="272341"/>
    <xdr:sp macro="" textlink="">
      <xdr:nvSpPr>
        <xdr:cNvPr id="10003" name="PoljeZBesedilom 10002">
          <a:extLst>
            <a:ext uri="{FF2B5EF4-FFF2-40B4-BE49-F238E27FC236}">
              <a16:creationId xmlns:a16="http://schemas.microsoft.com/office/drawing/2014/main" id="{D60B7F01-9E60-40DD-87B9-53336568E398}"/>
            </a:ext>
          </a:extLst>
        </xdr:cNvPr>
        <xdr:cNvSpPr txBox="1"/>
      </xdr:nvSpPr>
      <xdr:spPr>
        <a:xfrm>
          <a:off x="6765471" y="2862943"/>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10004" name="PoljeZBesedilom 2">
          <a:extLst>
            <a:ext uri="{FF2B5EF4-FFF2-40B4-BE49-F238E27FC236}">
              <a16:creationId xmlns:a16="http://schemas.microsoft.com/office/drawing/2014/main" id="{5F778813-414B-46E7-9E7B-95C905DFACE4}"/>
            </a:ext>
          </a:extLst>
        </xdr:cNvPr>
        <xdr:cNvSpPr txBox="1"/>
      </xdr:nvSpPr>
      <xdr:spPr>
        <a:xfrm>
          <a:off x="6765471"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1069</xdr:row>
      <xdr:rowOff>0</xdr:rowOff>
    </xdr:from>
    <xdr:ext cx="184731" cy="264560"/>
    <xdr:sp macro="" textlink="">
      <xdr:nvSpPr>
        <xdr:cNvPr id="10005" name="PoljeZBesedilom 10004">
          <a:extLst>
            <a:ext uri="{FF2B5EF4-FFF2-40B4-BE49-F238E27FC236}">
              <a16:creationId xmlns:a16="http://schemas.microsoft.com/office/drawing/2014/main" id="{84804BE0-D9F6-4D16-B6B2-728825673386}"/>
            </a:ext>
          </a:extLst>
        </xdr:cNvPr>
        <xdr:cNvSpPr txBox="1"/>
      </xdr:nvSpPr>
      <xdr:spPr>
        <a:xfrm>
          <a:off x="6765471" y="28629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1035</xdr:row>
      <xdr:rowOff>151137</xdr:rowOff>
    </xdr:from>
    <xdr:ext cx="184731" cy="264560"/>
    <xdr:sp macro="" textlink="">
      <xdr:nvSpPr>
        <xdr:cNvPr id="10006" name="PoljeZBesedilom 2">
          <a:extLst>
            <a:ext uri="{FF2B5EF4-FFF2-40B4-BE49-F238E27FC236}">
              <a16:creationId xmlns:a16="http://schemas.microsoft.com/office/drawing/2014/main" id="{8719DC51-ADA7-4003-B1CE-5F27967B5DD0}"/>
            </a:ext>
          </a:extLst>
        </xdr:cNvPr>
        <xdr:cNvSpPr txBox="1"/>
      </xdr:nvSpPr>
      <xdr:spPr>
        <a:xfrm>
          <a:off x="6221186" y="36889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1035</xdr:row>
      <xdr:rowOff>151137</xdr:rowOff>
    </xdr:from>
    <xdr:ext cx="184731" cy="264560"/>
    <xdr:sp macro="" textlink="">
      <xdr:nvSpPr>
        <xdr:cNvPr id="10007" name="PoljeZBesedilom 10006">
          <a:extLst>
            <a:ext uri="{FF2B5EF4-FFF2-40B4-BE49-F238E27FC236}">
              <a16:creationId xmlns:a16="http://schemas.microsoft.com/office/drawing/2014/main" id="{0CF8E0C2-56A4-47DF-B970-74F51AA0776E}"/>
            </a:ext>
          </a:extLst>
        </xdr:cNvPr>
        <xdr:cNvSpPr txBox="1"/>
      </xdr:nvSpPr>
      <xdr:spPr>
        <a:xfrm>
          <a:off x="6221186" y="36889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1035</xdr:row>
      <xdr:rowOff>151137</xdr:rowOff>
    </xdr:from>
    <xdr:ext cx="184731" cy="264560"/>
    <xdr:sp macro="" textlink="">
      <xdr:nvSpPr>
        <xdr:cNvPr id="10008" name="PoljeZBesedilom 2">
          <a:extLst>
            <a:ext uri="{FF2B5EF4-FFF2-40B4-BE49-F238E27FC236}">
              <a16:creationId xmlns:a16="http://schemas.microsoft.com/office/drawing/2014/main" id="{629BC7B2-B083-4D68-A1BD-4950B10B3C65}"/>
            </a:ext>
          </a:extLst>
        </xdr:cNvPr>
        <xdr:cNvSpPr txBox="1"/>
      </xdr:nvSpPr>
      <xdr:spPr>
        <a:xfrm>
          <a:off x="6221186" y="36889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1035</xdr:row>
      <xdr:rowOff>151137</xdr:rowOff>
    </xdr:from>
    <xdr:ext cx="184731" cy="264560"/>
    <xdr:sp macro="" textlink="">
      <xdr:nvSpPr>
        <xdr:cNvPr id="10009" name="PoljeZBesedilom 10008">
          <a:extLst>
            <a:ext uri="{FF2B5EF4-FFF2-40B4-BE49-F238E27FC236}">
              <a16:creationId xmlns:a16="http://schemas.microsoft.com/office/drawing/2014/main" id="{D23BF0C3-61CC-42E8-8ABD-96AEE85103E1}"/>
            </a:ext>
          </a:extLst>
        </xdr:cNvPr>
        <xdr:cNvSpPr txBox="1"/>
      </xdr:nvSpPr>
      <xdr:spPr>
        <a:xfrm>
          <a:off x="6221186" y="36889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4-ARRS-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jasnila k obrazcu"/>
      <sheetName val="Sheet1"/>
      <sheetName val="Oprema"/>
      <sheetName val="Klasifikacija - Uni-Leeds"/>
      <sheetName val="Klasifikacij MERIL"/>
    </sheetNames>
    <sheetDataSet>
      <sheetData sheetId="0"/>
      <sheetData sheetId="1"/>
      <sheetData sheetId="2"/>
      <sheetData sheetId="3"/>
      <sheetData sheetId="4">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sheetData>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cipkebip.org/" TargetMode="External"/><Relationship Id="rId21" Type="http://schemas.openxmlformats.org/officeDocument/2006/relationships/hyperlink" Target="http://www.ffa.uni-lj.si/raziskave/raziskovalna-oprema/0/arrs" TargetMode="External"/><Relationship Id="rId324" Type="http://schemas.openxmlformats.org/officeDocument/2006/relationships/hyperlink" Target="http://www.fs.um.si/raziskovanje/raziskovalna-oprema/" TargetMode="External"/><Relationship Id="rId531" Type="http://schemas.openxmlformats.org/officeDocument/2006/relationships/hyperlink" Target="https://www.ki.si/o-institutu/raziskovalna-infrastruktura/" TargetMode="External"/><Relationship Id="rId170" Type="http://schemas.openxmlformats.org/officeDocument/2006/relationships/hyperlink" Target="http://www.mf.uni-lj.si/ris/oprema" TargetMode="External"/><Relationship Id="rId268" Type="http://schemas.openxmlformats.org/officeDocument/2006/relationships/hyperlink" Target="https://www.bf.uni-lj.si/sl/raziskave/raziskovalna-oprema/" TargetMode="External"/><Relationship Id="rId475" Type="http://schemas.openxmlformats.org/officeDocument/2006/relationships/hyperlink" Target="http://www.zrs-kp.si/index.php/research/infra-program/" TargetMode="External"/><Relationship Id="rId32" Type="http://schemas.openxmlformats.org/officeDocument/2006/relationships/hyperlink" Target="http://www.ffa.uni-lj.si/raziskave/raziskovalna-oprema/laserski-difraktometer" TargetMode="External"/><Relationship Id="rId128" Type="http://schemas.openxmlformats.org/officeDocument/2006/relationships/hyperlink" Target="http://www.nib.si/images/stories/datoteke2/Delovanje_centra/arrs-ri-evidenca-opreme-105-nib.pdf" TargetMode="External"/><Relationship Id="rId335" Type="http://schemas.openxmlformats.org/officeDocument/2006/relationships/hyperlink" Target="http://www.fs.um.si/raziskovanje/raziskovalna-oprema/" TargetMode="External"/><Relationship Id="rId542" Type="http://schemas.openxmlformats.org/officeDocument/2006/relationships/hyperlink" Target="https://www.ki.si/odseki/d01-teoreticni-odsek/azmanov-racunski-center/" TargetMode="External"/><Relationship Id="rId181" Type="http://schemas.openxmlformats.org/officeDocument/2006/relationships/hyperlink" Target="http://lnmcp.mf.uni-lj.si/Neuroendo/Oprema.html" TargetMode="External"/><Relationship Id="rId402" Type="http://schemas.openxmlformats.org/officeDocument/2006/relationships/hyperlink" Target="https://www.vf.uni-lj.si/podrocje/raziskovalna-oprema" TargetMode="External"/><Relationship Id="rId279" Type="http://schemas.openxmlformats.org/officeDocument/2006/relationships/hyperlink" Target="https://www.bf.uni-lj.si/sl/raziskave/raziskovalna-oprema/" TargetMode="External"/><Relationship Id="rId486" Type="http://schemas.openxmlformats.org/officeDocument/2006/relationships/hyperlink" Target="http://www.ntf.uni-lj.si/ntf/raziskovanje/raziskovalno-delo/raziskovalna-oprema/" TargetMode="External"/><Relationship Id="rId43" Type="http://schemas.openxmlformats.org/officeDocument/2006/relationships/hyperlink" Target="http://www3.fgg.uni-lj.si/" TargetMode="External"/><Relationship Id="rId139" Type="http://schemas.openxmlformats.org/officeDocument/2006/relationships/hyperlink" Target="http://www.nib.si/infrastruktura/infrastrukturni-center-planta" TargetMode="External"/><Relationship Id="rId346" Type="http://schemas.openxmlformats.org/officeDocument/2006/relationships/hyperlink" Target="http://www.lmk.si/raziskave/merilna-oprema-laboratorija/" TargetMode="External"/><Relationship Id="rId553" Type="http://schemas.openxmlformats.org/officeDocument/2006/relationships/hyperlink" Target="https://www.ki.si/odseki/d07-odsek-za-polimerno-kemijo-in-tehnologijo/oprema/" TargetMode="External"/><Relationship Id="rId192" Type="http://schemas.openxmlformats.org/officeDocument/2006/relationships/hyperlink" Target="http://www.imi.si/raziskovalna-dejavnost/raziskovalna-oprema" TargetMode="External"/><Relationship Id="rId206" Type="http://schemas.openxmlformats.org/officeDocument/2006/relationships/hyperlink" Target="https://www.mf.uni-lj.si/application/files/7415/8391/7733/Razpolozljiva_raziskovalna_oprema_UL_MF.pdf" TargetMode="External"/><Relationship Id="rId413" Type="http://schemas.openxmlformats.org/officeDocument/2006/relationships/hyperlink" Target="https://www.fs.uni-lj.si/raziskovalna_dejavnost/raziskovalna_dejavnost/oprema/2016051310180795/" TargetMode="External"/><Relationship Id="rId497" Type="http://schemas.openxmlformats.org/officeDocument/2006/relationships/hyperlink" Target="https://www.ki.si/odseki/d12-odsek-za-sintezno-biologijo-in-imunologijo/oprema/" TargetMode="External"/><Relationship Id="rId357" Type="http://schemas.openxmlformats.org/officeDocument/2006/relationships/hyperlink" Target="http://lpvo.fe.uni-lj.si/raziskave/oprema/" TargetMode="External"/><Relationship Id="rId54" Type="http://schemas.openxmlformats.org/officeDocument/2006/relationships/hyperlink" Target="https://www.ung.si/sl/raziskave/center-za-kognitivne-znanosti-jezika/oprema/" TargetMode="External"/><Relationship Id="rId217" Type="http://schemas.openxmlformats.org/officeDocument/2006/relationships/hyperlink" Target="https://www.mf.uni-lj.si/ibk/oprema" TargetMode="External"/><Relationship Id="rId564" Type="http://schemas.openxmlformats.org/officeDocument/2006/relationships/hyperlink" Target="https://www.ki.si/odseki/d04-odsek-za-analizno-kemijo/raziskovalna-oprema/" TargetMode="External"/><Relationship Id="rId424" Type="http://schemas.openxmlformats.org/officeDocument/2006/relationships/hyperlink" Target="https://www.fs.uni-lj.si/raziskovalna_dejavnost/raziskovalna_dejavnost/oprema/2016051613571814/" TargetMode="External"/><Relationship Id="rId270" Type="http://schemas.openxmlformats.org/officeDocument/2006/relationships/hyperlink" Target="https://www.bf.uni-lj.si/sl/raziskave/raziskovalna-oprema/" TargetMode="External"/><Relationship Id="rId65" Type="http://schemas.openxmlformats.org/officeDocument/2006/relationships/hyperlink" Target="http://www.fmf.uni-lj.si/si/" TargetMode="External"/><Relationship Id="rId130" Type="http://schemas.openxmlformats.org/officeDocument/2006/relationships/hyperlink" Target="http://www.nib.si/storitve-in-oprema/raziskovalna-oprema" TargetMode="External"/><Relationship Id="rId368" Type="http://schemas.openxmlformats.org/officeDocument/2006/relationships/hyperlink" Target="http://lbk.fe.uni-lj.si/ic/sl/oprema" TargetMode="External"/><Relationship Id="rId172" Type="http://schemas.openxmlformats.org/officeDocument/2006/relationships/hyperlink" Target="http://www.mf.uni-lj.si/ris/oprema" TargetMode="External"/><Relationship Id="rId228" Type="http://schemas.openxmlformats.org/officeDocument/2006/relationships/hyperlink" Target="https://www.mf.uni-lj.si/raziskovanje" TargetMode="External"/><Relationship Id="rId435" Type="http://schemas.openxmlformats.org/officeDocument/2006/relationships/hyperlink" Target="https://www.fs.uni-lj.si/raziskovalna_dejavnost/raziskovalna_dejavnost/oprema/2020031810261225/" TargetMode="External"/><Relationship Id="rId477" Type="http://schemas.openxmlformats.org/officeDocument/2006/relationships/hyperlink" Target="https://www.zrs-kp.si/index.php/research/infra-program/" TargetMode="External"/><Relationship Id="rId281" Type="http://schemas.openxmlformats.org/officeDocument/2006/relationships/hyperlink" Target="https://www.bf.uni-lj.si/sl/raziskave/raziskovalna-oprema/" TargetMode="External"/><Relationship Id="rId337" Type="http://schemas.openxmlformats.org/officeDocument/2006/relationships/hyperlink" Target="http://www.fs.um.si/raziskovanje/raziskovalna-oprema/" TargetMode="External"/><Relationship Id="rId502" Type="http://schemas.openxmlformats.org/officeDocument/2006/relationships/hyperlink" Target="https://www.ki.si/index.php?id=704" TargetMode="External"/><Relationship Id="rId34" Type="http://schemas.openxmlformats.org/officeDocument/2006/relationships/hyperlink" Target="http://www.ffa.uni-lj.si/raziskave/raziskovalna-oprema/tekocinski-kromatograf-hplc" TargetMode="External"/><Relationship Id="rId76" Type="http://schemas.openxmlformats.org/officeDocument/2006/relationships/hyperlink" Target="https://www.fnm.um.si/index.php/raziskovalna-dejavnost/institut-za-fiziko/" TargetMode="External"/><Relationship Id="rId141" Type="http://schemas.openxmlformats.org/officeDocument/2006/relationships/hyperlink" Target="http://www.nib.si/infrastruktura/infrastrukturni-center-planta" TargetMode="External"/><Relationship Id="rId379" Type="http://schemas.openxmlformats.org/officeDocument/2006/relationships/hyperlink" Target="http://www.lmk.si/raziskave/merilna-oprema-laboratorija/" TargetMode="External"/><Relationship Id="rId544" Type="http://schemas.openxmlformats.org/officeDocument/2006/relationships/hyperlink" Target="https://www.ki.si/odseki/d04-odsek-za-analizno-kemijo/" TargetMode="External"/><Relationship Id="rId7" Type="http://schemas.openxmlformats.org/officeDocument/2006/relationships/hyperlink" Target="http://www.fkkt.uni-lj.si/sl/raziskovalna-infrastruktura/enota-za-analizo-organskih-molekul/chnso/" TargetMode="External"/><Relationship Id="rId183" Type="http://schemas.openxmlformats.org/officeDocument/2006/relationships/hyperlink" Target="http://ibk.mf.uni-lj.si/equipment" TargetMode="External"/><Relationship Id="rId239" Type="http://schemas.openxmlformats.org/officeDocument/2006/relationships/hyperlink" Target="https://www.bf.uni-lj.si/sl/raziskave/raziskovalna-oprema/" TargetMode="External"/><Relationship Id="rId390" Type="http://schemas.openxmlformats.org/officeDocument/2006/relationships/hyperlink" Target="http://www.space.si/" TargetMode="External"/><Relationship Id="rId404" Type="http://schemas.openxmlformats.org/officeDocument/2006/relationships/hyperlink" Target="https://www.vf.uni-lj.si/podrocje/raziskovalna-oprema" TargetMode="External"/><Relationship Id="rId446" Type="http://schemas.openxmlformats.org/officeDocument/2006/relationships/hyperlink" Target="https://www.fs.uni-lj.si/raziskovalna_dejavnost/raziskovalna_dejavnost/oprema/2021112909194923/" TargetMode="External"/><Relationship Id="rId250" Type="http://schemas.openxmlformats.org/officeDocument/2006/relationships/hyperlink" Target="https://www.bf.uni-lj.si/sl/raziskave/raziskovalna-oprema/" TargetMode="External"/><Relationship Id="rId292" Type="http://schemas.openxmlformats.org/officeDocument/2006/relationships/hyperlink" Target="https://www.bf.uni-lj.si/sl/raziskave/raziskovalna-oprema/" TargetMode="External"/><Relationship Id="rId306" Type="http://schemas.openxmlformats.org/officeDocument/2006/relationships/hyperlink" Target="http://www.fs.um.si/raziskovanje/raziskovalna-oprema/" TargetMode="External"/><Relationship Id="rId488" Type="http://schemas.openxmlformats.org/officeDocument/2006/relationships/hyperlink" Target="http://www.ntf.uni-lj.si/ntf/raziskovanje/raziskovalno-delo/raziskovalna-oprema/" TargetMode="External"/><Relationship Id="rId45" Type="http://schemas.openxmlformats.org/officeDocument/2006/relationships/hyperlink" Target="http://www.zag.si/si/oprema/020fa6a269c0e2e4fa74adb355741e95" TargetMode="External"/><Relationship Id="rId87" Type="http://schemas.openxmlformats.org/officeDocument/2006/relationships/hyperlink" Target="http://www.cipkebip.org/" TargetMode="External"/><Relationship Id="rId110" Type="http://schemas.openxmlformats.org/officeDocument/2006/relationships/hyperlink" Target="http://www.cipkebip.org/" TargetMode="External"/><Relationship Id="rId348" Type="http://schemas.openxmlformats.org/officeDocument/2006/relationships/hyperlink" Target="http://www.robolab.si/research/infrastructure/crc-robotics/yaskawa/" TargetMode="External"/><Relationship Id="rId513" Type="http://schemas.openxmlformats.org/officeDocument/2006/relationships/hyperlink" Target="http://www.ki.si/" TargetMode="External"/><Relationship Id="rId555" Type="http://schemas.openxmlformats.org/officeDocument/2006/relationships/hyperlink" Target="https://www.ki.si/odseki/d09-odsek-za-anorgansko-kemijo-in-tehnologijo/" TargetMode="External"/><Relationship Id="rId152" Type="http://schemas.openxmlformats.org/officeDocument/2006/relationships/hyperlink" Target="http://www.nib.si/storitve-in-oprema/raziskovalna-oprema" TargetMode="External"/><Relationship Id="rId194" Type="http://schemas.openxmlformats.org/officeDocument/2006/relationships/hyperlink" Target="http://www.mf.uni-lj.si/ris/oprema" TargetMode="External"/><Relationship Id="rId208" Type="http://schemas.openxmlformats.org/officeDocument/2006/relationships/hyperlink" Target="https://www.mf.uni-lj.si/application/files/7415/8391/7733/Razpolozljiva_raziskovalna_oprema_UL_MF.pdf" TargetMode="External"/><Relationship Id="rId415" Type="http://schemas.openxmlformats.org/officeDocument/2006/relationships/hyperlink" Target="https://www.fs.uni-lj.si/raziskovalna_dejavnost/raziskovalna_dejavnost/oprema/2016051310390393/" TargetMode="External"/><Relationship Id="rId457" Type="http://schemas.openxmlformats.org/officeDocument/2006/relationships/hyperlink" Target="http://is.zrc-sazu.si/oprema" TargetMode="External"/><Relationship Id="rId261" Type="http://schemas.openxmlformats.org/officeDocument/2006/relationships/hyperlink" Target="https://www.bf.uni-lj.si/sl/raziskave/raziskovalna-oprema/" TargetMode="External"/><Relationship Id="rId499" Type="http://schemas.openxmlformats.org/officeDocument/2006/relationships/hyperlink" Target="https://www.ki.si/odseki/d11-odsek-za-molekularno-biologijo-in-nanobiotehnologijo/podrocja-dejavnosti/" TargetMode="External"/><Relationship Id="rId14" Type="http://schemas.openxmlformats.org/officeDocument/2006/relationships/hyperlink" Target="https://www.imt.si/organizacijske-enote/infrastrukturna-organizacijska-enota" TargetMode="External"/><Relationship Id="rId56" Type="http://schemas.openxmlformats.org/officeDocument/2006/relationships/hyperlink" Target="http://www.ung.si/sl/raziskave/center-za-raziskave-vina/raziskovalna-oprema/" TargetMode="External"/><Relationship Id="rId317" Type="http://schemas.openxmlformats.org/officeDocument/2006/relationships/hyperlink" Target="http://www.fs.um.si/raziskovanje/raziskovalna-oprema/" TargetMode="External"/><Relationship Id="rId359" Type="http://schemas.openxmlformats.org/officeDocument/2006/relationships/hyperlink" Target="http://lpvo.fe.uni-lj.si/raziskave/oprema/" TargetMode="External"/><Relationship Id="rId524" Type="http://schemas.openxmlformats.org/officeDocument/2006/relationships/hyperlink" Target="https://www.ki.si/index.php?id=704" TargetMode="External"/><Relationship Id="rId566" Type="http://schemas.openxmlformats.org/officeDocument/2006/relationships/printerSettings" Target="../printerSettings/printerSettings1.bin"/><Relationship Id="rId98" Type="http://schemas.openxmlformats.org/officeDocument/2006/relationships/hyperlink" Target="http://www.cipkebip.org/" TargetMode="External"/><Relationship Id="rId121" Type="http://schemas.openxmlformats.org/officeDocument/2006/relationships/hyperlink" Target="http://www.cipkebip.org/" TargetMode="External"/><Relationship Id="rId163" Type="http://schemas.openxmlformats.org/officeDocument/2006/relationships/hyperlink" Target="https://www.gozdis.si/raziskovalna-oprema/Paket-18/" TargetMode="External"/><Relationship Id="rId219" Type="http://schemas.openxmlformats.org/officeDocument/2006/relationships/hyperlink" Target="http://www.mf.uni-lj.si/IBK/oprema" TargetMode="External"/><Relationship Id="rId370" Type="http://schemas.openxmlformats.org/officeDocument/2006/relationships/hyperlink" Target="http://www.lmk.si/raziskave/merilna-oprema-laboratorija/" TargetMode="External"/><Relationship Id="rId426" Type="http://schemas.openxmlformats.org/officeDocument/2006/relationships/hyperlink" Target="https://www.fs.uni-lj.si/raziskovalna_dejavnost/raziskovalna_dejavnost/oprema/2016051613491067/" TargetMode="External"/><Relationship Id="rId230" Type="http://schemas.openxmlformats.org/officeDocument/2006/relationships/hyperlink" Target="https://www.bf.uni-lj.si/sl/raziskave/raziskovalna-oprema/" TargetMode="External"/><Relationship Id="rId468" Type="http://schemas.openxmlformats.org/officeDocument/2006/relationships/hyperlink" Target="http://www.zrs-kp.si/index.php/research/infra-program/" TargetMode="External"/><Relationship Id="rId25" Type="http://schemas.openxmlformats.org/officeDocument/2006/relationships/hyperlink" Target="http://www.ffa.uni-lj.si/raziskave/raziskovalna-oprema/0/arrs" TargetMode="External"/><Relationship Id="rId67" Type="http://schemas.openxmlformats.org/officeDocument/2006/relationships/hyperlink" Target="http://www.fmf.uni-lj.si/si/" TargetMode="External"/><Relationship Id="rId272" Type="http://schemas.openxmlformats.org/officeDocument/2006/relationships/hyperlink" Target="https://www.bf.uni-lj.si/sl/raziskave/raziskovalna-oprema/" TargetMode="External"/><Relationship Id="rId328" Type="http://schemas.openxmlformats.org/officeDocument/2006/relationships/hyperlink" Target="http://www.fs.um.si/raziskovanje/raziskovalna-oprema/" TargetMode="External"/><Relationship Id="rId535" Type="http://schemas.openxmlformats.org/officeDocument/2006/relationships/hyperlink" Target="http://www.ki.si/" TargetMode="External"/><Relationship Id="rId132" Type="http://schemas.openxmlformats.org/officeDocument/2006/relationships/hyperlink" Target="http://www.nib.si/infrastruktura/infrastrukturni-center-planta" TargetMode="External"/><Relationship Id="rId174" Type="http://schemas.openxmlformats.org/officeDocument/2006/relationships/hyperlink" Target="http://www.mf.uni-lj.si/ris/oprema" TargetMode="External"/><Relationship Id="rId381" Type="http://schemas.openxmlformats.org/officeDocument/2006/relationships/hyperlink" Target="http://lso.fe.uni-lj.si/oprema.php?page=oprema/oprema_AndoAQ6317B.html" TargetMode="External"/><Relationship Id="rId241" Type="http://schemas.openxmlformats.org/officeDocument/2006/relationships/hyperlink" Target="https://www.bf.uni-lj.si/sl/raziskave/raziskovalna-oprema/" TargetMode="External"/><Relationship Id="rId437" Type="http://schemas.openxmlformats.org/officeDocument/2006/relationships/hyperlink" Target="https://www.fs.uni-lj.si/raziskovalna_dejavnost/raziskovalna_dejavnost/oprema/2020110312230620/" TargetMode="External"/><Relationship Id="rId479" Type="http://schemas.openxmlformats.org/officeDocument/2006/relationships/hyperlink" Target="http://www.ntf.uni-lj.si/ntf/raziskovanje/raziskovalno-delo/raziskovalna-oprema/" TargetMode="External"/><Relationship Id="rId36" Type="http://schemas.openxmlformats.org/officeDocument/2006/relationships/hyperlink" Target="http://www.ffa.uni-lj.si/raziskave/raziskovalna-oprema/integrirani-sistem-konfokalnega-ramanskega-mikroskopa-in-mikroskopa-na-atomsko-silo-xplora-plus-omegascope" TargetMode="External"/><Relationship Id="rId283" Type="http://schemas.openxmlformats.org/officeDocument/2006/relationships/hyperlink" Target="https://www.bf.uni-lj.si/sl/raziskave/raziskovalna-oprema/" TargetMode="External"/><Relationship Id="rId339" Type="http://schemas.openxmlformats.org/officeDocument/2006/relationships/hyperlink" Target="http://www.fs.um.si/raziskovanje/raziskovalna-oprema/" TargetMode="External"/><Relationship Id="rId490" Type="http://schemas.openxmlformats.org/officeDocument/2006/relationships/hyperlink" Target="https://www.ki.si/odseki/d04-odsek-za-analizno-kemijo/l06-laboratorij-za-prehrambeno-kemijo/oprema/" TargetMode="External"/><Relationship Id="rId504" Type="http://schemas.openxmlformats.org/officeDocument/2006/relationships/hyperlink" Target="https://www.ki.si/odseki/d10-odsek-za-kemijo-materialov/" TargetMode="External"/><Relationship Id="rId546" Type="http://schemas.openxmlformats.org/officeDocument/2006/relationships/hyperlink" Target="https://www.ki.si/odseki/d04-odsek-za-analizno-kemijo/" TargetMode="External"/><Relationship Id="rId78" Type="http://schemas.openxmlformats.org/officeDocument/2006/relationships/hyperlink" Target="http://www.cipkebip.org/" TargetMode="External"/><Relationship Id="rId101" Type="http://schemas.openxmlformats.org/officeDocument/2006/relationships/hyperlink" Target="http://www.cipkebip.org/" TargetMode="External"/><Relationship Id="rId143" Type="http://schemas.openxmlformats.org/officeDocument/2006/relationships/hyperlink" Target="http://www.nib.si/infrastruktura/infrastrukturni-center-planta" TargetMode="External"/><Relationship Id="rId185" Type="http://schemas.openxmlformats.org/officeDocument/2006/relationships/hyperlink" Target="http://ibk.mf.uni-lj.si/equipment" TargetMode="External"/><Relationship Id="rId350" Type="http://schemas.openxmlformats.org/officeDocument/2006/relationships/hyperlink" Target="http://www.robolab.si/research/infrastructure/crc-robotics/franka/" TargetMode="External"/><Relationship Id="rId406" Type="http://schemas.openxmlformats.org/officeDocument/2006/relationships/hyperlink" Target="https://www.vf.uni-lj.si/podrocje/raziskovalna-oprema" TargetMode="External"/><Relationship Id="rId9" Type="http://schemas.openxmlformats.org/officeDocument/2006/relationships/hyperlink" Target="https://www.fkkt.uni-lj.si/sl/raziskovalna-infrastruktura/enota-za-analizo-organskih-molekul/nmr-600/" TargetMode="External"/><Relationship Id="rId210" Type="http://schemas.openxmlformats.org/officeDocument/2006/relationships/hyperlink" Target="https://www.mf.uni-lj.si/ibk/oprema" TargetMode="External"/><Relationship Id="rId392" Type="http://schemas.openxmlformats.org/officeDocument/2006/relationships/hyperlink" Target="https://www.bf.uni-lj.si/sl/raziskave/raziskovalna-oprema/" TargetMode="External"/><Relationship Id="rId448" Type="http://schemas.openxmlformats.org/officeDocument/2006/relationships/hyperlink" Target="https://www.fs.uni-lj.si/raziskovalna_dejavnost/raziskovalna_dejavnost/oprema/2021112909482353/" TargetMode="External"/><Relationship Id="rId252" Type="http://schemas.openxmlformats.org/officeDocument/2006/relationships/hyperlink" Target="https://www.bf.uni-lj.si/sl/raziskave/raziskovalna-oprema/" TargetMode="External"/><Relationship Id="rId294" Type="http://schemas.openxmlformats.org/officeDocument/2006/relationships/hyperlink" Target="https://www.bf.uni-lj.si/sl/raziskave/raziskovalna-oprema/" TargetMode="External"/><Relationship Id="rId308" Type="http://schemas.openxmlformats.org/officeDocument/2006/relationships/hyperlink" Target="http://www.fs.um.si/raziskovanje/raziskovalna-oprema/" TargetMode="External"/><Relationship Id="rId515" Type="http://schemas.openxmlformats.org/officeDocument/2006/relationships/hyperlink" Target="https://www.ki.si/odseki/d01-teoreticni-odsek/azmanov-racunski-center/" TargetMode="External"/><Relationship Id="rId47" Type="http://schemas.openxmlformats.org/officeDocument/2006/relationships/hyperlink" Target="https://www.ung.si/sl/raziskave/center-za-astrofiziko-in-kozmologijo/raziskave-cac/oprema/12-paket/" TargetMode="External"/><Relationship Id="rId89" Type="http://schemas.openxmlformats.org/officeDocument/2006/relationships/hyperlink" Target="http://www.cipkebip.org/" TargetMode="External"/><Relationship Id="rId112" Type="http://schemas.openxmlformats.org/officeDocument/2006/relationships/hyperlink" Target="http://www.cipkebip.org/" TargetMode="External"/><Relationship Id="rId154" Type="http://schemas.openxmlformats.org/officeDocument/2006/relationships/hyperlink" Target="https://www.ijs.si/ijsw/Znotraj%20hi%C5%A1e/Desno?action=AttachFile&amp;do=get&amp;target=ARRS_Evidenca_opreme_2021.xlsx" TargetMode="External"/><Relationship Id="rId361" Type="http://schemas.openxmlformats.org/officeDocument/2006/relationships/hyperlink" Target="http://ltfe.org/sistem-za-analizo-kakovosti-signalov-v-profesionalnih-video-produkcijskih-predvajalnih-in-prenosnih-sistemih/" TargetMode="External"/><Relationship Id="rId557" Type="http://schemas.openxmlformats.org/officeDocument/2006/relationships/hyperlink" Target="https://www.ki.si/odseki/d13-odsek-za-katalizo-in-reakcijsko-inzenirstvo/oprema-1/" TargetMode="External"/><Relationship Id="rId196" Type="http://schemas.openxmlformats.org/officeDocument/2006/relationships/hyperlink" Target="http://ibk.mf.uni-lj.si/equipment/las-4000.html" TargetMode="External"/><Relationship Id="rId417" Type="http://schemas.openxmlformats.org/officeDocument/2006/relationships/hyperlink" Target="https://www.fs.uni-lj.si/raziskovalna_dejavnost/raziskovalna_dejavnost/oprema/2016051310590162/" TargetMode="External"/><Relationship Id="rId459" Type="http://schemas.openxmlformats.org/officeDocument/2006/relationships/hyperlink" Target="http://is.zrc-sazu.si/oprema" TargetMode="External"/><Relationship Id="rId16" Type="http://schemas.openxmlformats.org/officeDocument/2006/relationships/hyperlink" Target="http://www.fkbv.um.si/" TargetMode="External"/><Relationship Id="rId221" Type="http://schemas.openxmlformats.org/officeDocument/2006/relationships/hyperlink" Target="https://www.mf.uni-lj.si/ibk/oprema" TargetMode="External"/><Relationship Id="rId263" Type="http://schemas.openxmlformats.org/officeDocument/2006/relationships/hyperlink" Target="https://www.bf.uni-lj.si/sl/raziskave/raziskovalna-oprema/" TargetMode="External"/><Relationship Id="rId319" Type="http://schemas.openxmlformats.org/officeDocument/2006/relationships/hyperlink" Target="http://www.fs.um.si/raziskovanje/raziskovalna-oprema/" TargetMode="External"/><Relationship Id="rId470" Type="http://schemas.openxmlformats.org/officeDocument/2006/relationships/hyperlink" Target="http://www.zrs-kp.si/index.php/research/infra-program/" TargetMode="External"/><Relationship Id="rId526" Type="http://schemas.openxmlformats.org/officeDocument/2006/relationships/hyperlink" Target="https://www.ki.si/o-institutu/raziskovalna-infrastruktura/" TargetMode="External"/><Relationship Id="rId58" Type="http://schemas.openxmlformats.org/officeDocument/2006/relationships/hyperlink" Target="http://www-lfos.ung.si/list-of-equipment/clean-room" TargetMode="External"/><Relationship Id="rId123" Type="http://schemas.openxmlformats.org/officeDocument/2006/relationships/hyperlink" Target="http://www.cipkebip.org/" TargetMode="External"/><Relationship Id="rId330" Type="http://schemas.openxmlformats.org/officeDocument/2006/relationships/hyperlink" Target="http://www.fs.um.si/raziskovanje/raziskovalna-oprema/" TargetMode="External"/><Relationship Id="rId568" Type="http://schemas.openxmlformats.org/officeDocument/2006/relationships/vmlDrawing" Target="../drawings/vmlDrawing1.vml"/><Relationship Id="rId165" Type="http://schemas.openxmlformats.org/officeDocument/2006/relationships/hyperlink" Target="https://www.gozdis.si/raziskovalna-oprema/" TargetMode="External"/><Relationship Id="rId372" Type="http://schemas.openxmlformats.org/officeDocument/2006/relationships/hyperlink" Target="http://www.robolab.si/research/infrastructure/industrial-robotics/abb-irb-1600/" TargetMode="External"/><Relationship Id="rId428" Type="http://schemas.openxmlformats.org/officeDocument/2006/relationships/hyperlink" Target="https://www.fs.uni-lj.si/raziskovalna_dejavnost/raziskovalna_dejavnost/oprema/2019021313150909/" TargetMode="External"/><Relationship Id="rId232" Type="http://schemas.openxmlformats.org/officeDocument/2006/relationships/hyperlink" Target="https://www.bf.uni-lj.si/sl/raziskave/raziskovalna-oprema/" TargetMode="External"/><Relationship Id="rId274" Type="http://schemas.openxmlformats.org/officeDocument/2006/relationships/hyperlink" Target="https://www.bf.uni-lj.si/sl/raziskave/raziskovalna-oprema/" TargetMode="External"/><Relationship Id="rId481" Type="http://schemas.openxmlformats.org/officeDocument/2006/relationships/hyperlink" Target="http://www.ntf.uni-lj.si/ntf/raziskovanje/raziskovalno-delo/raziskovalna-oprema/" TargetMode="External"/><Relationship Id="rId27" Type="http://schemas.openxmlformats.org/officeDocument/2006/relationships/hyperlink" Target="http://www.ffa.uni-lj.si/raziskave/raziskovalna-oprema/0/arrs" TargetMode="External"/><Relationship Id="rId69" Type="http://schemas.openxmlformats.org/officeDocument/2006/relationships/hyperlink" Target="http://www.zvkds.si/" TargetMode="External"/><Relationship Id="rId134" Type="http://schemas.openxmlformats.org/officeDocument/2006/relationships/hyperlink" Target="http://www.nib.si/infrastruktura/infrastrukturni-center-planta" TargetMode="External"/><Relationship Id="rId537" Type="http://schemas.openxmlformats.org/officeDocument/2006/relationships/hyperlink" Target="http://www.ki.si/" TargetMode="External"/><Relationship Id="rId80" Type="http://schemas.openxmlformats.org/officeDocument/2006/relationships/hyperlink" Target="http://www.cipkebip.org/" TargetMode="External"/><Relationship Id="rId176" Type="http://schemas.openxmlformats.org/officeDocument/2006/relationships/hyperlink" Target="http://lnmcp.mf.uni-lj.si/Neuroendo/Oprema.html" TargetMode="External"/><Relationship Id="rId341" Type="http://schemas.openxmlformats.org/officeDocument/2006/relationships/hyperlink" Target="http://www.kepoi.fs.um.si/upload/editor/hriber&#353;ek/Paket-opreme-19_dostopnost.pdf" TargetMode="External"/><Relationship Id="rId383" Type="http://schemas.openxmlformats.org/officeDocument/2006/relationships/hyperlink" Target="http://www.robolab.si/research/infrastructure/crc-robotics/yaskawa/" TargetMode="External"/><Relationship Id="rId439" Type="http://schemas.openxmlformats.org/officeDocument/2006/relationships/hyperlink" Target="https://www.fs.uni-lj.si/raziskovalna_dejavnost/raziskovalna_dejavnost/oprema/2020110311431375/" TargetMode="External"/><Relationship Id="rId201" Type="http://schemas.openxmlformats.org/officeDocument/2006/relationships/hyperlink" Target="http://ibk.mf.uni-lj.si/equipment" TargetMode="External"/><Relationship Id="rId243" Type="http://schemas.openxmlformats.org/officeDocument/2006/relationships/hyperlink" Target="https://www.bf.uni-lj.si/sl/raziskave/raziskovalna-oprema/" TargetMode="External"/><Relationship Id="rId285" Type="http://schemas.openxmlformats.org/officeDocument/2006/relationships/hyperlink" Target="https://www.bf.uni-lj.si/sl/raziskave/raziskovalna-oprema/" TargetMode="External"/><Relationship Id="rId450" Type="http://schemas.openxmlformats.org/officeDocument/2006/relationships/hyperlink" Target="https://www.fs.uni-lj.si/raziskovalna_dejavnost/raziskovalna_dejavnost/oprema/2021112909265193/" TargetMode="External"/><Relationship Id="rId506" Type="http://schemas.openxmlformats.org/officeDocument/2006/relationships/hyperlink" Target="https://www.ki.si/odseki/d04-odsek-za-analizno-kemijo/l06-laboratorij-za-prehrambeno-kemijo/oprema/" TargetMode="External"/><Relationship Id="rId38" Type="http://schemas.openxmlformats.org/officeDocument/2006/relationships/hyperlink" Target="http://www.ffa.uni-lj.si/raziskave/raziskovalna-oprema/0/arrs" TargetMode="External"/><Relationship Id="rId103" Type="http://schemas.openxmlformats.org/officeDocument/2006/relationships/hyperlink" Target="http://www.cipkebip.org/" TargetMode="External"/><Relationship Id="rId310" Type="http://schemas.openxmlformats.org/officeDocument/2006/relationships/hyperlink" Target="http://www.fs.um.si/raziskovanje/raziskovalna-oprema/" TargetMode="External"/><Relationship Id="rId492" Type="http://schemas.openxmlformats.org/officeDocument/2006/relationships/hyperlink" Target="https://www.ki.si/odseki/d12-odsek-za-sintezno-biologijo-in-imunologijo/oprema/" TargetMode="External"/><Relationship Id="rId548" Type="http://schemas.openxmlformats.org/officeDocument/2006/relationships/hyperlink" Target="https://www.nanion.de/en/products/orbit-mini.html" TargetMode="External"/><Relationship Id="rId91" Type="http://schemas.openxmlformats.org/officeDocument/2006/relationships/hyperlink" Target="http://www.cipkebip.org/" TargetMode="External"/><Relationship Id="rId145" Type="http://schemas.openxmlformats.org/officeDocument/2006/relationships/hyperlink" Target="http://www.nib.si/mbp/sl/about-us/products-and-services/laboratory-equipment" TargetMode="External"/><Relationship Id="rId187" Type="http://schemas.openxmlformats.org/officeDocument/2006/relationships/hyperlink" Target="http://ibk.mf.uni-lj.si/equipment" TargetMode="External"/><Relationship Id="rId352" Type="http://schemas.openxmlformats.org/officeDocument/2006/relationships/hyperlink" Target="http://www.robolab.si/research/infrastructure/industrial-robotics/abb-irb-14000-yumi/" TargetMode="External"/><Relationship Id="rId394" Type="http://schemas.openxmlformats.org/officeDocument/2006/relationships/hyperlink" Target="http://www.fkkt.um.si/raziskovalna-oprema" TargetMode="External"/><Relationship Id="rId408" Type="http://schemas.openxmlformats.org/officeDocument/2006/relationships/hyperlink" Target="http://hpc.fs.uni-lj.si/sites/default/files/FS_HPC_cenik_24032011.pdf" TargetMode="External"/><Relationship Id="rId212" Type="http://schemas.openxmlformats.org/officeDocument/2006/relationships/hyperlink" Target="https://www.mf.uni-lj.si/ibk/oprema" TargetMode="External"/><Relationship Id="rId254" Type="http://schemas.openxmlformats.org/officeDocument/2006/relationships/hyperlink" Target="https://www.bf.uni-lj.si/sl/raziskave/raziskovalna-oprema/" TargetMode="External"/><Relationship Id="rId49" Type="http://schemas.openxmlformats.org/officeDocument/2006/relationships/hyperlink" Target="https://www.ung.si/sl/raziskave/center-za-astrofiziko-in-kozmologijo/raziskave-cac/oprema/14-paket/" TargetMode="External"/><Relationship Id="rId114" Type="http://schemas.openxmlformats.org/officeDocument/2006/relationships/hyperlink" Target="http://www.cipkebip.org/" TargetMode="External"/><Relationship Id="rId296" Type="http://schemas.openxmlformats.org/officeDocument/2006/relationships/hyperlink" Target="https://www.bf.uni-lj.si/sl/raziskave/raziskovalna-oprema/" TargetMode="External"/><Relationship Id="rId461" Type="http://schemas.openxmlformats.org/officeDocument/2006/relationships/hyperlink" Target="http://is.zrc-sazu.si/oprema" TargetMode="External"/><Relationship Id="rId517" Type="http://schemas.openxmlformats.org/officeDocument/2006/relationships/hyperlink" Target="https://www.ki.si/odseki/d12-odsek-za-sintezno-biologijo-in-imunologijo/oprema/" TargetMode="External"/><Relationship Id="rId559" Type="http://schemas.openxmlformats.org/officeDocument/2006/relationships/hyperlink" Target="https://www.ki.si/odseki/d13-odsek-za-katalizo-in-reakcijsko-inzenirstvo/oprema-1/" TargetMode="External"/><Relationship Id="rId60" Type="http://schemas.openxmlformats.org/officeDocument/2006/relationships/hyperlink" Target="https://www.ung.si/sl/raziskave/laboratorij-za-kvantno-optiko/raziskovalna-oprema/" TargetMode="External"/><Relationship Id="rId156" Type="http://schemas.openxmlformats.org/officeDocument/2006/relationships/hyperlink" Target="http://www.geo-zs.si/?option=com_content&amp;view=article&amp;id=912" TargetMode="External"/><Relationship Id="rId198" Type="http://schemas.openxmlformats.org/officeDocument/2006/relationships/hyperlink" Target="http://ibk.mf.uni-lj.si/equipment" TargetMode="External"/><Relationship Id="rId321" Type="http://schemas.openxmlformats.org/officeDocument/2006/relationships/hyperlink" Target="http://www.fs.um.si/raziskovanje/raziskovalna-oprema/" TargetMode="External"/><Relationship Id="rId363" Type="http://schemas.openxmlformats.org/officeDocument/2006/relationships/hyperlink" Target="http://lbk.fe.uni-lj.si/ic/sl/oprema" TargetMode="External"/><Relationship Id="rId419" Type="http://schemas.openxmlformats.org/officeDocument/2006/relationships/hyperlink" Target="https://www.fs.uni-lj.si/raziskovalna_dejavnost/raziskovalna_dejavnost/oprema/2016051312255269/" TargetMode="External"/><Relationship Id="rId223" Type="http://schemas.openxmlformats.org/officeDocument/2006/relationships/hyperlink" Target="https://www.mf.uni-lj.si/ibk/oprema" TargetMode="External"/><Relationship Id="rId430" Type="http://schemas.openxmlformats.org/officeDocument/2006/relationships/hyperlink" Target="https://www.fs.uni-lj.si/raziskovalna_dejavnost/raziskovalna_dejavnost/oprema/2020030612171014/" TargetMode="External"/><Relationship Id="rId18" Type="http://schemas.openxmlformats.org/officeDocument/2006/relationships/hyperlink" Target="http://www.ffa.uni-lj.si/raziskave/raziskovalna-oprema/0/arrs" TargetMode="External"/><Relationship Id="rId265" Type="http://schemas.openxmlformats.org/officeDocument/2006/relationships/hyperlink" Target="https://www.bf.uni-lj.si/sl/raziskave/raziskovalna-oprema/" TargetMode="External"/><Relationship Id="rId472" Type="http://schemas.openxmlformats.org/officeDocument/2006/relationships/hyperlink" Target="http://www.zrs-kp.si/index.php/research/infra-program/" TargetMode="External"/><Relationship Id="rId528" Type="http://schemas.openxmlformats.org/officeDocument/2006/relationships/hyperlink" Target="https://www.ki.si/o-institutu/raziskovalna-infrastruktura/" TargetMode="External"/><Relationship Id="rId125" Type="http://schemas.openxmlformats.org/officeDocument/2006/relationships/hyperlink" Target="http://sicris.si/public/jqm/prj.aspx?lang=slv&amp;opdescr=search&amp;opt=2&amp;subopt=400&amp;code1=cmn&amp;code2=auto&amp;psize=1&amp;hits=1&amp;page=1&amp;count=&amp;search_term=janez%20mlakar&amp;id=18383&amp;slng=&amp;order_by=" TargetMode="External"/><Relationship Id="rId167" Type="http://schemas.openxmlformats.org/officeDocument/2006/relationships/hyperlink" Target="http://www.uirs.si/sl-si/Raziskovalna-oprema" TargetMode="External"/><Relationship Id="rId332" Type="http://schemas.openxmlformats.org/officeDocument/2006/relationships/hyperlink" Target="http://www.fs.um.si/raziskovanje/raziskovalna-oprema/" TargetMode="External"/><Relationship Id="rId374" Type="http://schemas.openxmlformats.org/officeDocument/2006/relationships/hyperlink" Target="http://www.robolab.si/research/infrastructure/haptic-robotics/hapticmaster/" TargetMode="External"/><Relationship Id="rId71" Type="http://schemas.openxmlformats.org/officeDocument/2006/relationships/hyperlink" Target="https://mf.um.si/attachments/article/3449/PRESENTATION%20OF%20LABORATORIES%20OF%20THE%20FACULTY%20OF%20MEDICINE%20%20OF%20THE%20UNIVERSITY%20OF%20MARIBOR.pdf" TargetMode="External"/><Relationship Id="rId234" Type="http://schemas.openxmlformats.org/officeDocument/2006/relationships/hyperlink" Target="https://www.bf.uni-lj.si/sl/raziskave/raziskovalna-oprema/" TargetMode="External"/><Relationship Id="rId2" Type="http://schemas.openxmlformats.org/officeDocument/2006/relationships/hyperlink" Target="http://www.fkkt.uni-lj.si/sl/oddelki-in-katedre/oddelek-za-kemijsko-inzenirstvo-in-tehnisko-varnost/katedra-za-poklicno-procesno-in-pozarno-varnost/raziskovalna-oprema/" TargetMode="External"/><Relationship Id="rId29" Type="http://schemas.openxmlformats.org/officeDocument/2006/relationships/hyperlink" Target="http://www.ffa.uni-lj.si/raziskave/raziskovalna-oprema/0/arrs" TargetMode="External"/><Relationship Id="rId276" Type="http://schemas.openxmlformats.org/officeDocument/2006/relationships/hyperlink" Target="https://www.bf.uni-lj.si/sl/raziskave/raziskovalna-oprema/" TargetMode="External"/><Relationship Id="rId441" Type="http://schemas.openxmlformats.org/officeDocument/2006/relationships/hyperlink" Target="https://www.fs.uni-lj.si/raziskovalna_dejavnost/raziskovalna_dejavnost/oprema/2020111312590224/" TargetMode="External"/><Relationship Id="rId483" Type="http://schemas.openxmlformats.org/officeDocument/2006/relationships/hyperlink" Target="http://www.ntf.uni-lj.si/ntf/raziskovanje/raziskovalno-delo/raziskovalna-oprema/" TargetMode="External"/><Relationship Id="rId539" Type="http://schemas.openxmlformats.org/officeDocument/2006/relationships/hyperlink" Target="http://www.ki.si/" TargetMode="External"/><Relationship Id="rId40" Type="http://schemas.openxmlformats.org/officeDocument/2006/relationships/hyperlink" Target="http://www3.fgg.uni-lj.si/" TargetMode="External"/><Relationship Id="rId136" Type="http://schemas.openxmlformats.org/officeDocument/2006/relationships/hyperlink" Target="http://www.nib.si/infrastruktura/infrastrukturni-center-planta" TargetMode="External"/><Relationship Id="rId178" Type="http://schemas.openxmlformats.org/officeDocument/2006/relationships/hyperlink" Target="http://lnmcp.mf.uni-lj.si/Neuroendo/Oprema.html" TargetMode="External"/><Relationship Id="rId301" Type="http://schemas.openxmlformats.org/officeDocument/2006/relationships/hyperlink" Target="http://www.fs.um.si/raziskovanje/raziskovalna-oprema/" TargetMode="External"/><Relationship Id="rId343" Type="http://schemas.openxmlformats.org/officeDocument/2006/relationships/hyperlink" Target="http://www.lmk.si/raziskave/merilna-oprema-laboratorija/" TargetMode="External"/><Relationship Id="rId550" Type="http://schemas.openxmlformats.org/officeDocument/2006/relationships/hyperlink" Target="http://www.ki.si/" TargetMode="External"/><Relationship Id="rId82" Type="http://schemas.openxmlformats.org/officeDocument/2006/relationships/hyperlink" Target="http://www.cipkebip.org/" TargetMode="External"/><Relationship Id="rId203" Type="http://schemas.openxmlformats.org/officeDocument/2006/relationships/hyperlink" Target="http://www.imi.si/raziskovalna-dejavnost/raziskovalna-oprema" TargetMode="External"/><Relationship Id="rId385" Type="http://schemas.openxmlformats.org/officeDocument/2006/relationships/hyperlink" Target="http://lpvo.fe.uni-lj.si/raziskave/oprema/" TargetMode="External"/><Relationship Id="rId245" Type="http://schemas.openxmlformats.org/officeDocument/2006/relationships/hyperlink" Target="https://www.bf.uni-lj.si/sl/raziskave/raziskovalna-oprema/" TargetMode="External"/><Relationship Id="rId287" Type="http://schemas.openxmlformats.org/officeDocument/2006/relationships/hyperlink" Target="https://www.bf.uni-lj.si/sl/raziskave/raziskovalna-oprema/" TargetMode="External"/><Relationship Id="rId410" Type="http://schemas.openxmlformats.org/officeDocument/2006/relationships/hyperlink" Target="https://www.fs.uni-lj.si/raziskovalna_dejavnost/raziskovalna_dejavnost/oprema/2016050519260135/" TargetMode="External"/><Relationship Id="rId452" Type="http://schemas.openxmlformats.org/officeDocument/2006/relationships/hyperlink" Target="https://www.fs.uni-lj.si/raziskovalna_dejavnost/raziskovalna_dejavnost/oprema/2022040415084794/" TargetMode="External"/><Relationship Id="rId494" Type="http://schemas.openxmlformats.org/officeDocument/2006/relationships/hyperlink" Target="https://www.ki.si/odseki/d12-odsek-za-sintezno-biologijo-in-imunologijo/oprema/" TargetMode="External"/><Relationship Id="rId508" Type="http://schemas.openxmlformats.org/officeDocument/2006/relationships/hyperlink" Target="http://www.ki.si/" TargetMode="External"/><Relationship Id="rId105" Type="http://schemas.openxmlformats.org/officeDocument/2006/relationships/hyperlink" Target="http://www.cipkebip.org/" TargetMode="External"/><Relationship Id="rId147" Type="http://schemas.openxmlformats.org/officeDocument/2006/relationships/hyperlink" Target="http://www.nib.si/images/stories/datoteke2/Delovanje_centra/arrs-ri-evidenca-opreme-105-nib.pdf" TargetMode="External"/><Relationship Id="rId312" Type="http://schemas.openxmlformats.org/officeDocument/2006/relationships/hyperlink" Target="http://www.fs.um.si/raziskovanje/raziskovalna-oprema/" TargetMode="External"/><Relationship Id="rId354" Type="http://schemas.openxmlformats.org/officeDocument/2006/relationships/hyperlink" Target="http://lit.fe.uni-lj.si/oprema" TargetMode="External"/><Relationship Id="rId51" Type="http://schemas.openxmlformats.org/officeDocument/2006/relationships/hyperlink" Target="https://www.ung.si/sl/raziskave/center-za-raziskave-atmosfere/projekti/oprema-za-meritve/" TargetMode="External"/><Relationship Id="rId93" Type="http://schemas.openxmlformats.org/officeDocument/2006/relationships/hyperlink" Target="http://www.cipkebip.org/" TargetMode="External"/><Relationship Id="rId189" Type="http://schemas.openxmlformats.org/officeDocument/2006/relationships/hyperlink" Target="http://lnmcp.mf.uni-lj.si/Neuroendo/Oprema.html" TargetMode="External"/><Relationship Id="rId396" Type="http://schemas.openxmlformats.org/officeDocument/2006/relationships/hyperlink" Target="https://fvz.upr.si/raziskovanje/" TargetMode="External"/><Relationship Id="rId561" Type="http://schemas.openxmlformats.org/officeDocument/2006/relationships/hyperlink" Target="https://www.ki.si/o-institutu/raziskovalna-infrastruktura/" TargetMode="External"/><Relationship Id="rId214" Type="http://schemas.openxmlformats.org/officeDocument/2006/relationships/hyperlink" Target="https://www.mf.uni-lj.si/ibk/oprema" TargetMode="External"/><Relationship Id="rId256" Type="http://schemas.openxmlformats.org/officeDocument/2006/relationships/hyperlink" Target="https://www.bf.uni-lj.si/sl/raziskave/raziskovalna-oprema/" TargetMode="External"/><Relationship Id="rId298" Type="http://schemas.openxmlformats.org/officeDocument/2006/relationships/hyperlink" Target="https://www.bf.uni-lj.si/sl/raziskave/raziskovalna-oprema/" TargetMode="External"/><Relationship Id="rId421" Type="http://schemas.openxmlformats.org/officeDocument/2006/relationships/hyperlink" Target="https://www.fs.uni-lj.si/raziskovalna_dejavnost/raziskovalna_dejavnost/oprema/2017031618122303/" TargetMode="External"/><Relationship Id="rId463" Type="http://schemas.openxmlformats.org/officeDocument/2006/relationships/hyperlink" Target="http://is.zrc-sazu.si/oprema" TargetMode="External"/><Relationship Id="rId519" Type="http://schemas.openxmlformats.org/officeDocument/2006/relationships/hyperlink" Target="https://www.ki.si/odseki/d12-odsek-za-sintezno-biologijo-in-imunologijo/oprema/" TargetMode="External"/><Relationship Id="rId116" Type="http://schemas.openxmlformats.org/officeDocument/2006/relationships/hyperlink" Target="http://www.cipkebip.org/" TargetMode="External"/><Relationship Id="rId158" Type="http://schemas.openxmlformats.org/officeDocument/2006/relationships/hyperlink" Target="http://www.geo-zs.si/?option=com_content&amp;view=article&amp;id=1034&#8194;&#8194;&#8194;&#8194;&#8194;" TargetMode="External"/><Relationship Id="rId323" Type="http://schemas.openxmlformats.org/officeDocument/2006/relationships/hyperlink" Target="http://www.fs.um.si/raziskovanje/raziskovalna-oprema/" TargetMode="External"/><Relationship Id="rId530" Type="http://schemas.openxmlformats.org/officeDocument/2006/relationships/hyperlink" Target="https://www.ki.si/o-institutu/raziskovalna-infrastruktura/" TargetMode="External"/><Relationship Id="rId20" Type="http://schemas.openxmlformats.org/officeDocument/2006/relationships/hyperlink" Target="http://www.ffa.uni-lj.si/raziskave/raziskovalna-oprema/tekocinski-kromatograf-z-masnim-detektorjem" TargetMode="External"/><Relationship Id="rId62" Type="http://schemas.openxmlformats.org/officeDocument/2006/relationships/hyperlink" Target="https://www.ung.si/sl/raziskave/laboratorij-za-vede-o-okolju-in-zivljenju/oprema/" TargetMode="External"/><Relationship Id="rId365" Type="http://schemas.openxmlformats.org/officeDocument/2006/relationships/hyperlink" Target="http://www.lucami.org/index.php/research/research-equipment/" TargetMode="External"/><Relationship Id="rId225" Type="http://schemas.openxmlformats.org/officeDocument/2006/relationships/hyperlink" Target="https://www.mf.uni-lj.si/ibk/oprema" TargetMode="External"/><Relationship Id="rId267" Type="http://schemas.openxmlformats.org/officeDocument/2006/relationships/hyperlink" Target="https://www.bf.uni-lj.si/sl/raziskave/raziskovalna-oprema/" TargetMode="External"/><Relationship Id="rId432" Type="http://schemas.openxmlformats.org/officeDocument/2006/relationships/hyperlink" Target="https://www.fs.uni-lj.si/raziskovalna_dejavnost/raziskovalna_dejavnost/oprema/2020030611542440/" TargetMode="External"/><Relationship Id="rId474" Type="http://schemas.openxmlformats.org/officeDocument/2006/relationships/hyperlink" Target="http://www.zrs-kp.si/index.php/research/infra-program/" TargetMode="External"/><Relationship Id="rId127" Type="http://schemas.openxmlformats.org/officeDocument/2006/relationships/hyperlink" Target="http://www.nib.si/storitve-in-oprema/raziskovalna-oprema" TargetMode="External"/><Relationship Id="rId31" Type="http://schemas.openxmlformats.org/officeDocument/2006/relationships/hyperlink" Target="http://www.ffa.uni-lj.si/raziskave/raziskovalna-oprema/0/arrs" TargetMode="External"/><Relationship Id="rId73" Type="http://schemas.openxmlformats.org/officeDocument/2006/relationships/hyperlink" Target="https://ibv.mf.um.si/oprema/" TargetMode="External"/><Relationship Id="rId169" Type="http://schemas.openxmlformats.org/officeDocument/2006/relationships/hyperlink" Target="http://www.intranet.kclj.si/admin/dokumenti/00002d97-00004c10-cenik_storitev_ukc_2022-14-02.2022.pdf" TargetMode="External"/><Relationship Id="rId334" Type="http://schemas.openxmlformats.org/officeDocument/2006/relationships/hyperlink" Target="http://www.fs.um.si/raziskovanje/raziskovalna-oprema/" TargetMode="External"/><Relationship Id="rId376" Type="http://schemas.openxmlformats.org/officeDocument/2006/relationships/hyperlink" Target="http://lbk.fe.uni-lj.si/ic/sl/oprema" TargetMode="External"/><Relationship Id="rId541" Type="http://schemas.openxmlformats.org/officeDocument/2006/relationships/hyperlink" Target="https://www.ki.si/za-gospodarstvo/storitve/kemijska-analiza/termicna-analiza/termicna-karakterizacija-polimerov/" TargetMode="External"/><Relationship Id="rId4" Type="http://schemas.openxmlformats.org/officeDocument/2006/relationships/hyperlink" Target="http://www.fkkt.uni-lj.si/sl/raziskovalna-infrastruktura/enota-za-analizo-makromolekul/laserski-sistem-za-karakterizacijo-nanodelcev-v-raztopinah-in-suspenzijah-litesizertm-500/" TargetMode="External"/><Relationship Id="rId180" Type="http://schemas.openxmlformats.org/officeDocument/2006/relationships/hyperlink" Target="http://lnmcp.mf.uni-lj.si/Neuroendo/Oprema.html" TargetMode="External"/><Relationship Id="rId236" Type="http://schemas.openxmlformats.org/officeDocument/2006/relationships/hyperlink" Target="https://www.bf.uni-lj.si/sl/raziskave/raziskovalna-oprema/" TargetMode="External"/><Relationship Id="rId278" Type="http://schemas.openxmlformats.org/officeDocument/2006/relationships/hyperlink" Target="https://www.bf.uni-lj.si/sl/raziskave/raziskovalna-oprema/" TargetMode="External"/><Relationship Id="rId401" Type="http://schemas.openxmlformats.org/officeDocument/2006/relationships/hyperlink" Target="https://www.vf.uni-lj.si/podrocje/raziskovalna-oprema" TargetMode="External"/><Relationship Id="rId443" Type="http://schemas.openxmlformats.org/officeDocument/2006/relationships/hyperlink" Target="https://www.fs.uni-lj.si/raziskovalna_dejavnost/raziskovalna_dejavnost/oprema/2021112909313410/" TargetMode="External"/><Relationship Id="rId303" Type="http://schemas.openxmlformats.org/officeDocument/2006/relationships/hyperlink" Target="http://www.fs.um.si/raziskovanje/raziskovalna-oprema/" TargetMode="External"/><Relationship Id="rId485" Type="http://schemas.openxmlformats.org/officeDocument/2006/relationships/hyperlink" Target="http://www.ntf.uni-lj.si/ntf/raziskovanje/raziskovalno-delo/raziskovalna-oprema/" TargetMode="External"/><Relationship Id="rId42" Type="http://schemas.openxmlformats.org/officeDocument/2006/relationships/hyperlink" Target="http://www3.fgg.uni-lj.si/" TargetMode="External"/><Relationship Id="rId84" Type="http://schemas.openxmlformats.org/officeDocument/2006/relationships/hyperlink" Target="http://www.cipkebip.org/" TargetMode="External"/><Relationship Id="rId138" Type="http://schemas.openxmlformats.org/officeDocument/2006/relationships/hyperlink" Target="http://www.nib.si/infrastruktura/infrastrukturni-center-planta" TargetMode="External"/><Relationship Id="rId345" Type="http://schemas.openxmlformats.org/officeDocument/2006/relationships/hyperlink" Target="http://lmfe.fe.uni-lj.si/o-nas/oprema/" TargetMode="External"/><Relationship Id="rId387" Type="http://schemas.openxmlformats.org/officeDocument/2006/relationships/hyperlink" Target="http://lmk.si/raziskave/merilna-oprema-laboratorija/" TargetMode="External"/><Relationship Id="rId510" Type="http://schemas.openxmlformats.org/officeDocument/2006/relationships/hyperlink" Target="https://www.ki.si/odseki/d01-teoreticni-odsek/azmanov-racunski-center/" TargetMode="External"/><Relationship Id="rId552" Type="http://schemas.openxmlformats.org/officeDocument/2006/relationships/hyperlink" Target="http://www.ki.si/" TargetMode="External"/><Relationship Id="rId191" Type="http://schemas.openxmlformats.org/officeDocument/2006/relationships/hyperlink" Target="https://www.mf.uni-lj.si/ibk/oprema" TargetMode="External"/><Relationship Id="rId205" Type="http://schemas.openxmlformats.org/officeDocument/2006/relationships/hyperlink" Target="https://www.mf.uni-lj.si/ibf/raziskovanje" TargetMode="External"/><Relationship Id="rId247" Type="http://schemas.openxmlformats.org/officeDocument/2006/relationships/hyperlink" Target="https://www.bf.uni-lj.si/sl/raziskave/raziskovalna-oprema/" TargetMode="External"/><Relationship Id="rId412" Type="http://schemas.openxmlformats.org/officeDocument/2006/relationships/hyperlink" Target="https://www.fs.uni-lj.si/raziskovalna_dejavnost/raziskovalna_dejavnost/oprema/2016051310145549/" TargetMode="External"/><Relationship Id="rId107" Type="http://schemas.openxmlformats.org/officeDocument/2006/relationships/hyperlink" Target="http://www.cipkebip.org/" TargetMode="External"/><Relationship Id="rId289" Type="http://schemas.openxmlformats.org/officeDocument/2006/relationships/hyperlink" Target="https://www.bf.uni-lj.si/sl/raziskave/raziskovalna-oprema/" TargetMode="External"/><Relationship Id="rId454" Type="http://schemas.openxmlformats.org/officeDocument/2006/relationships/hyperlink" Target="https://www.fs.uni-lj.si/raziskovalna_dejavnost/raziskovalna_dejavnost/oprema/2022041114561494/" TargetMode="External"/><Relationship Id="rId496" Type="http://schemas.openxmlformats.org/officeDocument/2006/relationships/hyperlink" Target="https://www.ki.si/odseki/d12-odsek-za-sintezno-biologijo-in-imunologijo/oprema/" TargetMode="External"/><Relationship Id="rId11" Type="http://schemas.openxmlformats.org/officeDocument/2006/relationships/hyperlink" Target="https://www.imt.si/organizacijske-enote/infrastrukturna-organizacijska-enota" TargetMode="External"/><Relationship Id="rId53" Type="http://schemas.openxmlformats.org/officeDocument/2006/relationships/hyperlink" Target="https://www.ung.si/sl/raziskave/center-za-raziskave-atmosfere/projekti/oprema-za-meritve/" TargetMode="External"/><Relationship Id="rId149" Type="http://schemas.openxmlformats.org/officeDocument/2006/relationships/hyperlink" Target="http://www.nib.si/infrastruktura/infrastrukturni-center-planta" TargetMode="External"/><Relationship Id="rId314" Type="http://schemas.openxmlformats.org/officeDocument/2006/relationships/hyperlink" Target="http://www.fs.um.si/raziskovanje/raziskovalna-oprema/" TargetMode="External"/><Relationship Id="rId356" Type="http://schemas.openxmlformats.org/officeDocument/2006/relationships/hyperlink" Target="http://lso.fe.uni-lj.si/oprema.php?page=oprema/oprema_ZVA67.html" TargetMode="External"/><Relationship Id="rId398" Type="http://schemas.openxmlformats.org/officeDocument/2006/relationships/hyperlink" Target="https://www.ukc-mb.si/obvestila/oglasi/" TargetMode="External"/><Relationship Id="rId521" Type="http://schemas.openxmlformats.org/officeDocument/2006/relationships/hyperlink" Target="https://www.ki.si/odseki/d10-odsek-za-kemijo-materialov/moderni-baterijski-sistemi/" TargetMode="External"/><Relationship Id="rId563" Type="http://schemas.openxmlformats.org/officeDocument/2006/relationships/hyperlink" Target="https://www.ki.si/odseki/d10-odsek-za-kemijo-materialov/" TargetMode="External"/><Relationship Id="rId95" Type="http://schemas.openxmlformats.org/officeDocument/2006/relationships/hyperlink" Target="http://www.cipkebip.org/" TargetMode="External"/><Relationship Id="rId160" Type="http://schemas.openxmlformats.org/officeDocument/2006/relationships/hyperlink" Target="http://www.geo-zs.si/?option=com_content&amp;view=article&amp;id=1033" TargetMode="External"/><Relationship Id="rId216" Type="http://schemas.openxmlformats.org/officeDocument/2006/relationships/hyperlink" Target="https://www.mf.uni-lj.si/ibk/oprema" TargetMode="External"/><Relationship Id="rId423" Type="http://schemas.openxmlformats.org/officeDocument/2006/relationships/hyperlink" Target="https://www.fs.uni-lj.si/raziskovalna_dejavnost/raziskovalna_dejavnost/oprema/2016112913004251/" TargetMode="External"/><Relationship Id="rId258" Type="http://schemas.openxmlformats.org/officeDocument/2006/relationships/hyperlink" Target="https://www.bf.uni-lj.si/sl/raziskave/raziskovalna-oprema/" TargetMode="External"/><Relationship Id="rId465" Type="http://schemas.openxmlformats.org/officeDocument/2006/relationships/hyperlink" Target="http://is.zrc-sazu.si/oprema" TargetMode="External"/><Relationship Id="rId22" Type="http://schemas.openxmlformats.org/officeDocument/2006/relationships/hyperlink" Target="http://www.ffa.uni-lj.si/raziskave/raziskovalna-oprema/0/arrs" TargetMode="External"/><Relationship Id="rId64" Type="http://schemas.openxmlformats.org/officeDocument/2006/relationships/hyperlink" Target="http://www.fmf.uni-lj.si/si/" TargetMode="External"/><Relationship Id="rId118" Type="http://schemas.openxmlformats.org/officeDocument/2006/relationships/hyperlink" Target="http://www.cipkebip.org/" TargetMode="External"/><Relationship Id="rId325" Type="http://schemas.openxmlformats.org/officeDocument/2006/relationships/hyperlink" Target="http://www.fs.um.si/raziskovanje/raziskovalna-oprema/" TargetMode="External"/><Relationship Id="rId367" Type="http://schemas.openxmlformats.org/officeDocument/2006/relationships/hyperlink" Target="http://msc.fe.uni-lj.si/Hardware.asp" TargetMode="External"/><Relationship Id="rId532" Type="http://schemas.openxmlformats.org/officeDocument/2006/relationships/hyperlink" Target="https://www.ki.si/o-institutu/raziskovalna-infrastruktura/" TargetMode="External"/><Relationship Id="rId171" Type="http://schemas.openxmlformats.org/officeDocument/2006/relationships/hyperlink" Target="http://www.mf.uni-lj.si/ris/oprema" TargetMode="External"/><Relationship Id="rId227" Type="http://schemas.openxmlformats.org/officeDocument/2006/relationships/hyperlink" Target="http://www.mf.uni-lj.si/ris/oprema" TargetMode="External"/><Relationship Id="rId269" Type="http://schemas.openxmlformats.org/officeDocument/2006/relationships/hyperlink" Target="https://www.bf.uni-lj.si/sl/raziskave/raziskovalna-oprema/" TargetMode="External"/><Relationship Id="rId434" Type="http://schemas.openxmlformats.org/officeDocument/2006/relationships/hyperlink" Target="https://www.fs.uni-lj.si/raziskovalna_dejavnost/raziskovalna_dejavnost/oprema/2020030409492681/" TargetMode="External"/><Relationship Id="rId476" Type="http://schemas.openxmlformats.org/officeDocument/2006/relationships/hyperlink" Target="https://www.zrs-kp.si/index.php/research-2/lab-izo/" TargetMode="External"/><Relationship Id="rId33" Type="http://schemas.openxmlformats.org/officeDocument/2006/relationships/hyperlink" Target="http://www.ffa.uni-lj.si/raziskave/raziskovalna-oprema/sistem-za-elektrostatsko-sukanje-nanovlaken" TargetMode="External"/><Relationship Id="rId129" Type="http://schemas.openxmlformats.org/officeDocument/2006/relationships/hyperlink" Target="http://www.nib.si/storitve-in-oprema/raziskovalna-oprema" TargetMode="External"/><Relationship Id="rId280" Type="http://schemas.openxmlformats.org/officeDocument/2006/relationships/hyperlink" Target="https://www.bf.uni-lj.si/sl/raziskave/raziskovalna-oprema/" TargetMode="External"/><Relationship Id="rId336" Type="http://schemas.openxmlformats.org/officeDocument/2006/relationships/hyperlink" Target="http://www.fs.um.si/raziskovanje/raziskovalna-oprema/" TargetMode="External"/><Relationship Id="rId501" Type="http://schemas.openxmlformats.org/officeDocument/2006/relationships/hyperlink" Target="https://www.ki.si/odseki/d10-odsek-za-kemijo-materialov/elektronska-mikroskopija-in-katalizatorji/elektronska-mikroskopija/" TargetMode="External"/><Relationship Id="rId543" Type="http://schemas.openxmlformats.org/officeDocument/2006/relationships/hyperlink" Target="https://www.ki.si/odseki/d01-teoreticni-odsek/azmanov-racunski-center/" TargetMode="External"/><Relationship Id="rId75" Type="http://schemas.openxmlformats.org/officeDocument/2006/relationships/hyperlink" Target="https://ibv.mf.um.si/oprema/" TargetMode="External"/><Relationship Id="rId140" Type="http://schemas.openxmlformats.org/officeDocument/2006/relationships/hyperlink" Target="http://www.nib.si/infrastruktura/infrastrukturni-center-planta" TargetMode="External"/><Relationship Id="rId182" Type="http://schemas.openxmlformats.org/officeDocument/2006/relationships/hyperlink" Target="http://lnmcp.mf.uni-lj.si/Neuroendo/Oprema.html" TargetMode="External"/><Relationship Id="rId378" Type="http://schemas.openxmlformats.org/officeDocument/2006/relationships/hyperlink" Target="http://www.lmk.si/raziskave/merilna-oprema-laboratorija/" TargetMode="External"/><Relationship Id="rId403" Type="http://schemas.openxmlformats.org/officeDocument/2006/relationships/hyperlink" Target="https://www.vf.uni-lj.si/podrocje/raziskovalna-oprema" TargetMode="External"/><Relationship Id="rId6" Type="http://schemas.openxmlformats.org/officeDocument/2006/relationships/hyperlink" Target="http://www.fkkt.uni-lj.si/sl/storitve/" TargetMode="External"/><Relationship Id="rId238" Type="http://schemas.openxmlformats.org/officeDocument/2006/relationships/hyperlink" Target="https://www.bf.uni-lj.si/sl/raziskave/raziskovalna-oprema/" TargetMode="External"/><Relationship Id="rId445" Type="http://schemas.openxmlformats.org/officeDocument/2006/relationships/hyperlink" Target="https://www.fs.uni-lj.si/raziskovalna_dejavnost/raziskovalna_dejavnost/oprema/2021112909590645/" TargetMode="External"/><Relationship Id="rId487" Type="http://schemas.openxmlformats.org/officeDocument/2006/relationships/hyperlink" Target="http://www.ntf.uni-lj.si/ntf/raziskovanje/raziskovalno-delo/raziskovalna-oprema/" TargetMode="External"/><Relationship Id="rId291" Type="http://schemas.openxmlformats.org/officeDocument/2006/relationships/hyperlink" Target="https://www.bf.uni-lj.si/sl/raziskave/raziskovalna-oprema/" TargetMode="External"/><Relationship Id="rId305" Type="http://schemas.openxmlformats.org/officeDocument/2006/relationships/hyperlink" Target="http://www.fs.um.si/raziskovanje/raziskovalna-oprema/" TargetMode="External"/><Relationship Id="rId347" Type="http://schemas.openxmlformats.org/officeDocument/2006/relationships/hyperlink" Target="http://lpee.fe.uni-lj.si/orodja/rtds/" TargetMode="External"/><Relationship Id="rId512" Type="http://schemas.openxmlformats.org/officeDocument/2006/relationships/hyperlink" Target="https://www.ki.si/odseki/d09-odsek-za-anorgansko-kemijo-in-tehnologijo/" TargetMode="External"/><Relationship Id="rId44" Type="http://schemas.openxmlformats.org/officeDocument/2006/relationships/hyperlink" Target="http://www.hidroinstitut.si/index.php/zmogljivosti/merilna-oprema" TargetMode="External"/><Relationship Id="rId86" Type="http://schemas.openxmlformats.org/officeDocument/2006/relationships/hyperlink" Target="http://www.cipkebip.org/" TargetMode="External"/><Relationship Id="rId151" Type="http://schemas.openxmlformats.org/officeDocument/2006/relationships/hyperlink" Target="http://www.nib.si/infrastruktura/infrastrukturni-center-planta" TargetMode="External"/><Relationship Id="rId389" Type="http://schemas.openxmlformats.org/officeDocument/2006/relationships/hyperlink" Target="https://lst.fe.uni-lj.si/equipment/p19-146" TargetMode="External"/><Relationship Id="rId554" Type="http://schemas.openxmlformats.org/officeDocument/2006/relationships/hyperlink" Target="https://www.ki.si/odseki/d07-odsek-za-polimerno-kemijo-in-tehnologijo/oprema/" TargetMode="External"/><Relationship Id="rId193" Type="http://schemas.openxmlformats.org/officeDocument/2006/relationships/hyperlink" Target="https://www.mf.uni-lj.si/ibf/raziskovanje" TargetMode="External"/><Relationship Id="rId207" Type="http://schemas.openxmlformats.org/officeDocument/2006/relationships/hyperlink" Target="https://www.mf.uni-lj.si/application/files/7415/8391/7733/Razpolozljiva_raziskovalna_oprema_UL_MF.pdf" TargetMode="External"/><Relationship Id="rId249" Type="http://schemas.openxmlformats.org/officeDocument/2006/relationships/hyperlink" Target="https://www.bf.uni-lj.si/sl/raziskave/raziskovalna-oprema/" TargetMode="External"/><Relationship Id="rId414" Type="http://schemas.openxmlformats.org/officeDocument/2006/relationships/hyperlink" Target="https://www.fs.uni-lj.si/raziskovalna_dejavnost/raziskovalna_dejavnost/oprema/2016051310343418/" TargetMode="External"/><Relationship Id="rId456" Type="http://schemas.openxmlformats.org/officeDocument/2006/relationships/hyperlink" Target="http://is.zrc-sazu.si/oprema" TargetMode="External"/><Relationship Id="rId498" Type="http://schemas.openxmlformats.org/officeDocument/2006/relationships/hyperlink" Target="https://www.ki.si/index.php?id=704" TargetMode="External"/><Relationship Id="rId13" Type="http://schemas.openxmlformats.org/officeDocument/2006/relationships/hyperlink" Target="https://www.imt.si/organizacijske-enote/infrastrukturna-organizacijska-enota" TargetMode="External"/><Relationship Id="rId109" Type="http://schemas.openxmlformats.org/officeDocument/2006/relationships/hyperlink" Target="http://www.cipkebip.org/" TargetMode="External"/><Relationship Id="rId260" Type="http://schemas.openxmlformats.org/officeDocument/2006/relationships/hyperlink" Target="https://www.bf.uni-lj.si/sl/raziskave/raziskovalna-oprema/" TargetMode="External"/><Relationship Id="rId316" Type="http://schemas.openxmlformats.org/officeDocument/2006/relationships/hyperlink" Target="http://www.fs.um.si/raziskovanje/raziskovalna-oprema/" TargetMode="External"/><Relationship Id="rId523" Type="http://schemas.openxmlformats.org/officeDocument/2006/relationships/hyperlink" Target="http://www.ki.si/index.php?id=704" TargetMode="External"/><Relationship Id="rId55" Type="http://schemas.openxmlformats.org/officeDocument/2006/relationships/hyperlink" Target="http://www-lfos.ung.si/list-of-equipment/clean-room" TargetMode="External"/><Relationship Id="rId97" Type="http://schemas.openxmlformats.org/officeDocument/2006/relationships/hyperlink" Target="http://www.cipkebip.org/" TargetMode="External"/><Relationship Id="rId120" Type="http://schemas.openxmlformats.org/officeDocument/2006/relationships/hyperlink" Target="http://www.cipkebip.org/" TargetMode="External"/><Relationship Id="rId358" Type="http://schemas.openxmlformats.org/officeDocument/2006/relationships/hyperlink" Target="http://lpvo.fe.uni-lj.si/raziskave/oprema/" TargetMode="External"/><Relationship Id="rId565" Type="http://schemas.openxmlformats.org/officeDocument/2006/relationships/hyperlink" Target="https://www.ki.si/odseki/d01-teoreticni-odsek/azmanov-racunski-center/" TargetMode="External"/><Relationship Id="rId162" Type="http://schemas.openxmlformats.org/officeDocument/2006/relationships/hyperlink" Target="https://www.gozdis.si/raziskovalna-oprema/" TargetMode="External"/><Relationship Id="rId218" Type="http://schemas.openxmlformats.org/officeDocument/2006/relationships/hyperlink" Target="https://www.mf.uni-lj.si/ibk/oprema" TargetMode="External"/><Relationship Id="rId425" Type="http://schemas.openxmlformats.org/officeDocument/2006/relationships/hyperlink" Target="https://www.fs.uni-lj.si/raziskovalna_dejavnost/raziskovalna_dejavnost/oprema/2016051613514191/" TargetMode="External"/><Relationship Id="rId467" Type="http://schemas.openxmlformats.org/officeDocument/2006/relationships/hyperlink" Target="http://www.zrs-kp.si/index.php/research/infra-program/" TargetMode="External"/><Relationship Id="rId271" Type="http://schemas.openxmlformats.org/officeDocument/2006/relationships/hyperlink" Target="https://www.bf.uni-lj.si/sl/raziskave/raziskovalna-oprema/" TargetMode="External"/><Relationship Id="rId24" Type="http://schemas.openxmlformats.org/officeDocument/2006/relationships/hyperlink" Target="http://www.ffa.uni-lj.si/raziskave/raziskovalna-oprema/0/arrs" TargetMode="External"/><Relationship Id="rId66" Type="http://schemas.openxmlformats.org/officeDocument/2006/relationships/hyperlink" Target="http://www.fmf.uni-lj.si/si/" TargetMode="External"/><Relationship Id="rId131" Type="http://schemas.openxmlformats.org/officeDocument/2006/relationships/hyperlink" Target="http://www.nib.si/infrastruktura/infrastrukturni-center-planta" TargetMode="External"/><Relationship Id="rId327" Type="http://schemas.openxmlformats.org/officeDocument/2006/relationships/hyperlink" Target="http://www.fs.um.si/raziskovanje/raziskovalna-oprema/" TargetMode="External"/><Relationship Id="rId369" Type="http://schemas.openxmlformats.org/officeDocument/2006/relationships/hyperlink" Target="http://lmse.fe.uni-lj.si/" TargetMode="External"/><Relationship Id="rId534" Type="http://schemas.openxmlformats.org/officeDocument/2006/relationships/hyperlink" Target="http://www.molekulske-interakcije.si/en/equipment/6/mst-monolith-nt115" TargetMode="External"/><Relationship Id="rId173" Type="http://schemas.openxmlformats.org/officeDocument/2006/relationships/hyperlink" Target="http://www.mf.uni-lj.si/ris/oprema" TargetMode="External"/><Relationship Id="rId229" Type="http://schemas.openxmlformats.org/officeDocument/2006/relationships/hyperlink" Target="https://www.mf.uni-lj.si/raziskovanje/oprema" TargetMode="External"/><Relationship Id="rId380" Type="http://schemas.openxmlformats.org/officeDocument/2006/relationships/hyperlink" Target="http://www.lmk.si/raziskave/merilna-oprema-laboratorija/" TargetMode="External"/><Relationship Id="rId436" Type="http://schemas.openxmlformats.org/officeDocument/2006/relationships/hyperlink" Target="https://www.fs.uni-lj.si/raziskovalna_dejavnost/raziskovalna_dejavnost/oprema/2020110512495866/" TargetMode="External"/><Relationship Id="rId240" Type="http://schemas.openxmlformats.org/officeDocument/2006/relationships/hyperlink" Target="https://www.bf.uni-lj.si/sl/raziskave/raziskovalna-oprema/" TargetMode="External"/><Relationship Id="rId478" Type="http://schemas.openxmlformats.org/officeDocument/2006/relationships/hyperlink" Target="https://www.zrs-kp.si/index.php/research/infra-program/" TargetMode="External"/><Relationship Id="rId35" Type="http://schemas.openxmlformats.org/officeDocument/2006/relationships/hyperlink" Target="http://www.ffa.uni-lj.si/raziskave/raziskovalna-oprema/dvovijacna-naprava-za-iztiskanje-talin-in-kontinuirano-vlazno-granuliranje" TargetMode="External"/><Relationship Id="rId77" Type="http://schemas.openxmlformats.org/officeDocument/2006/relationships/hyperlink" Target="http://www.cipkebip.org/" TargetMode="External"/><Relationship Id="rId100" Type="http://schemas.openxmlformats.org/officeDocument/2006/relationships/hyperlink" Target="http://www.cipkebip.org/" TargetMode="External"/><Relationship Id="rId282" Type="http://schemas.openxmlformats.org/officeDocument/2006/relationships/hyperlink" Target="https://www.bf.uni-lj.si/sl/raziskave/raziskovalna-oprema/" TargetMode="External"/><Relationship Id="rId338" Type="http://schemas.openxmlformats.org/officeDocument/2006/relationships/hyperlink" Target="http://www.fs.um.si/raziskovanje/raziskovalna-oprema/" TargetMode="External"/><Relationship Id="rId503" Type="http://schemas.openxmlformats.org/officeDocument/2006/relationships/hyperlink" Target="https://www.ki.si/odseki/d10-odsek-za-kemijo-materialov/razvoj-premazov/oprema/" TargetMode="External"/><Relationship Id="rId545" Type="http://schemas.openxmlformats.org/officeDocument/2006/relationships/hyperlink" Target="https://www.ki.si/odseki/d04-odsek-za-analizno-kemijo/" TargetMode="External"/><Relationship Id="rId8" Type="http://schemas.openxmlformats.org/officeDocument/2006/relationships/hyperlink" Target="https://www.fkkt.uni-lj.si/sl/raziskovalna-infrastruktura/enota-za-analizo-makromolekul/ultra-visokolocljivostni-tekocinski-kromatograf-s-tandemsko-masno-spektrometrijo/" TargetMode="External"/><Relationship Id="rId142" Type="http://schemas.openxmlformats.org/officeDocument/2006/relationships/hyperlink" Target="http://www.nib.si/infrastruktura/infrastrukturni-center-planta" TargetMode="External"/><Relationship Id="rId184" Type="http://schemas.openxmlformats.org/officeDocument/2006/relationships/hyperlink" Target="http://ibk.mf.uni-lj.si/equipment" TargetMode="External"/><Relationship Id="rId391" Type="http://schemas.openxmlformats.org/officeDocument/2006/relationships/hyperlink" Target="http://www.space.si/" TargetMode="External"/><Relationship Id="rId405" Type="http://schemas.openxmlformats.org/officeDocument/2006/relationships/hyperlink" Target="https://www.vf.uni-lj.si/podrocje/raziskovalna-oprema" TargetMode="External"/><Relationship Id="rId447" Type="http://schemas.openxmlformats.org/officeDocument/2006/relationships/hyperlink" Target="https://www.fs.uni-lj.si/raziskovalna_dejavnost/raziskovalna_dejavnost/oprema/2021112909430605/" TargetMode="External"/><Relationship Id="rId251" Type="http://schemas.openxmlformats.org/officeDocument/2006/relationships/hyperlink" Target="https://www.bf.uni-lj.si/sl/raziskave/raziskovalna-oprema/" TargetMode="External"/><Relationship Id="rId489" Type="http://schemas.openxmlformats.org/officeDocument/2006/relationships/hyperlink" Target="http://www.ntf.uni-lj.si/ntf/raziskovanje/raziskovalno-delo/raziskovalna-oprema/" TargetMode="External"/><Relationship Id="rId46" Type="http://schemas.openxmlformats.org/officeDocument/2006/relationships/hyperlink" Target="http://www.zag.si/si/oprema/fcfe757590e17527f24bba672b122bcb" TargetMode="External"/><Relationship Id="rId293" Type="http://schemas.openxmlformats.org/officeDocument/2006/relationships/hyperlink" Target="https://www.bf.uni-lj.si/sl/raziskave/raziskovalna-oprema/" TargetMode="External"/><Relationship Id="rId307" Type="http://schemas.openxmlformats.org/officeDocument/2006/relationships/hyperlink" Target="http://www.fs.um.si/raziskovanje/raziskovalna-oprema/" TargetMode="External"/><Relationship Id="rId349" Type="http://schemas.openxmlformats.org/officeDocument/2006/relationships/hyperlink" Target="http://www.robolab.si/research/infrastructure/crc-robotics/ur5/" TargetMode="External"/><Relationship Id="rId514" Type="http://schemas.openxmlformats.org/officeDocument/2006/relationships/hyperlink" Target="https://www.ki.si/odseki/d07-odsek-za-polimerno-kemijo-in-tehnologijo/" TargetMode="External"/><Relationship Id="rId556" Type="http://schemas.openxmlformats.org/officeDocument/2006/relationships/hyperlink" Target="https://www.ki.si/odseki/d04-odsek-za-analizno-kemijo/l06-laboratorij-za-prehrambeno-kemijo/oprema/" TargetMode="External"/><Relationship Id="rId88" Type="http://schemas.openxmlformats.org/officeDocument/2006/relationships/hyperlink" Target="http://www.cipkebip.org/" TargetMode="External"/><Relationship Id="rId111" Type="http://schemas.openxmlformats.org/officeDocument/2006/relationships/hyperlink" Target="http://www.cipkebip.org/" TargetMode="External"/><Relationship Id="rId153" Type="http://schemas.openxmlformats.org/officeDocument/2006/relationships/hyperlink" Target="https://www.ijs.si/ijsw/Znotraj%20hi%C5%A1e/Desno?action=AttachFile&amp;do=get&amp;target=ARRS_Evidenca_opreme_2021.xlsx" TargetMode="External"/><Relationship Id="rId195" Type="http://schemas.openxmlformats.org/officeDocument/2006/relationships/hyperlink" Target="http://ibk.mf.uni-lj.si/equipment/quickgene-810.html" TargetMode="External"/><Relationship Id="rId209" Type="http://schemas.openxmlformats.org/officeDocument/2006/relationships/hyperlink" Target="https://www.mf.uni-lj.si/ibf/raziskovanje" TargetMode="External"/><Relationship Id="rId360" Type="http://schemas.openxmlformats.org/officeDocument/2006/relationships/hyperlink" Target="http://www.robolab.si/research/infrastructure/other-equipment/bimanual-teleoperation-system/" TargetMode="External"/><Relationship Id="rId416" Type="http://schemas.openxmlformats.org/officeDocument/2006/relationships/hyperlink" Target="https://www.fs.uni-lj.si/raziskovalna_dejavnost/raziskovalna_dejavnost/oprema/2016051310413723/" TargetMode="External"/><Relationship Id="rId220" Type="http://schemas.openxmlformats.org/officeDocument/2006/relationships/hyperlink" Target="https://www.mf.uni-lj.si/ibk/oprema" TargetMode="External"/><Relationship Id="rId458" Type="http://schemas.openxmlformats.org/officeDocument/2006/relationships/hyperlink" Target="http://is.zrc-sazu.si/oprema" TargetMode="External"/><Relationship Id="rId15" Type="http://schemas.openxmlformats.org/officeDocument/2006/relationships/hyperlink" Target="https://www.imt.si/organizacijske-enote/infrastrukturna-organizacijska-enota" TargetMode="External"/><Relationship Id="rId57" Type="http://schemas.openxmlformats.org/officeDocument/2006/relationships/hyperlink" Target="https://www.ung.si/sl/raziskave/center-za-astrofiziko-in-kozmologijo/raziskave-cac/oprema/18-paket/" TargetMode="External"/><Relationship Id="rId262" Type="http://schemas.openxmlformats.org/officeDocument/2006/relationships/hyperlink" Target="https://www.bf.uni-lj.si/sl/raziskave/raziskovalna-oprema/" TargetMode="External"/><Relationship Id="rId318" Type="http://schemas.openxmlformats.org/officeDocument/2006/relationships/hyperlink" Target="http://www.fs.um.si/raziskovanje/raziskovalna-oprema/" TargetMode="External"/><Relationship Id="rId525" Type="http://schemas.openxmlformats.org/officeDocument/2006/relationships/hyperlink" Target="https://www.ki.si/odseki/d10-odsek-za-kemijo-materialov/elektrokataliza/oprema/" TargetMode="External"/><Relationship Id="rId567" Type="http://schemas.openxmlformats.org/officeDocument/2006/relationships/drawing" Target="../drawings/drawing1.xml"/><Relationship Id="rId99" Type="http://schemas.openxmlformats.org/officeDocument/2006/relationships/hyperlink" Target="http://www.cipkebip.org/" TargetMode="External"/><Relationship Id="rId122" Type="http://schemas.openxmlformats.org/officeDocument/2006/relationships/hyperlink" Target="http://www.cipkebip.org/" TargetMode="External"/><Relationship Id="rId164" Type="http://schemas.openxmlformats.org/officeDocument/2006/relationships/hyperlink" Target="http://sl.gozdis.si/infrastrukturni-program/raziskovalna-oprema/" TargetMode="External"/><Relationship Id="rId371" Type="http://schemas.openxmlformats.org/officeDocument/2006/relationships/hyperlink" Target="http://www.robolab.si/research/infrastructure/other-equipment/optotrak-certus/" TargetMode="External"/><Relationship Id="rId427" Type="http://schemas.openxmlformats.org/officeDocument/2006/relationships/hyperlink" Target="https://www.fs.uni-lj.si/raziskovalna_dejavnost/raziskovalna_dejavnost/oprema/2018082715234390/" TargetMode="External"/><Relationship Id="rId469" Type="http://schemas.openxmlformats.org/officeDocument/2006/relationships/hyperlink" Target="http://www.zrs-kp.si/index.php/research/infra-program/" TargetMode="External"/><Relationship Id="rId26" Type="http://schemas.openxmlformats.org/officeDocument/2006/relationships/hyperlink" Target="http://www.ffa.uni-lj.si/raziskave/raziskovalna-oprema/0/arrs" TargetMode="External"/><Relationship Id="rId231" Type="http://schemas.openxmlformats.org/officeDocument/2006/relationships/hyperlink" Target="https://www.bf.uni-lj.si/sl/raziskave/raziskovalna-oprema/" TargetMode="External"/><Relationship Id="rId273" Type="http://schemas.openxmlformats.org/officeDocument/2006/relationships/hyperlink" Target="https://www.bf.uni-lj.si/sl/raziskave/raziskovalna-oprema/" TargetMode="External"/><Relationship Id="rId329" Type="http://schemas.openxmlformats.org/officeDocument/2006/relationships/hyperlink" Target="http://www.fs.um.si/raziskovanje/raziskovalna-oprema/" TargetMode="External"/><Relationship Id="rId480" Type="http://schemas.openxmlformats.org/officeDocument/2006/relationships/hyperlink" Target="http://www.ntf.uni-lj.si/ntf/raziskovanje/raziskovalno-delo/raziskovalna-oprema/" TargetMode="External"/><Relationship Id="rId536" Type="http://schemas.openxmlformats.org/officeDocument/2006/relationships/hyperlink" Target="http://www.ki.si/" TargetMode="External"/><Relationship Id="rId68" Type="http://schemas.openxmlformats.org/officeDocument/2006/relationships/hyperlink" Target="http://www.iam.upr.si/sl/oddelki/ot/raziskovalna-oprema/" TargetMode="External"/><Relationship Id="rId133" Type="http://schemas.openxmlformats.org/officeDocument/2006/relationships/hyperlink" Target="http://www.nib.si/infrastruktura/infrastrukturni-center-planta" TargetMode="External"/><Relationship Id="rId175" Type="http://schemas.openxmlformats.org/officeDocument/2006/relationships/hyperlink" Target="http://www.mf.uni-lj.si/ifet" TargetMode="External"/><Relationship Id="rId340" Type="http://schemas.openxmlformats.org/officeDocument/2006/relationships/hyperlink" Target="http://www.fs.um.si/raziskovanje/raziskovalna-oprema/" TargetMode="External"/><Relationship Id="rId200" Type="http://schemas.openxmlformats.org/officeDocument/2006/relationships/hyperlink" Target="https://www.mf.uni-lj.si/raziskovanje/oprema" TargetMode="External"/><Relationship Id="rId382" Type="http://schemas.openxmlformats.org/officeDocument/2006/relationships/hyperlink" Target="http://lbk.fe.uni-lj.si/ic/sl/oprema" TargetMode="External"/><Relationship Id="rId438" Type="http://schemas.openxmlformats.org/officeDocument/2006/relationships/hyperlink" Target="https://www.fs.uni-lj.si/raziskovalna_dejavnost/raziskovalna_dejavnost/oprema/2020110311485101/" TargetMode="External"/><Relationship Id="rId242" Type="http://schemas.openxmlformats.org/officeDocument/2006/relationships/hyperlink" Target="https://www.bf.uni-lj.si/sl/raziskave/raziskovalna-oprema/" TargetMode="External"/><Relationship Id="rId284" Type="http://schemas.openxmlformats.org/officeDocument/2006/relationships/hyperlink" Target="https://www.bf.uni-lj.si/sl/raziskave/raziskovalna-oprema/" TargetMode="External"/><Relationship Id="rId491" Type="http://schemas.openxmlformats.org/officeDocument/2006/relationships/hyperlink" Target="https://www.ki.si/odseki/d12-odsek-za-sintezno-biologijo-in-imunologijo/oprema/" TargetMode="External"/><Relationship Id="rId505" Type="http://schemas.openxmlformats.org/officeDocument/2006/relationships/hyperlink" Target="https://www.ki.si/odseki/d11-odsek-za-molekularno-biologijo-in-nanobiotehnologijo/oprema/" TargetMode="External"/><Relationship Id="rId37" Type="http://schemas.openxmlformats.org/officeDocument/2006/relationships/hyperlink" Target="http://www.ffa.uni-lj.si/raziskave/raziskovalna-oprema/0/arrs" TargetMode="External"/><Relationship Id="rId79" Type="http://schemas.openxmlformats.org/officeDocument/2006/relationships/hyperlink" Target="http://www.cipkebip.org/" TargetMode="External"/><Relationship Id="rId102" Type="http://schemas.openxmlformats.org/officeDocument/2006/relationships/hyperlink" Target="http://www.cipkebip.org/" TargetMode="External"/><Relationship Id="rId144" Type="http://schemas.openxmlformats.org/officeDocument/2006/relationships/hyperlink" Target="http://www.nib.si/infrastruktura/infrastrukturni-center-planta" TargetMode="External"/><Relationship Id="rId547" Type="http://schemas.openxmlformats.org/officeDocument/2006/relationships/hyperlink" Target="https://www.ki.si/odseki/d04-odsek-za-analizno-kemijo/" TargetMode="External"/><Relationship Id="rId90" Type="http://schemas.openxmlformats.org/officeDocument/2006/relationships/hyperlink" Target="http://www.cipkebip.org/" TargetMode="External"/><Relationship Id="rId186" Type="http://schemas.openxmlformats.org/officeDocument/2006/relationships/hyperlink" Target="http://ibk.mf.uni-lj.si/equipment" TargetMode="External"/><Relationship Id="rId351" Type="http://schemas.openxmlformats.org/officeDocument/2006/relationships/hyperlink" Target="http://www.robolab.si/research/infrastructure/crc-robotics/fanuc/" TargetMode="External"/><Relationship Id="rId393" Type="http://schemas.openxmlformats.org/officeDocument/2006/relationships/hyperlink" Target="http://www.fkkt.um.si/raziskovalna-oprema" TargetMode="External"/><Relationship Id="rId407" Type="http://schemas.openxmlformats.org/officeDocument/2006/relationships/hyperlink" Target="https://www.vf.uni-lj.si/podrocje/raziskovalna-oprema" TargetMode="External"/><Relationship Id="rId449" Type="http://schemas.openxmlformats.org/officeDocument/2006/relationships/hyperlink" Target="https://www.fs.uni-lj.si/raziskovalna_dejavnost/raziskovalna_dejavnost/oprema/2021112909382098/" TargetMode="External"/><Relationship Id="rId211" Type="http://schemas.openxmlformats.org/officeDocument/2006/relationships/hyperlink" Target="https://www.mf.uni-lj.si/ibk/oprema" TargetMode="External"/><Relationship Id="rId253" Type="http://schemas.openxmlformats.org/officeDocument/2006/relationships/hyperlink" Target="https://www.bf.uni-lj.si/sl/raziskave/raziskovalna-oprema/" TargetMode="External"/><Relationship Id="rId295" Type="http://schemas.openxmlformats.org/officeDocument/2006/relationships/hyperlink" Target="https://www.bf.uni-lj.si/sl/raziskave/raziskovalna-oprema/" TargetMode="External"/><Relationship Id="rId309" Type="http://schemas.openxmlformats.org/officeDocument/2006/relationships/hyperlink" Target="http://www.fs.um.si/raziskovanje/raziskovalna-oprema/" TargetMode="External"/><Relationship Id="rId460" Type="http://schemas.openxmlformats.org/officeDocument/2006/relationships/hyperlink" Target="http://is.zrc-sazu.si/oprema" TargetMode="External"/><Relationship Id="rId516" Type="http://schemas.openxmlformats.org/officeDocument/2006/relationships/hyperlink" Target="https://www.ki.si/odseki/d01-teoreticni-odsek/azmanov-racunski-center/" TargetMode="External"/><Relationship Id="rId48" Type="http://schemas.openxmlformats.org/officeDocument/2006/relationships/hyperlink" Target="https://www.ung.si/sl/raziskave/center-za-astrofiziko-in-kozmologijo/raziskave-cac/oprema/13-paket/" TargetMode="External"/><Relationship Id="rId113" Type="http://schemas.openxmlformats.org/officeDocument/2006/relationships/hyperlink" Target="http://www.cipkebip.org/" TargetMode="External"/><Relationship Id="rId320" Type="http://schemas.openxmlformats.org/officeDocument/2006/relationships/hyperlink" Target="http://www.fs.um.si/raziskovanje/raziskovalna-oprema/" TargetMode="External"/><Relationship Id="rId558" Type="http://schemas.openxmlformats.org/officeDocument/2006/relationships/hyperlink" Target="https://www.ki.si/o-institutu/raziskovalna-infrastruktura/" TargetMode="External"/><Relationship Id="rId155" Type="http://schemas.openxmlformats.org/officeDocument/2006/relationships/hyperlink" Target="https://www.ijs.si/ijsw/Znotraj%20hi%C5%A1e/Desno?action=AttachFile&amp;do=get&amp;target=ARRS_Evidenca_opreme_2021.xlsx" TargetMode="External"/><Relationship Id="rId197" Type="http://schemas.openxmlformats.org/officeDocument/2006/relationships/hyperlink" Target="http://ibk.mf.uni-lj.si/equipment" TargetMode="External"/><Relationship Id="rId362" Type="http://schemas.openxmlformats.org/officeDocument/2006/relationships/hyperlink" Target="http://ltfe.org/testni-protokolni-simulacijski-sistem/" TargetMode="External"/><Relationship Id="rId418" Type="http://schemas.openxmlformats.org/officeDocument/2006/relationships/hyperlink" Target="https://www.fs.uni-lj.si/raziskovalna_dejavnost/raziskovalna_dejavnost/oprema/2016051312194154/" TargetMode="External"/><Relationship Id="rId222" Type="http://schemas.openxmlformats.org/officeDocument/2006/relationships/hyperlink" Target="https://www.mf.uni-lj.si/ibk/oprema" TargetMode="External"/><Relationship Id="rId264" Type="http://schemas.openxmlformats.org/officeDocument/2006/relationships/hyperlink" Target="https://www.bf.uni-lj.si/sl/raziskave/raziskovalna-oprema/" TargetMode="External"/><Relationship Id="rId471" Type="http://schemas.openxmlformats.org/officeDocument/2006/relationships/hyperlink" Target="http://www.zrs-kp.si/index.php/research/infra-program/" TargetMode="External"/><Relationship Id="rId17" Type="http://schemas.openxmlformats.org/officeDocument/2006/relationships/hyperlink" Target="http://www.fkbv.um.si/" TargetMode="External"/><Relationship Id="rId59" Type="http://schemas.openxmlformats.org/officeDocument/2006/relationships/hyperlink" Target="https://www.ung.si/sl/raziskave/laboratorij-za-raziskave-materialov/oprema/xrd-dostop/" TargetMode="External"/><Relationship Id="rId124" Type="http://schemas.openxmlformats.org/officeDocument/2006/relationships/hyperlink" Target="http://sicris.si/public/jqm/prj.aspx?lang=slv&amp;opdescr=search&amp;opt=2&amp;subopt=400&amp;code1=cmn&amp;code2=auto&amp;psize=1&amp;hits=1&amp;page=1&amp;count=&amp;search_term=janez%20mlakar&amp;id=18383&amp;slng=&amp;order_by=" TargetMode="External"/><Relationship Id="rId527" Type="http://schemas.openxmlformats.org/officeDocument/2006/relationships/hyperlink" Target="https://www.ki.si/o-institutu/raziskovalna-infrastruktura/" TargetMode="External"/><Relationship Id="rId569" Type="http://schemas.openxmlformats.org/officeDocument/2006/relationships/comments" Target="../comments1.xml"/><Relationship Id="rId70" Type="http://schemas.openxmlformats.org/officeDocument/2006/relationships/hyperlink" Target="http://www.zvkds.si/" TargetMode="External"/><Relationship Id="rId166" Type="http://schemas.openxmlformats.org/officeDocument/2006/relationships/hyperlink" Target="http://is.zrc-sazu.si/oprema" TargetMode="External"/><Relationship Id="rId331" Type="http://schemas.openxmlformats.org/officeDocument/2006/relationships/hyperlink" Target="http://www.fs.um.si/raziskovanje/raziskovalna-oprema/" TargetMode="External"/><Relationship Id="rId373" Type="http://schemas.openxmlformats.org/officeDocument/2006/relationships/hyperlink" Target="http://lmse.fe.uni-lj.si/" TargetMode="External"/><Relationship Id="rId429" Type="http://schemas.openxmlformats.org/officeDocument/2006/relationships/hyperlink" Target="https://www.fs.uni-lj.si/raziskovalna_dejavnost/raziskovalna_dejavnost/oprema/2020030612092669/" TargetMode="External"/><Relationship Id="rId1" Type="http://schemas.openxmlformats.org/officeDocument/2006/relationships/hyperlink" Target="http://www.ki.si/odseki/l-09/oprema/" TargetMode="External"/><Relationship Id="rId233" Type="http://schemas.openxmlformats.org/officeDocument/2006/relationships/hyperlink" Target="https://www.bf.uni-lj.si/sl/raziskave/raziskovalna-oprema/" TargetMode="External"/><Relationship Id="rId440" Type="http://schemas.openxmlformats.org/officeDocument/2006/relationships/hyperlink" Target="https://www.fs.uni-lj.si/raziskovalna_dejavnost/raziskovalna_dejavnost/oprema/2020103015262463/" TargetMode="External"/><Relationship Id="rId28" Type="http://schemas.openxmlformats.org/officeDocument/2006/relationships/hyperlink" Target="http://www.ffa.uni-lj.si/raziskave/raziskovalna-oprema/0/arrs" TargetMode="External"/><Relationship Id="rId275" Type="http://schemas.openxmlformats.org/officeDocument/2006/relationships/hyperlink" Target="https://www.bf.uni-lj.si/sl/raziskave/raziskovalna-oprema/" TargetMode="External"/><Relationship Id="rId300" Type="http://schemas.openxmlformats.org/officeDocument/2006/relationships/hyperlink" Target="http://www.fs.um.si/raziskovanje/raziskovalna-oprema/" TargetMode="External"/><Relationship Id="rId482" Type="http://schemas.openxmlformats.org/officeDocument/2006/relationships/hyperlink" Target="http://www.ntf.uni-lj.si/ntf/raziskovanje/raziskovalno-delo/raziskovalna-oprema/" TargetMode="External"/><Relationship Id="rId538" Type="http://schemas.openxmlformats.org/officeDocument/2006/relationships/hyperlink" Target="http://www.ki.si/" TargetMode="External"/><Relationship Id="rId81" Type="http://schemas.openxmlformats.org/officeDocument/2006/relationships/hyperlink" Target="http://www.cipkebip.org/" TargetMode="External"/><Relationship Id="rId135" Type="http://schemas.openxmlformats.org/officeDocument/2006/relationships/hyperlink" Target="http://www.nib.si/infrastruktura/infrastrukturni-center-planta" TargetMode="External"/><Relationship Id="rId177" Type="http://schemas.openxmlformats.org/officeDocument/2006/relationships/hyperlink" Target="http://www.mf.uni-lj.si/CKF" TargetMode="External"/><Relationship Id="rId342" Type="http://schemas.openxmlformats.org/officeDocument/2006/relationships/hyperlink" Target="http://lbk.fe.uni-lj.si/ic/sl/oprema" TargetMode="External"/><Relationship Id="rId384" Type="http://schemas.openxmlformats.org/officeDocument/2006/relationships/hyperlink" Target="http://lit.fe.uni-lj.si/equipment.php?lang=slo" TargetMode="External"/><Relationship Id="rId202" Type="http://schemas.openxmlformats.org/officeDocument/2006/relationships/hyperlink" Target="http://ibk.mf.uni-lj.si/equipment" TargetMode="External"/><Relationship Id="rId244" Type="http://schemas.openxmlformats.org/officeDocument/2006/relationships/hyperlink" Target="https://www.bf.uni-lj.si/sl/raziskave/raziskovalna-oprema/" TargetMode="External"/><Relationship Id="rId39" Type="http://schemas.openxmlformats.org/officeDocument/2006/relationships/hyperlink" Target="http://www3.fgg.uni-lj.si/" TargetMode="External"/><Relationship Id="rId286" Type="http://schemas.openxmlformats.org/officeDocument/2006/relationships/hyperlink" Target="https://www.bf.uni-lj.si/sl/raziskave/raziskovalna-oprema/" TargetMode="External"/><Relationship Id="rId451" Type="http://schemas.openxmlformats.org/officeDocument/2006/relationships/hyperlink" Target="https://www.fs.uni-lj.si/raziskovalna_dejavnost/raziskovalna_dejavnost/oprema/2022040114440874/" TargetMode="External"/><Relationship Id="rId493" Type="http://schemas.openxmlformats.org/officeDocument/2006/relationships/hyperlink" Target="https://www.ki.si/odseki/d04-odsek-za-analizno-kemijo/l06-laboratorij-za-prehrambeno-kemijo/oprema/" TargetMode="External"/><Relationship Id="rId507" Type="http://schemas.openxmlformats.org/officeDocument/2006/relationships/hyperlink" Target="http://www.ki.si/" TargetMode="External"/><Relationship Id="rId549" Type="http://schemas.openxmlformats.org/officeDocument/2006/relationships/hyperlink" Target="https://www.ki.si/" TargetMode="External"/><Relationship Id="rId50" Type="http://schemas.openxmlformats.org/officeDocument/2006/relationships/hyperlink" Target="https://www.ung.si/sl/raziskave/center-za-kognitivne-znanosti-jezika/oprema/" TargetMode="External"/><Relationship Id="rId104" Type="http://schemas.openxmlformats.org/officeDocument/2006/relationships/hyperlink" Target="http://www.cipkebip.org/" TargetMode="External"/><Relationship Id="rId146" Type="http://schemas.openxmlformats.org/officeDocument/2006/relationships/hyperlink" Target="http://www.nib.si/mbp/sl/about-us/products-and-services/laboratory-equipment" TargetMode="External"/><Relationship Id="rId188" Type="http://schemas.openxmlformats.org/officeDocument/2006/relationships/hyperlink" Target="http://www.mf.uni-lj.si/CKF" TargetMode="External"/><Relationship Id="rId311" Type="http://schemas.openxmlformats.org/officeDocument/2006/relationships/hyperlink" Target="http://www.fs.um.si/raziskovanje/raziskovalna-oprema/" TargetMode="External"/><Relationship Id="rId353" Type="http://schemas.openxmlformats.org/officeDocument/2006/relationships/hyperlink" Target="http://lbk.fe.uni-lj.si/ic/sl/oprema" TargetMode="External"/><Relationship Id="rId395" Type="http://schemas.openxmlformats.org/officeDocument/2006/relationships/hyperlink" Target="https://fvz.upr.si/raziskovanje/" TargetMode="External"/><Relationship Id="rId409" Type="http://schemas.openxmlformats.org/officeDocument/2006/relationships/hyperlink" Target="http://hpc.fs.uni-lj.si/sites/default/files/FS_HPC_cenik_24032011.pdf" TargetMode="External"/><Relationship Id="rId560" Type="http://schemas.openxmlformats.org/officeDocument/2006/relationships/hyperlink" Target="https://www.ki.si/odseki/d11-odsek-za-molekularno-biologijo-in-nanobiotehnologijo/" TargetMode="External"/><Relationship Id="rId92" Type="http://schemas.openxmlformats.org/officeDocument/2006/relationships/hyperlink" Target="http://www.cipkebip.org/" TargetMode="External"/><Relationship Id="rId213" Type="http://schemas.openxmlformats.org/officeDocument/2006/relationships/hyperlink" Target="https://www.mf.uni-lj.si/ibk/oprema" TargetMode="External"/><Relationship Id="rId420" Type="http://schemas.openxmlformats.org/officeDocument/2006/relationships/hyperlink" Target="https://www.fs.uni-lj.si/raziskovalna_dejavnost/raziskovalna_dejavnost/oprema/2016051312260770/" TargetMode="External"/><Relationship Id="rId255" Type="http://schemas.openxmlformats.org/officeDocument/2006/relationships/hyperlink" Target="https://www.bf.uni-lj.si/sl/raziskave/raziskovalna-oprema/" TargetMode="External"/><Relationship Id="rId297" Type="http://schemas.openxmlformats.org/officeDocument/2006/relationships/hyperlink" Target="https://www.bf.uni-lj.si/sl/raziskave/raziskovalna-oprema/" TargetMode="External"/><Relationship Id="rId462" Type="http://schemas.openxmlformats.org/officeDocument/2006/relationships/hyperlink" Target="http://is.zrc-sazu.si/oprema" TargetMode="External"/><Relationship Id="rId518" Type="http://schemas.openxmlformats.org/officeDocument/2006/relationships/hyperlink" Target="https://www.ki.si/odseki/d12-odsek-za-sintezno-biologijo-in-imunologijo/oprema/" TargetMode="External"/><Relationship Id="rId115" Type="http://schemas.openxmlformats.org/officeDocument/2006/relationships/hyperlink" Target="http://www.cipkebip.org/" TargetMode="External"/><Relationship Id="rId157" Type="http://schemas.openxmlformats.org/officeDocument/2006/relationships/hyperlink" Target="http://www.geo-zs.si/?option=com_content&amp;view=article&amp;id=1028" TargetMode="External"/><Relationship Id="rId322" Type="http://schemas.openxmlformats.org/officeDocument/2006/relationships/hyperlink" Target="http://www.fs.um.si/raziskovanje/raziskovalna-oprema/" TargetMode="External"/><Relationship Id="rId364" Type="http://schemas.openxmlformats.org/officeDocument/2006/relationships/hyperlink" Target="http://lbk.fe.uni-lj.si/ic/sl/oprema" TargetMode="External"/><Relationship Id="rId61" Type="http://schemas.openxmlformats.org/officeDocument/2006/relationships/hyperlink" Target="https://www.ung.si/sl/raziskave/laboratorij-za-vede-o-okolju-in-zivljenju/oprema/" TargetMode="External"/><Relationship Id="rId199" Type="http://schemas.openxmlformats.org/officeDocument/2006/relationships/hyperlink" Target="https://www.mf.uni-lj.si/raziskovanje/oprema" TargetMode="External"/><Relationship Id="rId19" Type="http://schemas.openxmlformats.org/officeDocument/2006/relationships/hyperlink" Target="http://www.ffa.uni-lj.si/raziskave/raziskovalna-oprema/lc-ms-ms-tipa-trojni-kvadrupol-(qqq)" TargetMode="External"/><Relationship Id="rId224" Type="http://schemas.openxmlformats.org/officeDocument/2006/relationships/hyperlink" Target="https://www.mf.uni-lj.si/ibk/oprema" TargetMode="External"/><Relationship Id="rId266" Type="http://schemas.openxmlformats.org/officeDocument/2006/relationships/hyperlink" Target="https://www.bf.uni-lj.si/sl/raziskave/raziskovalna-oprema/" TargetMode="External"/><Relationship Id="rId431" Type="http://schemas.openxmlformats.org/officeDocument/2006/relationships/hyperlink" Target="https://www.fs.uni-lj.si/raziskovalna_dejavnost/raziskovalna_dejavnost/oprema/2020030612140479/" TargetMode="External"/><Relationship Id="rId473" Type="http://schemas.openxmlformats.org/officeDocument/2006/relationships/hyperlink" Target="http://www.zrs-kp.si/index.php/research/infra-program/" TargetMode="External"/><Relationship Id="rId529" Type="http://schemas.openxmlformats.org/officeDocument/2006/relationships/hyperlink" Target="https://www.ki.si/o-institutu/raziskovalna-infrastruktura/" TargetMode="External"/><Relationship Id="rId30" Type="http://schemas.openxmlformats.org/officeDocument/2006/relationships/hyperlink" Target="http://www.ffa.uni-lj.si/raziskave/raziskovalna-oprema/0/arrs" TargetMode="External"/><Relationship Id="rId126" Type="http://schemas.openxmlformats.org/officeDocument/2006/relationships/hyperlink" Target="http://www.nanocenter.si/" TargetMode="External"/><Relationship Id="rId168" Type="http://schemas.openxmlformats.org/officeDocument/2006/relationships/hyperlink" Target="http://www.intranet.kclj.si/admin/dokumenti/00002d97-00004c10-cenik_storitev_ukc_2022-14-02.2022.pdf" TargetMode="External"/><Relationship Id="rId333" Type="http://schemas.openxmlformats.org/officeDocument/2006/relationships/hyperlink" Target="http://www.fs.um.si/raziskovanje/raziskovalna-oprema/" TargetMode="External"/><Relationship Id="rId540" Type="http://schemas.openxmlformats.org/officeDocument/2006/relationships/hyperlink" Target="http://www.cmm.ki.si/vrana/" TargetMode="External"/><Relationship Id="rId72" Type="http://schemas.openxmlformats.org/officeDocument/2006/relationships/hyperlink" Target="https://mf.um.si/attachments/article/3449/PRESENTATION%20OF%20LABORATORIES%20OF%20THE%20FACULTY%20OF%20MEDICINE%20%20OF%20THE%20UNIVERSITY%20OF%20MARIBOR.pdf" TargetMode="External"/><Relationship Id="rId375" Type="http://schemas.openxmlformats.org/officeDocument/2006/relationships/hyperlink" Target="http://msc.fe.uni-lj.si/" TargetMode="External"/><Relationship Id="rId3" Type="http://schemas.openxmlformats.org/officeDocument/2006/relationships/hyperlink" Target="http://www.fkkt.uni-lj.si/sl/raziskovalna-infrastruktura/enota-za-analizo-makromolekul/sistem-za-kromatografijo-bioloskih-makromolekul-sklopljen-z-naprednim-karakterizacijskim-sistemom/" TargetMode="External"/><Relationship Id="rId235" Type="http://schemas.openxmlformats.org/officeDocument/2006/relationships/hyperlink" Target="https://www.bf.uni-lj.si/sl/raziskave/raziskovalna-oprema/" TargetMode="External"/><Relationship Id="rId277" Type="http://schemas.openxmlformats.org/officeDocument/2006/relationships/hyperlink" Target="https://www.bf.uni-lj.si/sl/raziskave/raziskovalna-oprema/" TargetMode="External"/><Relationship Id="rId400" Type="http://schemas.openxmlformats.org/officeDocument/2006/relationships/hyperlink" Target="https://www.kis.si/Cenik_storitev_KIS_1/" TargetMode="External"/><Relationship Id="rId442" Type="http://schemas.openxmlformats.org/officeDocument/2006/relationships/hyperlink" Target="https://www.fs.uni-lj.si/raziskovalna_dejavnost/raziskovalna_dejavnost/oprema/2021101913263250/" TargetMode="External"/><Relationship Id="rId484" Type="http://schemas.openxmlformats.org/officeDocument/2006/relationships/hyperlink" Target="http://www.ntf.uni-lj.si/ntf/raziskovanje/raziskovalno-delo/raziskovalna-oprema/" TargetMode="External"/><Relationship Id="rId137" Type="http://schemas.openxmlformats.org/officeDocument/2006/relationships/hyperlink" Target="http://www.nib.si/infrastruktura/infrastrukturni-center-planta" TargetMode="External"/><Relationship Id="rId302" Type="http://schemas.openxmlformats.org/officeDocument/2006/relationships/hyperlink" Target="http://www.fs.um.si/raziskovanje/raziskovalna-oprema/" TargetMode="External"/><Relationship Id="rId344" Type="http://schemas.openxmlformats.org/officeDocument/2006/relationships/hyperlink" Target="http://lbk.fe.uni-lj.si/ic/sl/oprema" TargetMode="External"/><Relationship Id="rId41" Type="http://schemas.openxmlformats.org/officeDocument/2006/relationships/hyperlink" Target="http://www3.fgg.uni-lj.si/" TargetMode="External"/><Relationship Id="rId83" Type="http://schemas.openxmlformats.org/officeDocument/2006/relationships/hyperlink" Target="http://www.cipkebip.org/" TargetMode="External"/><Relationship Id="rId179" Type="http://schemas.openxmlformats.org/officeDocument/2006/relationships/hyperlink" Target="http://lnmcp.mf.uni-lj.si/Neuroendo/Oprema.html" TargetMode="External"/><Relationship Id="rId386" Type="http://schemas.openxmlformats.org/officeDocument/2006/relationships/hyperlink" Target="http://lbk.fe.uni-lj.si/ic/sl/oprema" TargetMode="External"/><Relationship Id="rId551" Type="http://schemas.openxmlformats.org/officeDocument/2006/relationships/hyperlink" Target="http://www.ki.si/" TargetMode="External"/><Relationship Id="rId190" Type="http://schemas.openxmlformats.org/officeDocument/2006/relationships/hyperlink" Target="http://lnmcp.mf.uni-lj.si/Neuroendo/Oprema.html" TargetMode="External"/><Relationship Id="rId204" Type="http://schemas.openxmlformats.org/officeDocument/2006/relationships/hyperlink" Target="https://elixir-slovenia.org/sl/dry-lab-slo/" TargetMode="External"/><Relationship Id="rId246" Type="http://schemas.openxmlformats.org/officeDocument/2006/relationships/hyperlink" Target="https://www.bf.uni-lj.si/sl/raziskave/raziskovalna-oprema/" TargetMode="External"/><Relationship Id="rId288" Type="http://schemas.openxmlformats.org/officeDocument/2006/relationships/hyperlink" Target="https://www.bf.uni-lj.si/sl/raziskave/raziskovalna-oprema/" TargetMode="External"/><Relationship Id="rId411" Type="http://schemas.openxmlformats.org/officeDocument/2006/relationships/hyperlink" Target="https://www.fs.uni-lj.si/raziskovalna_dejavnost/raziskovalna_dejavnost/oprema/2016051309323693/" TargetMode="External"/><Relationship Id="rId453" Type="http://schemas.openxmlformats.org/officeDocument/2006/relationships/hyperlink" Target="https://www.fs.uni-lj.si/raziskovalna_dejavnost/raziskovalna_dejavnost/oprema/2022041113371760/" TargetMode="External"/><Relationship Id="rId509" Type="http://schemas.openxmlformats.org/officeDocument/2006/relationships/hyperlink" Target="https://www.ki.si/departments/d06-department-of-food-chemistry/equipment/" TargetMode="External"/><Relationship Id="rId106" Type="http://schemas.openxmlformats.org/officeDocument/2006/relationships/hyperlink" Target="http://www.cipkebip.org/" TargetMode="External"/><Relationship Id="rId313" Type="http://schemas.openxmlformats.org/officeDocument/2006/relationships/hyperlink" Target="http://www.fs.um.si/raziskovanje/raziskovalna-oprema/" TargetMode="External"/><Relationship Id="rId495" Type="http://schemas.openxmlformats.org/officeDocument/2006/relationships/hyperlink" Target="https://www.ki.si/odseki/d12-odsek-za-sintezno-biologijo-in-imunologijo/oprema/" TargetMode="External"/><Relationship Id="rId10" Type="http://schemas.openxmlformats.org/officeDocument/2006/relationships/hyperlink" Target="https://www.fkkt.uni-lj.si/index.php?id=785" TargetMode="External"/><Relationship Id="rId52" Type="http://schemas.openxmlformats.org/officeDocument/2006/relationships/hyperlink" Target="https://www.ung.si/sl/raziskave/center-za-raziskave-atmosfere/projekti/oprema-za-meritve/" TargetMode="External"/><Relationship Id="rId94" Type="http://schemas.openxmlformats.org/officeDocument/2006/relationships/hyperlink" Target="http://www.cipkebip.org/" TargetMode="External"/><Relationship Id="rId148" Type="http://schemas.openxmlformats.org/officeDocument/2006/relationships/hyperlink" Target="http://www.nib.si/images/stories/datoteke2/Delovanje_centra/arrs-ri-evidenca-opreme-105-nib.pdf" TargetMode="External"/><Relationship Id="rId355" Type="http://schemas.openxmlformats.org/officeDocument/2006/relationships/hyperlink" Target="http://lit.fe.uni-lj.si/oprema" TargetMode="External"/><Relationship Id="rId397" Type="http://schemas.openxmlformats.org/officeDocument/2006/relationships/hyperlink" Target="https://www.ukc-mb.si/obvestila/oglasi/" TargetMode="External"/><Relationship Id="rId520" Type="http://schemas.openxmlformats.org/officeDocument/2006/relationships/hyperlink" Target="https://www.ki.si/odseki/d12-odsek-za-sintezno-biologijo-in-imunologijo/oprema/" TargetMode="External"/><Relationship Id="rId562" Type="http://schemas.openxmlformats.org/officeDocument/2006/relationships/hyperlink" Target="https://www.ki.si/odseki/d10-odsek-za-kemijo-materialov/" TargetMode="External"/><Relationship Id="rId215" Type="http://schemas.openxmlformats.org/officeDocument/2006/relationships/hyperlink" Target="https://www.mf.uni-lj.si/ibk/oprema" TargetMode="External"/><Relationship Id="rId257" Type="http://schemas.openxmlformats.org/officeDocument/2006/relationships/hyperlink" Target="https://www.bf.uni-lj.si/sl/raziskave/raziskovalna-oprema/" TargetMode="External"/><Relationship Id="rId422" Type="http://schemas.openxmlformats.org/officeDocument/2006/relationships/hyperlink" Target="https://www.fs.uni-lj.si/raziskovalna_dejavnost/raziskovalna_dejavnost/oprema/2017031618055595/" TargetMode="External"/><Relationship Id="rId464" Type="http://schemas.openxmlformats.org/officeDocument/2006/relationships/hyperlink" Target="http://is.zrc-sazu.si/oprema" TargetMode="External"/><Relationship Id="rId299" Type="http://schemas.openxmlformats.org/officeDocument/2006/relationships/hyperlink" Target="http://www.fs.um.si/raziskovanje/raziskovalna-oprema/" TargetMode="External"/><Relationship Id="rId63" Type="http://schemas.openxmlformats.org/officeDocument/2006/relationships/hyperlink" Target="http://www.fmf.uni-lj.si/si/" TargetMode="External"/><Relationship Id="rId159" Type="http://schemas.openxmlformats.org/officeDocument/2006/relationships/hyperlink" Target="http://www.geo-zs.si/?option=com_content&amp;view=article&amp;id=973" TargetMode="External"/><Relationship Id="rId366" Type="http://schemas.openxmlformats.org/officeDocument/2006/relationships/hyperlink" Target="http://lpvo.fe.uni-lj.si/raziskave/oprema/" TargetMode="External"/><Relationship Id="rId226" Type="http://schemas.openxmlformats.org/officeDocument/2006/relationships/hyperlink" Target="http://www.mf.uni-lj.si/ris/oprema" TargetMode="External"/><Relationship Id="rId433" Type="http://schemas.openxmlformats.org/officeDocument/2006/relationships/hyperlink" Target="https://www.fs.uni-lj.si/raziskovalna_dejavnost/raziskovalna_dejavnost/oprema/2020031810283922/" TargetMode="External"/><Relationship Id="rId74" Type="http://schemas.openxmlformats.org/officeDocument/2006/relationships/hyperlink" Target="https://ibv.mf.um.si/oprema/" TargetMode="External"/><Relationship Id="rId377" Type="http://schemas.openxmlformats.org/officeDocument/2006/relationships/hyperlink" Target="http://lpvo.fe.uni-lj.si/raziskave/oprema/" TargetMode="External"/><Relationship Id="rId500" Type="http://schemas.openxmlformats.org/officeDocument/2006/relationships/hyperlink" Target="https://www.ki.si/odseki/d10-odsek-za-kemijo-materialov/elektronska-mikroskopija-in-katalizatorji/elektronska-mikroskopija/" TargetMode="External"/><Relationship Id="rId5" Type="http://schemas.openxmlformats.org/officeDocument/2006/relationships/hyperlink" Target="http://www.fkkt.uni-lj.si/sl/raziskovalna-infrastruktura/enota-za-analizo-malih-molekul/sklopljen-sistem-za-termicno-analizo/" TargetMode="External"/><Relationship Id="rId237" Type="http://schemas.openxmlformats.org/officeDocument/2006/relationships/hyperlink" Target="https://www.bf.uni-lj.si/sl/raziskave/raziskovalna-oprema/" TargetMode="External"/><Relationship Id="rId444" Type="http://schemas.openxmlformats.org/officeDocument/2006/relationships/hyperlink" Target="https://www.fs.uni-lj.si/raziskovalna_dejavnost/raziskovalna_dejavnost/oprema/2021112909543903/" TargetMode="External"/><Relationship Id="rId290" Type="http://schemas.openxmlformats.org/officeDocument/2006/relationships/hyperlink" Target="https://www.bf.uni-lj.si/sl/raziskave/raziskovalna-oprema/" TargetMode="External"/><Relationship Id="rId304" Type="http://schemas.openxmlformats.org/officeDocument/2006/relationships/hyperlink" Target="http://www.fs.um.si/raziskovanje/raziskovalna-oprema/" TargetMode="External"/><Relationship Id="rId388" Type="http://schemas.openxmlformats.org/officeDocument/2006/relationships/hyperlink" Target="http://leon.fe.uni-lj.si/" TargetMode="External"/><Relationship Id="rId511" Type="http://schemas.openxmlformats.org/officeDocument/2006/relationships/hyperlink" Target="https://www.ki.si/odseki/d09-odsek-za-anorgansko-kemijo-in-tehnologijo/" TargetMode="External"/><Relationship Id="rId85" Type="http://schemas.openxmlformats.org/officeDocument/2006/relationships/hyperlink" Target="http://www.cipkebip.org/" TargetMode="External"/><Relationship Id="rId150" Type="http://schemas.openxmlformats.org/officeDocument/2006/relationships/hyperlink" Target="http://www.nib.si/infrastruktura/infrastrukturni-center-planta" TargetMode="External"/><Relationship Id="rId248" Type="http://schemas.openxmlformats.org/officeDocument/2006/relationships/hyperlink" Target="https://www.bf.uni-lj.si/sl/raziskave/raziskovalna-oprema/" TargetMode="External"/><Relationship Id="rId455" Type="http://schemas.openxmlformats.org/officeDocument/2006/relationships/hyperlink" Target="http://is.zrc-sazu.si/oprema" TargetMode="External"/><Relationship Id="rId12" Type="http://schemas.openxmlformats.org/officeDocument/2006/relationships/hyperlink" Target="https://www.imt.si/organizacijske-enote/infrastrukturna-organizacijska-enota" TargetMode="External"/><Relationship Id="rId108" Type="http://schemas.openxmlformats.org/officeDocument/2006/relationships/hyperlink" Target="http://www.cipkebip.org/" TargetMode="External"/><Relationship Id="rId315" Type="http://schemas.openxmlformats.org/officeDocument/2006/relationships/hyperlink" Target="http://www.fs.um.si/raziskovanje/raziskovalna-oprema/" TargetMode="External"/><Relationship Id="rId522" Type="http://schemas.openxmlformats.org/officeDocument/2006/relationships/hyperlink" Target="https://www.ki.si/odseki/d04-odsek-za-analizno-kemijo/l06-laboratorij-za-prehrambeno-kemijo/oprema/" TargetMode="External"/><Relationship Id="rId96" Type="http://schemas.openxmlformats.org/officeDocument/2006/relationships/hyperlink" Target="http://www.cipkebip.org/" TargetMode="External"/><Relationship Id="rId161" Type="http://schemas.openxmlformats.org/officeDocument/2006/relationships/hyperlink" Target="https://www.gozdis.si/raziskovalna-oprema/" TargetMode="External"/><Relationship Id="rId399" Type="http://schemas.openxmlformats.org/officeDocument/2006/relationships/hyperlink" Target="https://www.kis.si/Cenik_storitev_KIS_1/" TargetMode="External"/><Relationship Id="rId259" Type="http://schemas.openxmlformats.org/officeDocument/2006/relationships/hyperlink" Target="https://www.bf.uni-lj.si/sl/raziskave/raziskovalna-oprema/" TargetMode="External"/><Relationship Id="rId466" Type="http://schemas.openxmlformats.org/officeDocument/2006/relationships/hyperlink" Target="http://is.zrc-sazu.si/oprema" TargetMode="External"/><Relationship Id="rId23" Type="http://schemas.openxmlformats.org/officeDocument/2006/relationships/hyperlink" Target="http://www.ffa.uni-lj.si/raziskave/raziskovalna-oprema/0/arrs" TargetMode="External"/><Relationship Id="rId119" Type="http://schemas.openxmlformats.org/officeDocument/2006/relationships/hyperlink" Target="http://www.cipkebip.org/" TargetMode="External"/><Relationship Id="rId326" Type="http://schemas.openxmlformats.org/officeDocument/2006/relationships/hyperlink" Target="http://www.fs.um.si/raziskovanje/raziskovalna-oprema/" TargetMode="External"/><Relationship Id="rId533" Type="http://schemas.openxmlformats.org/officeDocument/2006/relationships/hyperlink" Target="https://www.ki.si/o-institutu/raziskovalna-infrastruktura/"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D5E1F-E1CD-4A7C-9EEA-F1C9A32D6943}">
  <sheetPr>
    <pageSetUpPr fitToPage="1"/>
  </sheetPr>
  <dimension ref="A1:BP1447"/>
  <sheetViews>
    <sheetView tabSelected="1" topLeftCell="AJ1" zoomScale="85" zoomScaleNormal="85" workbookViewId="0">
      <selection activeCell="BA6" sqref="BA6"/>
    </sheetView>
  </sheetViews>
  <sheetFormatPr defaultColWidth="9.23046875" defaultRowHeight="14.15"/>
  <cols>
    <col min="1" max="1" width="9.3828125" style="20" bestFit="1" customWidth="1"/>
    <col min="2" max="2" width="17.15234375" style="20" customWidth="1"/>
    <col min="3" max="6" width="9.3828125" style="20" bestFit="1" customWidth="1"/>
    <col min="7" max="7" width="28.69140625" style="20" customWidth="1"/>
    <col min="8" max="8" width="9.3828125" style="20" bestFit="1" customWidth="1"/>
    <col min="9" max="9" width="23.84375" style="20" customWidth="1"/>
    <col min="10" max="10" width="15.15234375" style="32" customWidth="1"/>
    <col min="11" max="11" width="15.3828125" style="20" customWidth="1"/>
    <col min="12" max="15" width="22.4609375" style="20" customWidth="1"/>
    <col min="16" max="16" width="12.69140625" style="20" bestFit="1" customWidth="1"/>
    <col min="17" max="17" width="14.3828125" style="20" customWidth="1"/>
    <col min="18" max="19" width="12.15234375" style="20" bestFit="1" customWidth="1"/>
    <col min="20" max="20" width="9.53515625" style="20" bestFit="1" customWidth="1"/>
    <col min="21" max="21" width="12.23046875" style="20" bestFit="1" customWidth="1"/>
    <col min="22" max="22" width="12.61328125" style="20" customWidth="1"/>
    <col min="23" max="23" width="12.23046875" style="20" customWidth="1"/>
    <col min="24" max="24" width="14.23046875" style="20" customWidth="1"/>
    <col min="25" max="26" width="9.3828125" style="20" bestFit="1" customWidth="1"/>
    <col min="27" max="27" width="10.53515625" style="20" bestFit="1" customWidth="1"/>
    <col min="28" max="31" width="9.3828125" style="20" bestFit="1" customWidth="1"/>
    <col min="32" max="32" width="10.15234375" style="20" bestFit="1" customWidth="1"/>
    <col min="33" max="34" width="9.3828125" style="20" bestFit="1" customWidth="1"/>
    <col min="35" max="35" width="10.15234375" style="20" bestFit="1" customWidth="1"/>
    <col min="36" max="37" width="9.3828125" style="20" bestFit="1" customWidth="1"/>
    <col min="38" max="38" width="10.15234375" style="20" bestFit="1" customWidth="1"/>
    <col min="39" max="40" width="9.3828125" style="20" bestFit="1" customWidth="1"/>
    <col min="41" max="41" width="10.15234375" style="20" bestFit="1" customWidth="1"/>
    <col min="42" max="43" width="9.3828125" style="20" bestFit="1" customWidth="1"/>
    <col min="44" max="44" width="10.15234375" style="20" bestFit="1" customWidth="1"/>
    <col min="45" max="46" width="9.3828125" style="20" bestFit="1" customWidth="1"/>
    <col min="47" max="47" width="10.15234375" style="20" bestFit="1" customWidth="1"/>
    <col min="48" max="49" width="9.3828125" style="20" bestFit="1" customWidth="1"/>
    <col min="50" max="50" width="10.15234375" style="20" bestFit="1" customWidth="1"/>
    <col min="51" max="52" width="9.23046875" style="20"/>
    <col min="53" max="53" width="9.3828125" style="20" bestFit="1" customWidth="1"/>
    <col min="54" max="55" width="9.23046875" style="20"/>
    <col min="56" max="56" width="9.3828125" style="20" bestFit="1" customWidth="1"/>
    <col min="57" max="58" width="9.23046875" style="20"/>
    <col min="59" max="59" width="9.3828125" style="20" bestFit="1" customWidth="1"/>
    <col min="60" max="61" width="9.23046875" style="20"/>
    <col min="62" max="62" width="9.3828125" style="20" bestFit="1" customWidth="1"/>
    <col min="63" max="64" width="9.23046875" style="20"/>
    <col min="65" max="65" width="9.3828125" style="20" bestFit="1" customWidth="1"/>
    <col min="66" max="67" width="9.23046875" style="20"/>
    <col min="68" max="68" width="9.3828125" style="20" bestFit="1" customWidth="1"/>
    <col min="69" max="16384" width="9.23046875" style="20"/>
  </cols>
  <sheetData>
    <row r="1" spans="1:50" s="151" customFormat="1" ht="24" customHeight="1">
      <c r="A1" s="155" t="s">
        <v>0</v>
      </c>
      <c r="D1" s="1"/>
      <c r="E1" s="1"/>
      <c r="F1" s="1"/>
      <c r="G1" s="1"/>
      <c r="H1" s="1"/>
      <c r="I1" s="1"/>
      <c r="J1" s="2"/>
      <c r="K1" s="1"/>
      <c r="L1" s="1"/>
      <c r="M1" s="1"/>
      <c r="N1" s="1"/>
      <c r="O1" s="3"/>
      <c r="P1" s="4"/>
      <c r="Q1" s="5"/>
      <c r="R1" s="5"/>
      <c r="S1" s="5"/>
      <c r="T1" s="5"/>
      <c r="U1" s="1"/>
      <c r="V1" s="5"/>
      <c r="W1" s="5"/>
      <c r="X1" s="1"/>
      <c r="AF1" s="5"/>
      <c r="AG1" s="1"/>
      <c r="AH1" s="1"/>
      <c r="AI1" s="5"/>
      <c r="AJ1" s="1"/>
      <c r="AK1" s="1"/>
      <c r="AL1" s="2"/>
      <c r="AM1" s="1"/>
      <c r="AN1" s="1"/>
      <c r="AO1" s="5"/>
      <c r="AP1" s="1"/>
      <c r="AQ1" s="1"/>
      <c r="AR1" s="5"/>
      <c r="AS1" s="1"/>
      <c r="AT1" s="1"/>
      <c r="AU1" s="2"/>
      <c r="AV1" s="6"/>
      <c r="AW1" s="6"/>
      <c r="AX1" s="7"/>
    </row>
    <row r="2" spans="1:50" s="151" customFormat="1">
      <c r="C2" s="4"/>
      <c r="D2" s="1"/>
      <c r="E2" s="1"/>
      <c r="F2" s="1"/>
      <c r="G2" s="1"/>
      <c r="H2" s="1"/>
      <c r="I2" s="1"/>
      <c r="J2" s="2"/>
      <c r="K2" s="1"/>
      <c r="L2" s="1"/>
      <c r="M2" s="1"/>
      <c r="N2" s="1"/>
      <c r="O2" s="3"/>
      <c r="P2" s="4"/>
      <c r="Q2" s="5"/>
      <c r="R2" s="5"/>
      <c r="S2" s="5"/>
      <c r="T2" s="5"/>
      <c r="U2" s="1"/>
      <c r="V2" s="5"/>
      <c r="W2" s="5"/>
      <c r="X2" s="1"/>
      <c r="Y2" s="170"/>
      <c r="Z2" s="170"/>
      <c r="AA2" s="170"/>
      <c r="AB2" s="170"/>
      <c r="AC2" s="170"/>
      <c r="AD2" s="170"/>
      <c r="AE2" s="170"/>
      <c r="AF2" s="5"/>
      <c r="AG2" s="1"/>
      <c r="AH2" s="1"/>
      <c r="AI2" s="5"/>
      <c r="AJ2" s="1"/>
      <c r="AK2" s="1"/>
      <c r="AL2" s="2"/>
      <c r="AM2" s="1"/>
      <c r="AN2" s="1"/>
      <c r="AO2" s="5"/>
      <c r="AP2" s="1"/>
      <c r="AQ2" s="1"/>
      <c r="AR2" s="5"/>
      <c r="AS2" s="1"/>
      <c r="AT2" s="1"/>
      <c r="AU2" s="2"/>
      <c r="AV2" s="6"/>
      <c r="AW2" s="6"/>
      <c r="AX2" s="7"/>
    </row>
    <row r="3" spans="1:50" s="151" customFormat="1">
      <c r="D3" s="4"/>
      <c r="E3" s="1"/>
      <c r="F3" s="1"/>
      <c r="G3" s="1"/>
      <c r="H3" s="1"/>
      <c r="I3" s="1"/>
      <c r="J3" s="2"/>
      <c r="K3" s="1"/>
      <c r="L3" s="1"/>
      <c r="M3" s="1"/>
      <c r="N3" s="1"/>
      <c r="O3" s="3"/>
      <c r="P3" s="4"/>
      <c r="Q3" s="5"/>
      <c r="R3" s="5"/>
      <c r="S3" s="5"/>
      <c r="T3" s="5"/>
      <c r="U3" s="1"/>
      <c r="V3" s="5"/>
      <c r="W3" s="5"/>
      <c r="X3" s="1"/>
      <c r="Y3" s="163"/>
      <c r="Z3" s="163"/>
      <c r="AA3" s="163"/>
      <c r="AB3" s="163"/>
      <c r="AC3" s="163"/>
      <c r="AD3" s="163"/>
      <c r="AE3" s="163"/>
      <c r="AF3" s="5"/>
      <c r="AG3" s="1"/>
      <c r="AH3" s="1"/>
      <c r="AI3" s="5"/>
      <c r="AJ3" s="1"/>
      <c r="AK3" s="1"/>
      <c r="AL3" s="2"/>
      <c r="AM3" s="1"/>
      <c r="AN3" s="1"/>
      <c r="AO3" s="5"/>
      <c r="AP3" s="1"/>
      <c r="AQ3" s="1"/>
      <c r="AR3" s="5"/>
      <c r="AS3" s="1"/>
      <c r="AT3" s="1"/>
      <c r="AU3" s="2"/>
      <c r="AV3" s="6"/>
      <c r="AW3" s="6"/>
      <c r="AX3" s="7"/>
    </row>
    <row r="4" spans="1:50" s="151" customFormat="1">
      <c r="C4" s="4"/>
      <c r="D4" s="1"/>
      <c r="E4" s="1"/>
      <c r="F4" s="1"/>
      <c r="G4" s="1"/>
      <c r="H4" s="1"/>
      <c r="I4" s="1"/>
      <c r="J4" s="2"/>
      <c r="K4" s="1"/>
      <c r="L4" s="1"/>
      <c r="M4" s="1"/>
      <c r="N4" s="1"/>
      <c r="O4" s="3"/>
      <c r="P4" s="4"/>
      <c r="Q4" s="5"/>
      <c r="R4" s="5"/>
      <c r="S4" s="5"/>
      <c r="T4" s="5"/>
      <c r="U4" s="1"/>
      <c r="V4" s="5"/>
      <c r="W4" s="5"/>
      <c r="X4" s="1"/>
      <c r="Y4" s="163"/>
      <c r="Z4" s="163"/>
      <c r="AA4" s="163"/>
      <c r="AB4" s="163"/>
      <c r="AC4" s="163"/>
      <c r="AD4" s="163"/>
      <c r="AE4" s="163"/>
      <c r="AF4" s="5"/>
      <c r="AG4" s="1"/>
      <c r="AH4" s="1"/>
      <c r="AI4" s="5"/>
      <c r="AJ4" s="1"/>
      <c r="AK4" s="1"/>
      <c r="AL4" s="2"/>
      <c r="AM4" s="1"/>
      <c r="AN4" s="1"/>
      <c r="AO4" s="5"/>
      <c r="AP4" s="1"/>
      <c r="AQ4" s="1"/>
      <c r="AR4" s="5"/>
      <c r="AS4" s="1"/>
      <c r="AT4" s="1"/>
      <c r="AU4" s="2"/>
      <c r="AV4" s="6"/>
      <c r="AW4" s="6"/>
      <c r="AX4" s="7"/>
    </row>
    <row r="5" spans="1:50" s="44" customFormat="1" ht="50.25" customHeight="1" thickBot="1">
      <c r="C5" s="214"/>
      <c r="D5" s="214"/>
      <c r="E5" s="215" t="s">
        <v>1</v>
      </c>
      <c r="F5" s="216"/>
      <c r="G5" s="216"/>
      <c r="H5" s="216"/>
      <c r="I5" s="216"/>
      <c r="J5" s="216"/>
      <c r="K5" s="216"/>
      <c r="L5" s="216"/>
      <c r="M5" s="216"/>
      <c r="N5" s="216"/>
      <c r="O5" s="217"/>
      <c r="P5" s="214"/>
      <c r="Q5" s="218"/>
      <c r="R5" s="219" t="s">
        <v>2</v>
      </c>
      <c r="S5" s="220"/>
      <c r="T5" s="220"/>
      <c r="U5" s="221"/>
      <c r="V5" s="222"/>
      <c r="W5" s="214"/>
      <c r="X5" s="214"/>
      <c r="Y5" s="214"/>
      <c r="Z5" s="214"/>
      <c r="AA5" s="214"/>
      <c r="AB5" s="214"/>
      <c r="AC5" s="214"/>
      <c r="AD5" s="214"/>
      <c r="AE5" s="218"/>
      <c r="AF5" s="223" t="s">
        <v>9761</v>
      </c>
      <c r="AG5" s="224"/>
      <c r="AH5" s="224"/>
      <c r="AI5" s="224"/>
      <c r="AJ5" s="224"/>
      <c r="AK5" s="224"/>
      <c r="AL5" s="224"/>
      <c r="AM5" s="224"/>
      <c r="AN5" s="224"/>
      <c r="AO5" s="224"/>
      <c r="AP5" s="224"/>
      <c r="AQ5" s="224"/>
      <c r="AR5" s="224"/>
      <c r="AS5" s="224"/>
      <c r="AT5" s="224"/>
      <c r="AU5" s="224"/>
      <c r="AV5" s="224"/>
      <c r="AW5" s="224"/>
      <c r="AX5" s="224"/>
    </row>
    <row r="6" spans="1:50" s="44" customFormat="1" ht="42" customHeight="1">
      <c r="A6" s="225" t="s">
        <v>3</v>
      </c>
      <c r="B6" s="226" t="s">
        <v>4</v>
      </c>
      <c r="C6" s="226" t="s">
        <v>5</v>
      </c>
      <c r="D6" s="226" t="s">
        <v>6</v>
      </c>
      <c r="E6" s="226" t="s">
        <v>7</v>
      </c>
      <c r="F6" s="227" t="s">
        <v>8</v>
      </c>
      <c r="G6" s="226" t="s">
        <v>9</v>
      </c>
      <c r="H6" s="226" t="s">
        <v>10</v>
      </c>
      <c r="I6" s="226" t="s">
        <v>11</v>
      </c>
      <c r="J6" s="226" t="s">
        <v>12</v>
      </c>
      <c r="K6" s="228" t="s">
        <v>13</v>
      </c>
      <c r="L6" s="226" t="s">
        <v>14</v>
      </c>
      <c r="M6" s="226" t="s">
        <v>15</v>
      </c>
      <c r="N6" s="226" t="s">
        <v>16</v>
      </c>
      <c r="O6" s="226" t="s">
        <v>17</v>
      </c>
      <c r="P6" s="226" t="s">
        <v>18</v>
      </c>
      <c r="Q6" s="228" t="s">
        <v>19</v>
      </c>
      <c r="R6" s="226" t="s">
        <v>20</v>
      </c>
      <c r="S6" s="226" t="s">
        <v>21</v>
      </c>
      <c r="T6" s="226" t="s">
        <v>22</v>
      </c>
      <c r="U6" s="226" t="s">
        <v>23</v>
      </c>
      <c r="V6" s="228" t="s">
        <v>24</v>
      </c>
      <c r="W6" s="228" t="s">
        <v>25</v>
      </c>
      <c r="X6" s="229" t="s">
        <v>26</v>
      </c>
      <c r="Y6" s="230" t="s">
        <v>27</v>
      </c>
      <c r="Z6" s="231"/>
      <c r="AA6" s="232"/>
      <c r="AB6" s="228" t="s">
        <v>28</v>
      </c>
      <c r="AC6" s="226" t="s">
        <v>29</v>
      </c>
      <c r="AD6" s="228" t="s">
        <v>30</v>
      </c>
      <c r="AE6" s="233" t="s">
        <v>31</v>
      </c>
      <c r="AF6" s="234" t="s">
        <v>32</v>
      </c>
      <c r="AG6" s="235" t="s">
        <v>33</v>
      </c>
      <c r="AH6" s="231"/>
      <c r="AI6" s="236"/>
      <c r="AJ6" s="235" t="s">
        <v>34</v>
      </c>
      <c r="AK6" s="231"/>
      <c r="AL6" s="236"/>
      <c r="AM6" s="231" t="s">
        <v>35</v>
      </c>
      <c r="AN6" s="231"/>
      <c r="AO6" s="236"/>
      <c r="AP6" s="231" t="s">
        <v>36</v>
      </c>
      <c r="AQ6" s="231"/>
      <c r="AR6" s="236"/>
      <c r="AS6" s="231" t="s">
        <v>37</v>
      </c>
      <c r="AT6" s="231"/>
      <c r="AU6" s="236"/>
      <c r="AV6" s="235" t="s">
        <v>37</v>
      </c>
      <c r="AW6" s="231"/>
      <c r="AX6" s="236"/>
    </row>
    <row r="7" spans="1:50" s="44" customFormat="1" ht="28.3" customHeight="1" thickBot="1">
      <c r="A7" s="237"/>
      <c r="B7" s="238"/>
      <c r="C7" s="238"/>
      <c r="D7" s="238"/>
      <c r="E7" s="238"/>
      <c r="F7" s="239"/>
      <c r="G7" s="238"/>
      <c r="H7" s="238"/>
      <c r="I7" s="238"/>
      <c r="J7" s="238"/>
      <c r="K7" s="240"/>
      <c r="L7" s="238"/>
      <c r="M7" s="238"/>
      <c r="N7" s="238"/>
      <c r="O7" s="238"/>
      <c r="P7" s="238"/>
      <c r="Q7" s="240"/>
      <c r="R7" s="238"/>
      <c r="S7" s="238"/>
      <c r="T7" s="238"/>
      <c r="U7" s="238"/>
      <c r="V7" s="240"/>
      <c r="W7" s="240"/>
      <c r="X7" s="241"/>
      <c r="Y7" s="242" t="s">
        <v>38</v>
      </c>
      <c r="Z7" s="242" t="s">
        <v>39</v>
      </c>
      <c r="AA7" s="242" t="s">
        <v>40</v>
      </c>
      <c r="AB7" s="240"/>
      <c r="AC7" s="238"/>
      <c r="AD7" s="240"/>
      <c r="AE7" s="243"/>
      <c r="AF7" s="244"/>
      <c r="AG7" s="245" t="s">
        <v>41</v>
      </c>
      <c r="AH7" s="246" t="s">
        <v>42</v>
      </c>
      <c r="AI7" s="247" t="s">
        <v>43</v>
      </c>
      <c r="AJ7" s="245" t="s">
        <v>41</v>
      </c>
      <c r="AK7" s="246" t="s">
        <v>42</v>
      </c>
      <c r="AL7" s="247" t="s">
        <v>43</v>
      </c>
      <c r="AM7" s="248" t="s">
        <v>41</v>
      </c>
      <c r="AN7" s="246" t="s">
        <v>42</v>
      </c>
      <c r="AO7" s="247" t="s">
        <v>43</v>
      </c>
      <c r="AP7" s="248" t="s">
        <v>41</v>
      </c>
      <c r="AQ7" s="246" t="s">
        <v>42</v>
      </c>
      <c r="AR7" s="247" t="s">
        <v>43</v>
      </c>
      <c r="AS7" s="248" t="s">
        <v>44</v>
      </c>
      <c r="AT7" s="246" t="s">
        <v>42</v>
      </c>
      <c r="AU7" s="247" t="s">
        <v>43</v>
      </c>
      <c r="AV7" s="249" t="s">
        <v>44</v>
      </c>
      <c r="AW7" s="250" t="s">
        <v>42</v>
      </c>
      <c r="AX7" s="251" t="s">
        <v>43</v>
      </c>
    </row>
    <row r="8" spans="1:50" s="252" customFormat="1">
      <c r="A8" s="401">
        <v>1</v>
      </c>
      <c r="B8" s="242">
        <v>2</v>
      </c>
      <c r="C8" s="242">
        <v>3</v>
      </c>
      <c r="D8" s="242">
        <v>4</v>
      </c>
      <c r="E8" s="242">
        <v>5</v>
      </c>
      <c r="F8" s="402">
        <v>6</v>
      </c>
      <c r="G8" s="242">
        <v>7</v>
      </c>
      <c r="H8" s="242">
        <v>8</v>
      </c>
      <c r="I8" s="242">
        <v>9</v>
      </c>
      <c r="J8" s="242">
        <v>10</v>
      </c>
      <c r="K8" s="242">
        <v>11</v>
      </c>
      <c r="L8" s="242">
        <v>12</v>
      </c>
      <c r="M8" s="242">
        <v>13</v>
      </c>
      <c r="N8" s="242">
        <v>14</v>
      </c>
      <c r="O8" s="242">
        <v>15</v>
      </c>
      <c r="P8" s="242">
        <v>16</v>
      </c>
      <c r="Q8" s="242">
        <v>17</v>
      </c>
      <c r="R8" s="242">
        <v>18</v>
      </c>
      <c r="S8" s="242">
        <v>19</v>
      </c>
      <c r="T8" s="242">
        <v>20</v>
      </c>
      <c r="U8" s="242">
        <v>21</v>
      </c>
      <c r="V8" s="242">
        <v>22</v>
      </c>
      <c r="W8" s="242">
        <v>23</v>
      </c>
      <c r="X8" s="242">
        <v>24</v>
      </c>
      <c r="Y8" s="242">
        <v>25</v>
      </c>
      <c r="Z8" s="242">
        <v>26</v>
      </c>
      <c r="AA8" s="242">
        <v>27</v>
      </c>
      <c r="AB8" s="242">
        <v>28</v>
      </c>
      <c r="AC8" s="242">
        <v>29</v>
      </c>
      <c r="AD8" s="242">
        <v>30</v>
      </c>
      <c r="AE8" s="403">
        <v>31</v>
      </c>
      <c r="AF8" s="404">
        <v>32</v>
      </c>
      <c r="AG8" s="401">
        <v>33</v>
      </c>
      <c r="AH8" s="242">
        <v>34</v>
      </c>
      <c r="AI8" s="405">
        <v>35</v>
      </c>
      <c r="AJ8" s="401">
        <v>36</v>
      </c>
      <c r="AK8" s="242">
        <v>37</v>
      </c>
      <c r="AL8" s="405">
        <v>38</v>
      </c>
      <c r="AM8" s="406">
        <v>39</v>
      </c>
      <c r="AN8" s="242">
        <v>40</v>
      </c>
      <c r="AO8" s="405">
        <v>41</v>
      </c>
      <c r="AP8" s="406">
        <v>42</v>
      </c>
      <c r="AQ8" s="242">
        <v>43</v>
      </c>
      <c r="AR8" s="405">
        <v>44</v>
      </c>
      <c r="AS8" s="406">
        <v>45</v>
      </c>
      <c r="AT8" s="242">
        <v>46</v>
      </c>
      <c r="AU8" s="405">
        <v>47</v>
      </c>
      <c r="AV8" s="407">
        <v>48</v>
      </c>
      <c r="AW8" s="408">
        <v>49</v>
      </c>
      <c r="AX8" s="409">
        <v>48</v>
      </c>
    </row>
    <row r="9" spans="1:50" s="8" customFormat="1" ht="183.9">
      <c r="A9" s="8">
        <v>101</v>
      </c>
      <c r="B9" s="8" t="s">
        <v>45</v>
      </c>
      <c r="C9" s="8" t="s">
        <v>46</v>
      </c>
      <c r="D9" s="107" t="s">
        <v>47</v>
      </c>
      <c r="E9" s="8" t="s">
        <v>48</v>
      </c>
      <c r="F9" s="8">
        <v>8274</v>
      </c>
      <c r="G9" s="8" t="s">
        <v>49</v>
      </c>
      <c r="H9" s="8">
        <v>2002</v>
      </c>
      <c r="I9" s="8" t="s">
        <v>50</v>
      </c>
      <c r="J9" s="108">
        <v>322000</v>
      </c>
      <c r="K9" s="8" t="s">
        <v>51</v>
      </c>
      <c r="L9" s="8" t="s">
        <v>52</v>
      </c>
      <c r="M9" s="8" t="s">
        <v>53</v>
      </c>
      <c r="N9" s="8" t="s">
        <v>54</v>
      </c>
      <c r="O9" s="8" t="s">
        <v>55</v>
      </c>
      <c r="P9" s="8">
        <v>2454</v>
      </c>
      <c r="Q9" s="108">
        <v>48.2</v>
      </c>
      <c r="R9" s="108">
        <v>0</v>
      </c>
      <c r="S9" s="108">
        <v>16.8</v>
      </c>
      <c r="T9" s="108">
        <v>31.4</v>
      </c>
      <c r="U9" s="108">
        <v>48.2</v>
      </c>
      <c r="V9" s="142">
        <v>100</v>
      </c>
      <c r="W9" s="142">
        <v>100</v>
      </c>
      <c r="X9" s="109" t="s">
        <v>56</v>
      </c>
      <c r="Y9" s="8">
        <v>3</v>
      </c>
      <c r="Z9" s="8">
        <v>9</v>
      </c>
      <c r="AA9" s="8">
        <v>2</v>
      </c>
      <c r="AB9" s="8">
        <v>44</v>
      </c>
      <c r="AC9" s="8">
        <v>202</v>
      </c>
      <c r="AD9" s="8">
        <v>23.3</v>
      </c>
      <c r="AE9" s="8">
        <v>5</v>
      </c>
      <c r="AF9" s="8">
        <v>100</v>
      </c>
      <c r="AG9" s="8" t="s">
        <v>57</v>
      </c>
      <c r="AH9" s="8" t="s">
        <v>58</v>
      </c>
      <c r="AI9" s="8">
        <v>50</v>
      </c>
      <c r="AJ9" s="8" t="s">
        <v>59</v>
      </c>
      <c r="AK9" s="8" t="s">
        <v>60</v>
      </c>
      <c r="AL9" s="8">
        <v>20</v>
      </c>
      <c r="AM9" s="8" t="s">
        <v>61</v>
      </c>
      <c r="AN9" s="8" t="s">
        <v>62</v>
      </c>
      <c r="AO9" s="8">
        <v>10</v>
      </c>
      <c r="AP9" s="8" t="s">
        <v>63</v>
      </c>
      <c r="AQ9" s="8" t="s">
        <v>64</v>
      </c>
      <c r="AR9" s="8">
        <v>10</v>
      </c>
      <c r="AS9" s="8" t="s">
        <v>65</v>
      </c>
      <c r="AT9" s="10" t="s">
        <v>66</v>
      </c>
      <c r="AU9" s="10">
        <v>10</v>
      </c>
    </row>
    <row r="10" spans="1:50" s="10" customFormat="1" ht="113.15">
      <c r="A10" s="10">
        <v>101</v>
      </c>
      <c r="B10" s="8" t="s">
        <v>45</v>
      </c>
      <c r="C10" s="10" t="s">
        <v>46</v>
      </c>
      <c r="D10" s="107" t="s">
        <v>47</v>
      </c>
      <c r="E10" s="8" t="s">
        <v>48</v>
      </c>
      <c r="F10" s="8">
        <v>8274</v>
      </c>
      <c r="G10" s="10" t="s">
        <v>67</v>
      </c>
      <c r="H10" s="10">
        <v>2018</v>
      </c>
      <c r="I10" s="10" t="s">
        <v>68</v>
      </c>
      <c r="J10" s="108">
        <v>54800</v>
      </c>
      <c r="K10" s="10" t="s">
        <v>69</v>
      </c>
      <c r="L10" s="8" t="s">
        <v>70</v>
      </c>
      <c r="M10" s="8" t="s">
        <v>71</v>
      </c>
      <c r="N10" s="10" t="s">
        <v>72</v>
      </c>
      <c r="O10" s="10" t="s">
        <v>73</v>
      </c>
      <c r="P10" s="10">
        <v>2978</v>
      </c>
      <c r="Q10" s="108">
        <v>48.2</v>
      </c>
      <c r="R10" s="159">
        <v>0</v>
      </c>
      <c r="S10" s="108">
        <v>16.8</v>
      </c>
      <c r="T10" s="108">
        <v>31.4</v>
      </c>
      <c r="U10" s="108">
        <v>48.2</v>
      </c>
      <c r="V10" s="142">
        <v>100</v>
      </c>
      <c r="W10" s="47">
        <v>20</v>
      </c>
      <c r="X10" s="109" t="s">
        <v>56</v>
      </c>
      <c r="Y10" s="10">
        <v>3</v>
      </c>
      <c r="Z10" s="10">
        <v>9</v>
      </c>
      <c r="AA10" s="10">
        <v>1</v>
      </c>
      <c r="AB10" s="10">
        <v>44</v>
      </c>
      <c r="AC10" s="10">
        <v>146</v>
      </c>
      <c r="AD10" s="8">
        <v>23.3</v>
      </c>
      <c r="AE10" s="8">
        <v>5</v>
      </c>
      <c r="AF10" s="10">
        <v>100</v>
      </c>
      <c r="AG10" s="8" t="s">
        <v>57</v>
      </c>
      <c r="AH10" s="10" t="s">
        <v>48</v>
      </c>
      <c r="AI10" s="10">
        <v>100</v>
      </c>
    </row>
    <row r="11" spans="1:50" s="10" customFormat="1" ht="124.5" customHeight="1">
      <c r="A11" s="417" t="s">
        <v>74</v>
      </c>
      <c r="B11" s="10" t="s">
        <v>75</v>
      </c>
      <c r="C11" s="10" t="s">
        <v>76</v>
      </c>
      <c r="D11" s="158" t="s">
        <v>77</v>
      </c>
      <c r="E11" s="10" t="s">
        <v>78</v>
      </c>
      <c r="F11" s="10">
        <v>13822</v>
      </c>
      <c r="G11" s="10" t="s">
        <v>79</v>
      </c>
      <c r="H11" s="10">
        <v>2010</v>
      </c>
      <c r="I11" s="10" t="s">
        <v>80</v>
      </c>
      <c r="J11" s="159">
        <v>477428</v>
      </c>
      <c r="K11" s="10" t="s">
        <v>81</v>
      </c>
      <c r="L11" s="10" t="s">
        <v>82</v>
      </c>
      <c r="M11" s="10" t="s">
        <v>83</v>
      </c>
      <c r="N11" s="10" t="s">
        <v>84</v>
      </c>
      <c r="O11" s="10" t="s">
        <v>85</v>
      </c>
      <c r="P11" s="10" t="s">
        <v>86</v>
      </c>
      <c r="Q11" s="159">
        <v>9.02</v>
      </c>
      <c r="R11" s="159">
        <v>0</v>
      </c>
      <c r="S11" s="159">
        <v>9.6199999999999992</v>
      </c>
      <c r="T11" s="159">
        <v>4.38</v>
      </c>
      <c r="U11" s="159">
        <f t="shared" ref="U11:U34" si="0">+R11+S11+T11</f>
        <v>14</v>
      </c>
      <c r="V11" s="47">
        <v>234</v>
      </c>
      <c r="W11" s="47">
        <v>100</v>
      </c>
      <c r="X11" s="14" t="s">
        <v>87</v>
      </c>
      <c r="Y11" s="10">
        <v>3</v>
      </c>
      <c r="Z11" s="10">
        <v>1</v>
      </c>
      <c r="AA11" s="10">
        <v>3</v>
      </c>
      <c r="AB11" s="10">
        <v>4</v>
      </c>
      <c r="AC11" s="10">
        <v>159.1</v>
      </c>
      <c r="AD11" s="10">
        <v>43.8</v>
      </c>
      <c r="AE11" s="10">
        <v>5</v>
      </c>
      <c r="AF11" s="10">
        <v>234</v>
      </c>
      <c r="AG11" s="10" t="s">
        <v>88</v>
      </c>
      <c r="AH11" s="10" t="s">
        <v>89</v>
      </c>
      <c r="AI11" s="10">
        <v>54</v>
      </c>
      <c r="AJ11" s="10" t="s">
        <v>90</v>
      </c>
      <c r="AK11" s="10" t="s">
        <v>91</v>
      </c>
      <c r="AL11" s="10">
        <v>19</v>
      </c>
      <c r="AM11" s="10" t="s">
        <v>92</v>
      </c>
      <c r="AN11" s="10" t="s">
        <v>93</v>
      </c>
      <c r="AO11" s="10">
        <v>5</v>
      </c>
      <c r="AP11" s="10" t="s">
        <v>94</v>
      </c>
      <c r="AQ11" s="10" t="s">
        <v>95</v>
      </c>
      <c r="AR11" s="10">
        <v>20</v>
      </c>
      <c r="AS11" s="10" t="s">
        <v>96</v>
      </c>
      <c r="AU11" s="10">
        <v>2</v>
      </c>
    </row>
    <row r="12" spans="1:50" s="10" customFormat="1" ht="212.15">
      <c r="A12" s="417" t="s">
        <v>74</v>
      </c>
      <c r="B12" s="10" t="s">
        <v>75</v>
      </c>
      <c r="C12" s="10" t="s">
        <v>97</v>
      </c>
      <c r="D12" s="158" t="s">
        <v>98</v>
      </c>
      <c r="E12" s="10" t="s">
        <v>99</v>
      </c>
      <c r="F12" s="10" t="s">
        <v>100</v>
      </c>
      <c r="G12" s="10" t="s">
        <v>101</v>
      </c>
      <c r="H12" s="10">
        <v>2007</v>
      </c>
      <c r="I12" s="10" t="s">
        <v>102</v>
      </c>
      <c r="J12" s="159">
        <v>131495</v>
      </c>
      <c r="K12" s="10" t="s">
        <v>103</v>
      </c>
      <c r="L12" s="10" t="s">
        <v>104</v>
      </c>
      <c r="M12" s="16" t="s">
        <v>105</v>
      </c>
      <c r="N12" s="16" t="s">
        <v>9714</v>
      </c>
      <c r="O12" s="16" t="s">
        <v>9715</v>
      </c>
      <c r="P12" s="10" t="s">
        <v>106</v>
      </c>
      <c r="Q12" s="159">
        <v>5.4300000000000006</v>
      </c>
      <c r="R12" s="159">
        <v>0</v>
      </c>
      <c r="S12" s="159">
        <v>2.65</v>
      </c>
      <c r="T12" s="159">
        <v>4.1500000000000004</v>
      </c>
      <c r="U12" s="159">
        <f t="shared" si="0"/>
        <v>6.8000000000000007</v>
      </c>
      <c r="V12" s="47">
        <v>90</v>
      </c>
      <c r="W12" s="47">
        <v>100</v>
      </c>
      <c r="X12" s="14" t="s">
        <v>87</v>
      </c>
      <c r="Y12" s="10">
        <v>3</v>
      </c>
      <c r="Z12" s="10">
        <v>12</v>
      </c>
      <c r="AA12" s="10">
        <v>1</v>
      </c>
      <c r="AB12" s="10">
        <v>60</v>
      </c>
      <c r="AC12" s="10">
        <v>101</v>
      </c>
      <c r="AD12" s="10">
        <v>41.48</v>
      </c>
      <c r="AE12" s="10">
        <v>5</v>
      </c>
      <c r="AF12" s="10">
        <v>90</v>
      </c>
      <c r="AG12" s="10" t="s">
        <v>98</v>
      </c>
      <c r="AH12" s="10" t="s">
        <v>107</v>
      </c>
      <c r="AI12" s="10">
        <v>70</v>
      </c>
      <c r="AJ12" s="10" t="s">
        <v>108</v>
      </c>
      <c r="AK12" s="10" t="s">
        <v>99</v>
      </c>
      <c r="AL12" s="10">
        <v>10</v>
      </c>
      <c r="AS12" s="10" t="s">
        <v>109</v>
      </c>
      <c r="AU12" s="10">
        <v>10</v>
      </c>
    </row>
    <row r="13" spans="1:50" s="10" customFormat="1" ht="127.3">
      <c r="A13" s="417" t="s">
        <v>74</v>
      </c>
      <c r="B13" s="10" t="s">
        <v>75</v>
      </c>
      <c r="C13" s="10" t="s">
        <v>110</v>
      </c>
      <c r="D13" s="158" t="s">
        <v>111</v>
      </c>
      <c r="E13" s="10" t="s">
        <v>112</v>
      </c>
      <c r="F13" s="10">
        <v>14126</v>
      </c>
      <c r="G13" s="10" t="s">
        <v>113</v>
      </c>
      <c r="H13" s="10">
        <v>2008</v>
      </c>
      <c r="I13" s="10" t="s">
        <v>114</v>
      </c>
      <c r="J13" s="159">
        <v>54631.89</v>
      </c>
      <c r="K13" s="10" t="s">
        <v>7550</v>
      </c>
      <c r="L13" s="10" t="s">
        <v>115</v>
      </c>
      <c r="M13" s="10" t="s">
        <v>116</v>
      </c>
      <c r="N13" s="10" t="s">
        <v>117</v>
      </c>
      <c r="O13" s="10" t="s">
        <v>9716</v>
      </c>
      <c r="P13" s="10" t="s">
        <v>118</v>
      </c>
      <c r="Q13" s="159">
        <v>5.4399999999999995</v>
      </c>
      <c r="R13" s="159">
        <v>0</v>
      </c>
      <c r="S13" s="159">
        <v>1.1000000000000001</v>
      </c>
      <c r="T13" s="159">
        <v>4.91</v>
      </c>
      <c r="U13" s="159">
        <f t="shared" si="0"/>
        <v>6.01</v>
      </c>
      <c r="V13" s="47">
        <v>0</v>
      </c>
      <c r="W13" s="47">
        <v>100</v>
      </c>
      <c r="X13" s="14" t="s">
        <v>87</v>
      </c>
      <c r="Y13" s="10">
        <v>1</v>
      </c>
      <c r="Z13" s="10">
        <v>7</v>
      </c>
      <c r="AA13" s="10">
        <v>6</v>
      </c>
      <c r="AB13" s="10">
        <v>60</v>
      </c>
      <c r="AD13" s="10">
        <v>49.1</v>
      </c>
      <c r="AE13" s="10">
        <v>5</v>
      </c>
      <c r="AF13" s="10">
        <v>0</v>
      </c>
    </row>
    <row r="14" spans="1:50" s="10" customFormat="1" ht="84.9">
      <c r="A14" s="417" t="s">
        <v>74</v>
      </c>
      <c r="B14" s="10" t="s">
        <v>75</v>
      </c>
      <c r="C14" s="10" t="s">
        <v>119</v>
      </c>
      <c r="D14" s="158" t="s">
        <v>92</v>
      </c>
      <c r="E14" s="10" t="s">
        <v>120</v>
      </c>
      <c r="F14" s="10">
        <v>16374</v>
      </c>
      <c r="G14" s="10" t="s">
        <v>121</v>
      </c>
      <c r="H14" s="10">
        <v>2000</v>
      </c>
      <c r="I14" s="10" t="s">
        <v>122</v>
      </c>
      <c r="J14" s="159">
        <v>258517.07</v>
      </c>
      <c r="K14" s="10" t="s">
        <v>51</v>
      </c>
      <c r="L14" s="10" t="s">
        <v>123</v>
      </c>
      <c r="M14" s="10" t="s">
        <v>124</v>
      </c>
      <c r="N14" s="10" t="s">
        <v>125</v>
      </c>
      <c r="O14" s="10" t="s">
        <v>126</v>
      </c>
      <c r="P14" s="10" t="s">
        <v>127</v>
      </c>
      <c r="Q14" s="159">
        <v>5.839999999999999</v>
      </c>
      <c r="R14" s="159">
        <v>0</v>
      </c>
      <c r="S14" s="159">
        <v>5.21</v>
      </c>
      <c r="T14" s="159">
        <v>3.33</v>
      </c>
      <c r="U14" s="159">
        <f t="shared" si="0"/>
        <v>8.5399999999999991</v>
      </c>
      <c r="V14" s="47">
        <v>20</v>
      </c>
      <c r="W14" s="47">
        <v>100</v>
      </c>
      <c r="X14" s="14" t="s">
        <v>87</v>
      </c>
      <c r="Y14" s="10">
        <v>3</v>
      </c>
      <c r="Z14" s="10">
        <v>8</v>
      </c>
      <c r="AA14" s="10">
        <v>1</v>
      </c>
      <c r="AB14" s="10">
        <v>60</v>
      </c>
      <c r="AC14" s="10">
        <v>256</v>
      </c>
      <c r="AD14" s="13">
        <v>33.31</v>
      </c>
      <c r="AE14" s="10">
        <v>5</v>
      </c>
      <c r="AF14" s="10">
        <v>20</v>
      </c>
      <c r="AG14" s="10" t="s">
        <v>92</v>
      </c>
      <c r="AH14" s="10" t="s">
        <v>128</v>
      </c>
      <c r="AI14" s="10">
        <v>100</v>
      </c>
    </row>
    <row r="15" spans="1:50" s="10" customFormat="1" ht="183.9">
      <c r="A15" s="417" t="s">
        <v>74</v>
      </c>
      <c r="B15" s="10" t="s">
        <v>75</v>
      </c>
      <c r="C15" s="10" t="s">
        <v>97</v>
      </c>
      <c r="D15" s="158" t="s">
        <v>98</v>
      </c>
      <c r="E15" s="10" t="s">
        <v>129</v>
      </c>
      <c r="F15" s="10">
        <v>21418</v>
      </c>
      <c r="G15" s="10" t="s">
        <v>130</v>
      </c>
      <c r="H15" s="10">
        <v>2013</v>
      </c>
      <c r="I15" s="10" t="s">
        <v>131</v>
      </c>
      <c r="J15" s="159">
        <v>65671.28</v>
      </c>
      <c r="K15" s="10" t="s">
        <v>7550</v>
      </c>
      <c r="L15" s="10" t="s">
        <v>132</v>
      </c>
      <c r="M15" s="10" t="s">
        <v>133</v>
      </c>
      <c r="N15" s="10" t="s">
        <v>134</v>
      </c>
      <c r="O15" s="10" t="s">
        <v>135</v>
      </c>
      <c r="P15" s="10" t="s">
        <v>136</v>
      </c>
      <c r="Q15" s="159">
        <v>4.9700000000000006</v>
      </c>
      <c r="R15" s="159">
        <v>0</v>
      </c>
      <c r="S15" s="159">
        <v>1.32</v>
      </c>
      <c r="T15" s="159">
        <v>4.33</v>
      </c>
      <c r="U15" s="159">
        <f t="shared" si="0"/>
        <v>5.65</v>
      </c>
      <c r="V15" s="47">
        <v>100</v>
      </c>
      <c r="W15" s="47">
        <v>100</v>
      </c>
      <c r="X15" s="14" t="s">
        <v>87</v>
      </c>
      <c r="Y15" s="10">
        <v>3</v>
      </c>
      <c r="Z15" s="10">
        <v>12</v>
      </c>
      <c r="AA15" s="10">
        <v>4</v>
      </c>
      <c r="AB15" s="10">
        <v>60</v>
      </c>
      <c r="AD15" s="10">
        <v>43.3</v>
      </c>
      <c r="AE15" s="10">
        <v>5</v>
      </c>
      <c r="AF15" s="10">
        <v>100</v>
      </c>
      <c r="AG15" s="10" t="s">
        <v>98</v>
      </c>
      <c r="AH15" s="10" t="s">
        <v>137</v>
      </c>
      <c r="AI15" s="10">
        <v>60</v>
      </c>
      <c r="AJ15" s="10" t="s">
        <v>138</v>
      </c>
      <c r="AK15" s="10" t="s">
        <v>129</v>
      </c>
      <c r="AL15" s="10">
        <v>40</v>
      </c>
    </row>
    <row r="16" spans="1:50" s="10" customFormat="1" ht="268.75">
      <c r="A16" s="417" t="s">
        <v>74</v>
      </c>
      <c r="B16" s="10" t="s">
        <v>75</v>
      </c>
      <c r="C16" s="10" t="s">
        <v>97</v>
      </c>
      <c r="D16" s="158" t="s">
        <v>98</v>
      </c>
      <c r="E16" s="10" t="s">
        <v>139</v>
      </c>
      <c r="F16" s="10">
        <v>15669</v>
      </c>
      <c r="G16" s="10" t="s">
        <v>140</v>
      </c>
      <c r="H16" s="10">
        <v>2000</v>
      </c>
      <c r="I16" s="10" t="s">
        <v>141</v>
      </c>
      <c r="J16" s="159">
        <v>78904.44</v>
      </c>
      <c r="K16" s="10" t="s">
        <v>51</v>
      </c>
      <c r="L16" s="10" t="s">
        <v>142</v>
      </c>
      <c r="M16" s="10" t="s">
        <v>143</v>
      </c>
      <c r="N16" s="10" t="s">
        <v>144</v>
      </c>
      <c r="O16" s="10" t="s">
        <v>145</v>
      </c>
      <c r="P16" s="10" t="s">
        <v>146</v>
      </c>
      <c r="Q16" s="159">
        <v>5.17</v>
      </c>
      <c r="R16" s="159">
        <v>0</v>
      </c>
      <c r="S16" s="159">
        <v>1.59</v>
      </c>
      <c r="T16" s="159">
        <v>4.4000000000000004</v>
      </c>
      <c r="U16" s="159">
        <f t="shared" si="0"/>
        <v>5.99</v>
      </c>
      <c r="V16" s="47">
        <v>20</v>
      </c>
      <c r="W16" s="47">
        <v>100</v>
      </c>
      <c r="X16" s="14" t="s">
        <v>87</v>
      </c>
      <c r="Y16" s="10">
        <v>3</v>
      </c>
      <c r="Z16" s="10">
        <v>12</v>
      </c>
      <c r="AA16" s="10">
        <v>3</v>
      </c>
      <c r="AB16" s="10">
        <v>60</v>
      </c>
      <c r="AC16" s="10">
        <v>13</v>
      </c>
      <c r="AD16" s="10">
        <v>43.97</v>
      </c>
      <c r="AE16" s="10">
        <v>5</v>
      </c>
      <c r="AF16" s="10">
        <v>20</v>
      </c>
      <c r="AG16" s="10" t="s">
        <v>98</v>
      </c>
      <c r="AH16" s="10" t="s">
        <v>107</v>
      </c>
      <c r="AI16" s="10">
        <v>100</v>
      </c>
    </row>
    <row r="17" spans="1:50" s="10" customFormat="1" ht="169.75">
      <c r="A17" s="417" t="s">
        <v>74</v>
      </c>
      <c r="B17" s="10" t="s">
        <v>75</v>
      </c>
      <c r="C17" s="10" t="s">
        <v>110</v>
      </c>
      <c r="D17" s="158" t="s">
        <v>111</v>
      </c>
      <c r="E17" s="10" t="s">
        <v>112</v>
      </c>
      <c r="F17" s="10">
        <v>14126</v>
      </c>
      <c r="G17" s="10" t="s">
        <v>147</v>
      </c>
      <c r="H17" s="10">
        <v>2005</v>
      </c>
      <c r="I17" s="10" t="s">
        <v>148</v>
      </c>
      <c r="J17" s="159">
        <v>123044.02</v>
      </c>
      <c r="K17" s="10" t="s">
        <v>149</v>
      </c>
      <c r="L17" s="10" t="s">
        <v>115</v>
      </c>
      <c r="M17" s="10" t="s">
        <v>116</v>
      </c>
      <c r="N17" s="10" t="s">
        <v>150</v>
      </c>
      <c r="O17" s="10" t="s">
        <v>151</v>
      </c>
      <c r="P17" s="10" t="s">
        <v>152</v>
      </c>
      <c r="Q17" s="159">
        <v>6.11</v>
      </c>
      <c r="R17" s="159">
        <v>0</v>
      </c>
      <c r="S17" s="159">
        <v>2.48</v>
      </c>
      <c r="T17" s="159">
        <v>4.91</v>
      </c>
      <c r="U17" s="159">
        <f t="shared" si="0"/>
        <v>7.3900000000000006</v>
      </c>
      <c r="V17" s="47">
        <v>0</v>
      </c>
      <c r="W17" s="47">
        <v>100</v>
      </c>
      <c r="X17" s="14" t="s">
        <v>87</v>
      </c>
      <c r="Y17" s="10">
        <v>3</v>
      </c>
      <c r="Z17" s="10">
        <v>10</v>
      </c>
      <c r="AA17" s="10">
        <v>6</v>
      </c>
      <c r="AB17" s="10">
        <v>60</v>
      </c>
      <c r="AC17" s="10">
        <v>314</v>
      </c>
      <c r="AD17" s="13">
        <v>49.1</v>
      </c>
      <c r="AE17" s="10">
        <v>5</v>
      </c>
      <c r="AF17" s="10">
        <v>0</v>
      </c>
      <c r="AS17" s="10" t="s">
        <v>153</v>
      </c>
      <c r="AU17" s="10">
        <v>10</v>
      </c>
    </row>
    <row r="18" spans="1:50" s="10" customFormat="1" ht="99">
      <c r="A18" s="417" t="s">
        <v>74</v>
      </c>
      <c r="B18" s="10" t="s">
        <v>75</v>
      </c>
      <c r="C18" s="10" t="s">
        <v>110</v>
      </c>
      <c r="D18" s="158" t="s">
        <v>111</v>
      </c>
      <c r="E18" s="10" t="s">
        <v>112</v>
      </c>
      <c r="F18" s="10">
        <v>14126</v>
      </c>
      <c r="G18" s="10" t="s">
        <v>154</v>
      </c>
      <c r="H18" s="10">
        <v>2002</v>
      </c>
      <c r="I18" s="10" t="s">
        <v>155</v>
      </c>
      <c r="J18" s="159">
        <v>153698.79999999999</v>
      </c>
      <c r="K18" s="10" t="s">
        <v>156</v>
      </c>
      <c r="L18" s="10" t="s">
        <v>115</v>
      </c>
      <c r="M18" s="10" t="s">
        <v>116</v>
      </c>
      <c r="N18" s="10" t="s">
        <v>157</v>
      </c>
      <c r="O18" s="10" t="s">
        <v>158</v>
      </c>
      <c r="P18" s="10" t="s">
        <v>159</v>
      </c>
      <c r="Q18" s="159">
        <v>6.3999999999999995</v>
      </c>
      <c r="R18" s="159">
        <v>0</v>
      </c>
      <c r="S18" s="159">
        <v>3.1</v>
      </c>
      <c r="T18" s="159">
        <v>4.91</v>
      </c>
      <c r="U18" s="159">
        <f t="shared" si="0"/>
        <v>8.01</v>
      </c>
      <c r="V18" s="47">
        <v>0</v>
      </c>
      <c r="W18" s="47">
        <v>100</v>
      </c>
      <c r="X18" s="14" t="s">
        <v>87</v>
      </c>
      <c r="Y18" s="10">
        <v>3</v>
      </c>
      <c r="Z18" s="10">
        <v>1</v>
      </c>
      <c r="AA18" s="10">
        <v>2</v>
      </c>
      <c r="AB18" s="10">
        <v>60</v>
      </c>
      <c r="AC18" s="10">
        <v>16</v>
      </c>
      <c r="AD18" s="10">
        <v>49.1</v>
      </c>
      <c r="AE18" s="10">
        <v>5</v>
      </c>
      <c r="AF18" s="10">
        <v>0</v>
      </c>
    </row>
    <row r="19" spans="1:50" s="10" customFormat="1" ht="84.9">
      <c r="A19" s="417" t="s">
        <v>74</v>
      </c>
      <c r="B19" s="10" t="s">
        <v>75</v>
      </c>
      <c r="C19" s="10" t="s">
        <v>160</v>
      </c>
      <c r="D19" s="158" t="s">
        <v>161</v>
      </c>
      <c r="E19" s="10" t="s">
        <v>162</v>
      </c>
      <c r="F19" s="10">
        <v>14231</v>
      </c>
      <c r="G19" s="10" t="s">
        <v>163</v>
      </c>
      <c r="H19" s="10">
        <v>2011</v>
      </c>
      <c r="I19" s="10" t="s">
        <v>163</v>
      </c>
      <c r="J19" s="159">
        <v>135315.84</v>
      </c>
      <c r="K19" s="10" t="s">
        <v>7550</v>
      </c>
      <c r="L19" s="10" t="s">
        <v>115</v>
      </c>
      <c r="M19" s="10" t="s">
        <v>164</v>
      </c>
      <c r="N19" s="10" t="s">
        <v>165</v>
      </c>
      <c r="O19" s="10" t="s">
        <v>166</v>
      </c>
      <c r="P19" s="10" t="s">
        <v>167</v>
      </c>
      <c r="Q19" s="159">
        <v>6.16</v>
      </c>
      <c r="R19" s="159">
        <v>0</v>
      </c>
      <c r="S19" s="159">
        <v>2.73</v>
      </c>
      <c r="T19" s="159">
        <v>4.8499999999999996</v>
      </c>
      <c r="U19" s="159">
        <f t="shared" si="0"/>
        <v>7.58</v>
      </c>
      <c r="V19" s="47">
        <v>100</v>
      </c>
      <c r="W19" s="47">
        <v>100</v>
      </c>
      <c r="X19" s="14" t="s">
        <v>87</v>
      </c>
      <c r="Y19" s="10">
        <v>3</v>
      </c>
      <c r="Z19" s="10">
        <v>11</v>
      </c>
      <c r="AA19" s="10">
        <v>5</v>
      </c>
      <c r="AB19" s="10">
        <v>4</v>
      </c>
      <c r="AD19" s="10">
        <v>48.45</v>
      </c>
      <c r="AE19" s="10">
        <v>5</v>
      </c>
      <c r="AF19" s="10">
        <v>100</v>
      </c>
      <c r="AG19" s="10" t="s">
        <v>161</v>
      </c>
      <c r="AH19" s="10" t="s">
        <v>168</v>
      </c>
      <c r="AI19" s="10">
        <v>100</v>
      </c>
    </row>
    <row r="20" spans="1:50" s="10" customFormat="1" ht="268.75">
      <c r="A20" s="417" t="s">
        <v>74</v>
      </c>
      <c r="B20" s="10" t="s">
        <v>75</v>
      </c>
      <c r="C20" s="10" t="s">
        <v>97</v>
      </c>
      <c r="D20" s="158" t="s">
        <v>98</v>
      </c>
      <c r="E20" s="10" t="s">
        <v>139</v>
      </c>
      <c r="F20" s="10">
        <v>15669</v>
      </c>
      <c r="G20" s="10" t="s">
        <v>169</v>
      </c>
      <c r="H20" s="10">
        <v>2014</v>
      </c>
      <c r="I20" s="10" t="s">
        <v>170</v>
      </c>
      <c r="J20" s="159">
        <v>53667.51</v>
      </c>
      <c r="K20" s="10" t="s">
        <v>7550</v>
      </c>
      <c r="L20" s="10" t="s">
        <v>142</v>
      </c>
      <c r="M20" s="10" t="s">
        <v>143</v>
      </c>
      <c r="N20" s="10" t="s">
        <v>171</v>
      </c>
      <c r="O20" s="10" t="s">
        <v>172</v>
      </c>
      <c r="P20" s="10" t="s">
        <v>173</v>
      </c>
      <c r="Q20" s="159">
        <v>4.92</v>
      </c>
      <c r="R20" s="159">
        <v>0</v>
      </c>
      <c r="S20" s="159">
        <v>1.08</v>
      </c>
      <c r="T20" s="159">
        <v>4.4000000000000004</v>
      </c>
      <c r="U20" s="159">
        <f t="shared" si="0"/>
        <v>5.48</v>
      </c>
      <c r="V20" s="47">
        <v>80</v>
      </c>
      <c r="W20" s="47">
        <v>100</v>
      </c>
      <c r="X20" s="14" t="s">
        <v>87</v>
      </c>
      <c r="Y20" s="10">
        <v>3</v>
      </c>
      <c r="Z20" s="10">
        <v>12</v>
      </c>
      <c r="AA20" s="10">
        <v>3</v>
      </c>
      <c r="AB20" s="10">
        <v>60</v>
      </c>
      <c r="AC20" s="10">
        <v>316</v>
      </c>
      <c r="AD20" s="13">
        <v>43.97</v>
      </c>
      <c r="AE20" s="10">
        <v>5</v>
      </c>
      <c r="AF20" s="10">
        <v>70</v>
      </c>
      <c r="AG20" s="10" t="s">
        <v>98</v>
      </c>
      <c r="AH20" s="10" t="s">
        <v>107</v>
      </c>
      <c r="AI20" s="10">
        <v>100</v>
      </c>
    </row>
    <row r="21" spans="1:50" s="10" customFormat="1" ht="268.75">
      <c r="A21" s="417" t="s">
        <v>74</v>
      </c>
      <c r="B21" s="10" t="s">
        <v>75</v>
      </c>
      <c r="C21" s="10" t="s">
        <v>97</v>
      </c>
      <c r="D21" s="158" t="s">
        <v>98</v>
      </c>
      <c r="E21" s="10" t="s">
        <v>139</v>
      </c>
      <c r="F21" s="10">
        <v>15669</v>
      </c>
      <c r="G21" s="10" t="s">
        <v>174</v>
      </c>
      <c r="H21" s="10">
        <v>2004</v>
      </c>
      <c r="I21" s="10" t="s">
        <v>175</v>
      </c>
      <c r="J21" s="159">
        <v>85342.22</v>
      </c>
      <c r="K21" s="10" t="s">
        <v>149</v>
      </c>
      <c r="L21" s="10" t="s">
        <v>142</v>
      </c>
      <c r="M21" s="10" t="s">
        <v>143</v>
      </c>
      <c r="N21" s="10" t="s">
        <v>171</v>
      </c>
      <c r="O21" s="10" t="s">
        <v>172</v>
      </c>
      <c r="P21" s="10" t="s">
        <v>176</v>
      </c>
      <c r="Q21" s="159">
        <v>5.23</v>
      </c>
      <c r="R21" s="159">
        <v>0</v>
      </c>
      <c r="S21" s="159">
        <v>1.72</v>
      </c>
      <c r="T21" s="159">
        <v>4.4000000000000004</v>
      </c>
      <c r="U21" s="159">
        <f t="shared" si="0"/>
        <v>6.12</v>
      </c>
      <c r="V21" s="47">
        <v>75</v>
      </c>
      <c r="W21" s="47">
        <v>100</v>
      </c>
      <c r="X21" s="14" t="s">
        <v>87</v>
      </c>
      <c r="Y21" s="10">
        <v>3</v>
      </c>
      <c r="Z21" s="10">
        <v>12</v>
      </c>
      <c r="AA21" s="10">
        <v>3</v>
      </c>
      <c r="AB21" s="10">
        <v>60</v>
      </c>
      <c r="AC21" s="10">
        <v>316</v>
      </c>
      <c r="AD21" s="10">
        <v>43.97</v>
      </c>
      <c r="AE21" s="10">
        <v>5</v>
      </c>
      <c r="AF21" s="10">
        <v>75</v>
      </c>
      <c r="AG21" s="10" t="s">
        <v>98</v>
      </c>
      <c r="AH21" s="10" t="s">
        <v>107</v>
      </c>
      <c r="AI21" s="10">
        <v>100</v>
      </c>
      <c r="AP21" s="10" t="s">
        <v>177</v>
      </c>
    </row>
    <row r="22" spans="1:50" s="10" customFormat="1" ht="183.9">
      <c r="A22" s="417" t="s">
        <v>74</v>
      </c>
      <c r="B22" s="10" t="s">
        <v>75</v>
      </c>
      <c r="C22" s="160" t="s">
        <v>178</v>
      </c>
      <c r="D22" s="158" t="s">
        <v>179</v>
      </c>
      <c r="E22" s="10" t="s">
        <v>180</v>
      </c>
      <c r="F22" s="10" t="s">
        <v>181</v>
      </c>
      <c r="G22" s="10" t="s">
        <v>182</v>
      </c>
      <c r="H22" s="10">
        <v>2013</v>
      </c>
      <c r="I22" s="10" t="s">
        <v>183</v>
      </c>
      <c r="J22" s="159">
        <v>167133.49</v>
      </c>
      <c r="K22" s="10" t="s">
        <v>7550</v>
      </c>
      <c r="L22" s="10" t="s">
        <v>184</v>
      </c>
      <c r="M22" s="10" t="s">
        <v>185</v>
      </c>
      <c r="N22" s="10" t="s">
        <v>186</v>
      </c>
      <c r="O22" s="10" t="s">
        <v>187</v>
      </c>
      <c r="P22" s="10" t="s">
        <v>188</v>
      </c>
      <c r="Q22" s="159">
        <v>5.18</v>
      </c>
      <c r="R22" s="159">
        <v>0</v>
      </c>
      <c r="S22" s="159">
        <v>3.37</v>
      </c>
      <c r="T22" s="159">
        <v>3.56</v>
      </c>
      <c r="U22" s="159">
        <f t="shared" si="0"/>
        <v>6.93</v>
      </c>
      <c r="V22" s="47">
        <v>100</v>
      </c>
      <c r="W22" s="47">
        <v>100</v>
      </c>
      <c r="X22" s="14" t="s">
        <v>87</v>
      </c>
      <c r="Y22" s="10">
        <v>5</v>
      </c>
      <c r="Z22" s="10">
        <v>1</v>
      </c>
      <c r="AA22" s="10">
        <v>2</v>
      </c>
      <c r="AB22" s="10">
        <v>34</v>
      </c>
      <c r="AD22" s="10">
        <v>35.61</v>
      </c>
      <c r="AE22" s="10">
        <v>5</v>
      </c>
      <c r="AF22" s="10">
        <v>100</v>
      </c>
      <c r="AG22" s="10" t="s">
        <v>189</v>
      </c>
      <c r="AH22" s="10" t="s">
        <v>190</v>
      </c>
      <c r="AI22" s="10">
        <v>40</v>
      </c>
      <c r="AJ22" s="10" t="s">
        <v>191</v>
      </c>
      <c r="AK22" s="10" t="s">
        <v>192</v>
      </c>
      <c r="AL22" s="10">
        <v>30</v>
      </c>
      <c r="AM22" s="10" t="s">
        <v>193</v>
      </c>
      <c r="AN22" s="10" t="s">
        <v>180</v>
      </c>
      <c r="AO22" s="10">
        <v>20</v>
      </c>
      <c r="AQ22" s="10" t="s">
        <v>194</v>
      </c>
      <c r="AR22" s="10">
        <v>10</v>
      </c>
    </row>
    <row r="23" spans="1:50" s="10" customFormat="1" ht="169.75">
      <c r="A23" s="417" t="s">
        <v>74</v>
      </c>
      <c r="B23" s="10" t="s">
        <v>75</v>
      </c>
      <c r="C23" s="10" t="s">
        <v>119</v>
      </c>
      <c r="D23" s="158" t="s">
        <v>94</v>
      </c>
      <c r="E23" s="10" t="s">
        <v>195</v>
      </c>
      <c r="F23" s="10">
        <v>16256</v>
      </c>
      <c r="G23" s="10" t="s">
        <v>196</v>
      </c>
      <c r="H23" s="10">
        <v>2011</v>
      </c>
      <c r="I23" s="10" t="s">
        <v>197</v>
      </c>
      <c r="J23" s="159">
        <v>60582.77</v>
      </c>
      <c r="K23" s="10" t="s">
        <v>7550</v>
      </c>
      <c r="L23" s="10" t="s">
        <v>115</v>
      </c>
      <c r="M23" s="10" t="s">
        <v>116</v>
      </c>
      <c r="N23" s="10" t="s">
        <v>198</v>
      </c>
      <c r="O23" s="10" t="s">
        <v>199</v>
      </c>
      <c r="P23" s="10" t="s">
        <v>200</v>
      </c>
      <c r="Q23" s="159">
        <v>4.29</v>
      </c>
      <c r="R23" s="159">
        <v>0</v>
      </c>
      <c r="S23" s="159">
        <v>1.22</v>
      </c>
      <c r="T23" s="159">
        <v>3.7</v>
      </c>
      <c r="U23" s="159">
        <f t="shared" si="0"/>
        <v>4.92</v>
      </c>
      <c r="V23" s="47">
        <v>100</v>
      </c>
      <c r="W23" s="47">
        <v>100</v>
      </c>
      <c r="X23" s="14" t="s">
        <v>87</v>
      </c>
      <c r="Y23" s="10">
        <v>3</v>
      </c>
      <c r="Z23" s="10">
        <v>2</v>
      </c>
      <c r="AA23" s="10">
        <v>3</v>
      </c>
      <c r="AB23" s="10">
        <v>44</v>
      </c>
      <c r="AD23" s="10">
        <v>36.979999999999997</v>
      </c>
      <c r="AE23" s="10">
        <v>5</v>
      </c>
      <c r="AF23" s="10">
        <v>100</v>
      </c>
      <c r="AH23" s="10" t="s">
        <v>201</v>
      </c>
      <c r="AI23" s="10">
        <v>90</v>
      </c>
      <c r="AJ23" s="10" t="s">
        <v>202</v>
      </c>
      <c r="AK23" s="10" t="s">
        <v>203</v>
      </c>
      <c r="AL23" s="10">
        <v>10</v>
      </c>
      <c r="AM23" s="10" t="s">
        <v>204</v>
      </c>
      <c r="AO23" s="10">
        <v>0</v>
      </c>
    </row>
    <row r="24" spans="1:50" s="10" customFormat="1" ht="84.9">
      <c r="A24" s="417" t="s">
        <v>74</v>
      </c>
      <c r="B24" s="10" t="s">
        <v>75</v>
      </c>
      <c r="C24" s="10" t="s">
        <v>160</v>
      </c>
      <c r="D24" s="158" t="s">
        <v>161</v>
      </c>
      <c r="E24" s="10" t="s">
        <v>205</v>
      </c>
      <c r="F24" s="10">
        <v>13530</v>
      </c>
      <c r="G24" s="10" t="s">
        <v>206</v>
      </c>
      <c r="H24" s="10">
        <v>2007</v>
      </c>
      <c r="I24" s="10" t="s">
        <v>207</v>
      </c>
      <c r="J24" s="159">
        <v>86603.38</v>
      </c>
      <c r="K24" s="10" t="s">
        <v>7550</v>
      </c>
      <c r="L24" s="10" t="s">
        <v>115</v>
      </c>
      <c r="M24" s="10" t="s">
        <v>116</v>
      </c>
      <c r="N24" s="10" t="s">
        <v>208</v>
      </c>
      <c r="O24" s="10" t="s">
        <v>209</v>
      </c>
      <c r="P24" s="10" t="s">
        <v>210</v>
      </c>
      <c r="Q24" s="159">
        <v>5.5</v>
      </c>
      <c r="R24" s="159">
        <v>0</v>
      </c>
      <c r="S24" s="159">
        <v>1.74</v>
      </c>
      <c r="T24" s="159">
        <v>4.66</v>
      </c>
      <c r="U24" s="159">
        <f t="shared" si="0"/>
        <v>6.4</v>
      </c>
      <c r="V24" s="47">
        <v>100</v>
      </c>
      <c r="W24" s="47">
        <v>100</v>
      </c>
      <c r="X24" s="14" t="s">
        <v>87</v>
      </c>
      <c r="AB24" s="10">
        <v>4</v>
      </c>
      <c r="AD24" s="10">
        <v>46.64</v>
      </c>
      <c r="AE24" s="10">
        <v>5</v>
      </c>
      <c r="AF24" s="10">
        <v>100</v>
      </c>
      <c r="AG24" s="10" t="s">
        <v>161</v>
      </c>
      <c r="AH24" s="10" t="s">
        <v>205</v>
      </c>
      <c r="AI24" s="10">
        <v>100</v>
      </c>
    </row>
    <row r="25" spans="1:50" s="10" customFormat="1" ht="141.44999999999999">
      <c r="A25" s="417" t="s">
        <v>74</v>
      </c>
      <c r="B25" s="10" t="s">
        <v>75</v>
      </c>
      <c r="C25" s="10" t="s">
        <v>211</v>
      </c>
      <c r="D25" s="158" t="s">
        <v>111</v>
      </c>
      <c r="E25" s="10" t="s">
        <v>112</v>
      </c>
      <c r="F25" s="10">
        <v>14126</v>
      </c>
      <c r="G25" s="10" t="s">
        <v>212</v>
      </c>
      <c r="H25" s="10">
        <v>2008</v>
      </c>
      <c r="I25" s="10" t="s">
        <v>213</v>
      </c>
      <c r="J25" s="159">
        <v>73571.88</v>
      </c>
      <c r="K25" s="10" t="s">
        <v>7550</v>
      </c>
      <c r="L25" s="10" t="s">
        <v>115</v>
      </c>
      <c r="M25" s="10" t="s">
        <v>214</v>
      </c>
      <c r="N25" s="10" t="s">
        <v>215</v>
      </c>
      <c r="O25" s="10" t="s">
        <v>216</v>
      </c>
      <c r="P25" s="10" t="s">
        <v>217</v>
      </c>
      <c r="Q25" s="159">
        <v>5.620000000000001</v>
      </c>
      <c r="R25" s="159">
        <v>0</v>
      </c>
      <c r="S25" s="159">
        <v>1.48</v>
      </c>
      <c r="T25" s="159">
        <v>4.91</v>
      </c>
      <c r="U25" s="159">
        <f t="shared" si="0"/>
        <v>6.3900000000000006</v>
      </c>
      <c r="V25" s="47">
        <v>40</v>
      </c>
      <c r="W25" s="47">
        <v>100</v>
      </c>
      <c r="X25" s="14" t="s">
        <v>87</v>
      </c>
      <c r="AB25" s="10">
        <v>60</v>
      </c>
      <c r="AD25" s="10">
        <v>49.1</v>
      </c>
      <c r="AE25" s="10">
        <v>5</v>
      </c>
      <c r="AF25" s="10">
        <v>40</v>
      </c>
      <c r="AG25" s="10" t="s">
        <v>111</v>
      </c>
      <c r="AH25" s="10" t="s">
        <v>112</v>
      </c>
      <c r="AI25" s="10">
        <v>30</v>
      </c>
      <c r="AM25" s="10" t="s">
        <v>153</v>
      </c>
      <c r="AO25" s="10">
        <v>10</v>
      </c>
    </row>
    <row r="26" spans="1:50" s="10" customFormat="1" ht="113.15">
      <c r="A26" s="417" t="s">
        <v>74</v>
      </c>
      <c r="B26" s="10" t="s">
        <v>75</v>
      </c>
      <c r="C26" s="10" t="s">
        <v>218</v>
      </c>
      <c r="D26" s="158" t="s">
        <v>219</v>
      </c>
      <c r="E26" s="10" t="s">
        <v>220</v>
      </c>
      <c r="F26" s="10">
        <v>15639</v>
      </c>
      <c r="G26" s="10" t="s">
        <v>221</v>
      </c>
      <c r="H26" s="10">
        <v>2010</v>
      </c>
      <c r="I26" s="10" t="s">
        <v>222</v>
      </c>
      <c r="J26" s="159">
        <v>61587.06</v>
      </c>
      <c r="K26" s="10" t="s">
        <v>7550</v>
      </c>
      <c r="L26" s="10" t="s">
        <v>223</v>
      </c>
      <c r="M26" s="10" t="s">
        <v>224</v>
      </c>
      <c r="N26" s="10" t="s">
        <v>225</v>
      </c>
      <c r="O26" s="10" t="s">
        <v>226</v>
      </c>
      <c r="P26" s="10" t="s">
        <v>227</v>
      </c>
      <c r="Q26" s="159">
        <v>3.7499999999999996</v>
      </c>
      <c r="R26" s="159">
        <v>0</v>
      </c>
      <c r="S26" s="159">
        <v>1.24</v>
      </c>
      <c r="T26" s="159">
        <v>3.15</v>
      </c>
      <c r="U26" s="159">
        <f t="shared" si="0"/>
        <v>4.3899999999999997</v>
      </c>
      <c r="V26" s="47">
        <v>70</v>
      </c>
      <c r="W26" s="47">
        <v>100</v>
      </c>
      <c r="X26" s="14" t="s">
        <v>87</v>
      </c>
      <c r="Y26" s="10">
        <v>1</v>
      </c>
      <c r="Z26" s="10">
        <v>8</v>
      </c>
      <c r="AA26" s="10">
        <v>1</v>
      </c>
      <c r="AB26" s="10">
        <v>66</v>
      </c>
      <c r="AD26" s="10">
        <v>31.48</v>
      </c>
      <c r="AE26" s="10">
        <v>5</v>
      </c>
      <c r="AF26" s="10">
        <v>70</v>
      </c>
      <c r="AH26" s="10" t="s">
        <v>228</v>
      </c>
      <c r="AI26" s="10">
        <v>75</v>
      </c>
      <c r="AK26" s="10" t="s">
        <v>229</v>
      </c>
      <c r="AL26" s="10">
        <v>10</v>
      </c>
      <c r="AM26" s="10" t="s">
        <v>189</v>
      </c>
      <c r="AN26" s="10" t="s">
        <v>230</v>
      </c>
      <c r="AO26" s="10">
        <v>15</v>
      </c>
    </row>
    <row r="27" spans="1:50" s="10" customFormat="1" ht="123" customHeight="1">
      <c r="A27" s="417" t="s">
        <v>74</v>
      </c>
      <c r="B27" s="10" t="s">
        <v>75</v>
      </c>
      <c r="C27" s="10" t="s">
        <v>76</v>
      </c>
      <c r="D27" s="158" t="s">
        <v>77</v>
      </c>
      <c r="E27" s="10" t="s">
        <v>78</v>
      </c>
      <c r="F27" s="10" t="s">
        <v>231</v>
      </c>
      <c r="G27" s="10" t="s">
        <v>232</v>
      </c>
      <c r="H27" s="10">
        <v>2010</v>
      </c>
      <c r="I27" s="10" t="s">
        <v>233</v>
      </c>
      <c r="J27" s="159">
        <v>236342.83</v>
      </c>
      <c r="K27" s="10" t="s">
        <v>7550</v>
      </c>
      <c r="L27" s="10" t="s">
        <v>234</v>
      </c>
      <c r="M27" s="10" t="s">
        <v>235</v>
      </c>
      <c r="N27" s="10" t="s">
        <v>236</v>
      </c>
      <c r="O27" s="10" t="s">
        <v>237</v>
      </c>
      <c r="P27" s="10" t="s">
        <v>238</v>
      </c>
      <c r="Q27" s="159">
        <v>6.6800000000000006</v>
      </c>
      <c r="R27" s="159">
        <v>0</v>
      </c>
      <c r="S27" s="159">
        <v>4.76</v>
      </c>
      <c r="T27" s="159">
        <v>4.38</v>
      </c>
      <c r="U27" s="159">
        <f t="shared" si="0"/>
        <v>9.14</v>
      </c>
      <c r="V27" s="47">
        <v>100</v>
      </c>
      <c r="W27" s="47">
        <v>100</v>
      </c>
      <c r="X27" s="14" t="s">
        <v>87</v>
      </c>
      <c r="Y27" s="10">
        <v>3</v>
      </c>
      <c r="Z27" s="10">
        <v>2</v>
      </c>
      <c r="AA27" s="10">
        <v>3</v>
      </c>
      <c r="AB27" s="10">
        <v>4</v>
      </c>
      <c r="AD27" s="10">
        <v>43.8</v>
      </c>
      <c r="AE27" s="10">
        <v>5</v>
      </c>
      <c r="AF27" s="10">
        <v>100</v>
      </c>
      <c r="AG27" s="10" t="s">
        <v>88</v>
      </c>
      <c r="AH27" s="10" t="s">
        <v>78</v>
      </c>
      <c r="AI27" s="10">
        <v>40</v>
      </c>
      <c r="AJ27" s="10" t="s">
        <v>239</v>
      </c>
      <c r="AK27" s="10" t="s">
        <v>240</v>
      </c>
      <c r="AL27" s="10">
        <v>28</v>
      </c>
      <c r="AM27" s="10" t="s">
        <v>92</v>
      </c>
      <c r="AN27" s="10" t="s">
        <v>128</v>
      </c>
      <c r="AO27" s="10">
        <v>19</v>
      </c>
      <c r="AP27" s="10" t="s">
        <v>94</v>
      </c>
      <c r="AQ27" s="10" t="s">
        <v>241</v>
      </c>
      <c r="AR27" s="10">
        <v>5</v>
      </c>
      <c r="AS27" s="10" t="s">
        <v>242</v>
      </c>
      <c r="AU27" s="10">
        <v>8</v>
      </c>
    </row>
    <row r="28" spans="1:50" s="10" customFormat="1" ht="84.9">
      <c r="A28" s="417" t="s">
        <v>74</v>
      </c>
      <c r="B28" s="10" t="s">
        <v>75</v>
      </c>
      <c r="C28" s="10" t="s">
        <v>160</v>
      </c>
      <c r="D28" s="158" t="s">
        <v>161</v>
      </c>
      <c r="E28" s="10" t="s">
        <v>162</v>
      </c>
      <c r="F28" s="10">
        <v>14231</v>
      </c>
      <c r="G28" s="10" t="s">
        <v>243</v>
      </c>
      <c r="H28" s="10">
        <v>2006</v>
      </c>
      <c r="I28" s="10" t="s">
        <v>244</v>
      </c>
      <c r="J28" s="159">
        <v>410002</v>
      </c>
      <c r="K28" s="10" t="s">
        <v>149</v>
      </c>
      <c r="L28" s="10" t="s">
        <v>115</v>
      </c>
      <c r="M28" s="10" t="s">
        <v>116</v>
      </c>
      <c r="N28" s="10" t="s">
        <v>245</v>
      </c>
      <c r="O28" s="10" t="s">
        <v>246</v>
      </c>
      <c r="P28" s="10" t="s">
        <v>247</v>
      </c>
      <c r="Q28" s="159">
        <v>8.83</v>
      </c>
      <c r="R28" s="159">
        <v>0</v>
      </c>
      <c r="S28" s="159">
        <v>8.26</v>
      </c>
      <c r="T28" s="159">
        <v>4.8499999999999996</v>
      </c>
      <c r="U28" s="159">
        <f t="shared" si="0"/>
        <v>13.11</v>
      </c>
      <c r="V28" s="47">
        <v>100</v>
      </c>
      <c r="W28" s="47">
        <v>100</v>
      </c>
      <c r="X28" s="14" t="s">
        <v>87</v>
      </c>
      <c r="AB28" s="10">
        <v>4</v>
      </c>
      <c r="AC28" s="10">
        <v>319</v>
      </c>
      <c r="AD28" s="10">
        <v>48.45</v>
      </c>
      <c r="AE28" s="10">
        <v>5</v>
      </c>
      <c r="AF28" s="10">
        <v>100</v>
      </c>
      <c r="AG28" s="10" t="s">
        <v>161</v>
      </c>
      <c r="AH28" s="10" t="s">
        <v>248</v>
      </c>
      <c r="AI28" s="10">
        <v>100</v>
      </c>
    </row>
    <row r="29" spans="1:50" s="10" customFormat="1" ht="367.75">
      <c r="A29" s="417" t="s">
        <v>74</v>
      </c>
      <c r="B29" s="10" t="s">
        <v>75</v>
      </c>
      <c r="C29" s="10" t="s">
        <v>119</v>
      </c>
      <c r="D29" s="158" t="s">
        <v>92</v>
      </c>
      <c r="E29" s="10" t="s">
        <v>128</v>
      </c>
      <c r="F29" s="17">
        <v>8790</v>
      </c>
      <c r="G29" s="10" t="s">
        <v>249</v>
      </c>
      <c r="H29" s="10">
        <v>2005</v>
      </c>
      <c r="I29" s="10" t="s">
        <v>250</v>
      </c>
      <c r="J29" s="159">
        <v>296384</v>
      </c>
      <c r="K29" s="10" t="s">
        <v>149</v>
      </c>
      <c r="L29" s="10" t="s">
        <v>251</v>
      </c>
      <c r="M29" s="10" t="s">
        <v>252</v>
      </c>
      <c r="N29" s="10" t="s">
        <v>253</v>
      </c>
      <c r="O29" s="10" t="s">
        <v>254</v>
      </c>
      <c r="P29" s="10" t="s">
        <v>255</v>
      </c>
      <c r="Q29" s="159">
        <v>7.5300000000000011</v>
      </c>
      <c r="R29" s="159">
        <v>0</v>
      </c>
      <c r="S29" s="159">
        <v>5.97</v>
      </c>
      <c r="T29" s="159">
        <v>4.6500000000000004</v>
      </c>
      <c r="U29" s="159">
        <f t="shared" si="0"/>
        <v>10.620000000000001</v>
      </c>
      <c r="V29" s="47">
        <v>100</v>
      </c>
      <c r="W29" s="47">
        <v>100</v>
      </c>
      <c r="X29" s="14" t="s">
        <v>87</v>
      </c>
      <c r="Y29" s="10">
        <v>3</v>
      </c>
      <c r="Z29" s="10">
        <v>8</v>
      </c>
      <c r="AA29" s="10">
        <v>1</v>
      </c>
      <c r="AB29" s="10">
        <v>60</v>
      </c>
      <c r="AC29" s="10">
        <v>313</v>
      </c>
      <c r="AD29" s="10">
        <v>46.48</v>
      </c>
      <c r="AE29" s="10">
        <v>5</v>
      </c>
      <c r="AF29" s="10">
        <v>100</v>
      </c>
      <c r="AG29" s="10" t="s">
        <v>92</v>
      </c>
      <c r="AH29" s="10" t="s">
        <v>128</v>
      </c>
      <c r="AI29" s="10">
        <v>60</v>
      </c>
      <c r="AJ29" s="10" t="s">
        <v>94</v>
      </c>
      <c r="AK29" s="10" t="s">
        <v>241</v>
      </c>
      <c r="AL29" s="10">
        <v>30</v>
      </c>
      <c r="AM29" s="10" t="s">
        <v>153</v>
      </c>
      <c r="AO29" s="10">
        <v>10</v>
      </c>
    </row>
    <row r="30" spans="1:50" s="10" customFormat="1" ht="127.3">
      <c r="A30" s="417" t="s">
        <v>74</v>
      </c>
      <c r="B30" s="10" t="s">
        <v>75</v>
      </c>
      <c r="C30" s="10" t="s">
        <v>256</v>
      </c>
      <c r="D30" s="158" t="s">
        <v>92</v>
      </c>
      <c r="E30" s="10" t="s">
        <v>257</v>
      </c>
      <c r="F30" s="157">
        <v>14115</v>
      </c>
      <c r="G30" s="10" t="s">
        <v>258</v>
      </c>
      <c r="H30" s="10">
        <v>2010</v>
      </c>
      <c r="I30" s="10" t="s">
        <v>259</v>
      </c>
      <c r="J30" s="159">
        <v>595000</v>
      </c>
      <c r="K30" s="10" t="s">
        <v>81</v>
      </c>
      <c r="L30" s="10" t="s">
        <v>260</v>
      </c>
      <c r="M30" s="10" t="s">
        <v>261</v>
      </c>
      <c r="N30" s="10" t="s">
        <v>262</v>
      </c>
      <c r="O30" s="10" t="s">
        <v>263</v>
      </c>
      <c r="P30" s="10" t="s">
        <v>264</v>
      </c>
      <c r="Q30" s="159">
        <v>10.350000000000001</v>
      </c>
      <c r="R30" s="159">
        <v>0</v>
      </c>
      <c r="S30" s="159">
        <v>11.99</v>
      </c>
      <c r="T30" s="159">
        <v>4.57</v>
      </c>
      <c r="U30" s="159">
        <f t="shared" si="0"/>
        <v>16.560000000000002</v>
      </c>
      <c r="V30" s="47">
        <v>100</v>
      </c>
      <c r="W30" s="47">
        <v>100</v>
      </c>
      <c r="X30" s="14" t="s">
        <v>265</v>
      </c>
      <c r="Y30" s="10">
        <v>3</v>
      </c>
      <c r="Z30" s="10">
        <v>5</v>
      </c>
      <c r="AA30" s="10">
        <v>1</v>
      </c>
      <c r="AB30" s="10">
        <v>4</v>
      </c>
      <c r="AC30" s="10">
        <v>119</v>
      </c>
      <c r="AD30" s="10">
        <v>45.69</v>
      </c>
      <c r="AE30" s="10">
        <v>5</v>
      </c>
      <c r="AF30" s="10">
        <v>100</v>
      </c>
      <c r="AG30" s="10" t="s">
        <v>111</v>
      </c>
      <c r="AH30" s="10" t="s">
        <v>112</v>
      </c>
      <c r="AI30" s="10">
        <v>9</v>
      </c>
      <c r="AJ30" s="10" t="s">
        <v>92</v>
      </c>
      <c r="AK30" s="10" t="s">
        <v>128</v>
      </c>
      <c r="AL30" s="10">
        <v>43</v>
      </c>
      <c r="AM30" s="10" t="s">
        <v>94</v>
      </c>
      <c r="AN30" s="10" t="s">
        <v>241</v>
      </c>
      <c r="AO30" s="10">
        <v>7</v>
      </c>
      <c r="AQ30" s="10" t="s">
        <v>189</v>
      </c>
      <c r="AR30" s="10">
        <v>5</v>
      </c>
      <c r="AS30" s="10" t="s">
        <v>266</v>
      </c>
      <c r="AT30" s="10" t="s">
        <v>267</v>
      </c>
      <c r="AU30" s="10">
        <v>30</v>
      </c>
      <c r="AW30" s="10" t="s">
        <v>194</v>
      </c>
      <c r="AX30" s="10">
        <v>6</v>
      </c>
    </row>
    <row r="31" spans="1:50" s="10" customFormat="1" ht="155.6">
      <c r="A31" s="417" t="s">
        <v>74</v>
      </c>
      <c r="B31" s="10" t="s">
        <v>75</v>
      </c>
      <c r="C31" s="10" t="s">
        <v>110</v>
      </c>
      <c r="D31" s="158" t="s">
        <v>111</v>
      </c>
      <c r="E31" s="10" t="s">
        <v>268</v>
      </c>
      <c r="F31" s="10">
        <v>34349</v>
      </c>
      <c r="G31" s="10" t="s">
        <v>269</v>
      </c>
      <c r="H31" s="10">
        <v>2016</v>
      </c>
      <c r="I31" s="10" t="s">
        <v>270</v>
      </c>
      <c r="J31" s="159">
        <v>139142.16</v>
      </c>
      <c r="K31" s="10" t="s">
        <v>271</v>
      </c>
      <c r="L31" s="10" t="s">
        <v>272</v>
      </c>
      <c r="M31" s="10" t="s">
        <v>273</v>
      </c>
      <c r="N31" s="10" t="s">
        <v>274</v>
      </c>
      <c r="O31" s="10" t="s">
        <v>275</v>
      </c>
      <c r="P31" s="160" t="s">
        <v>276</v>
      </c>
      <c r="Q31" s="159">
        <v>4.58</v>
      </c>
      <c r="R31" s="159">
        <v>0</v>
      </c>
      <c r="S31" s="159">
        <v>2.8</v>
      </c>
      <c r="T31" s="159">
        <v>3.23</v>
      </c>
      <c r="U31" s="159">
        <f t="shared" si="0"/>
        <v>6.0299999999999994</v>
      </c>
      <c r="V31" s="47">
        <v>100</v>
      </c>
      <c r="W31" s="47">
        <v>100</v>
      </c>
      <c r="X31" s="14" t="s">
        <v>87</v>
      </c>
      <c r="Y31" s="10">
        <v>3</v>
      </c>
      <c r="Z31" s="10">
        <v>11</v>
      </c>
      <c r="AA31" s="10">
        <v>6</v>
      </c>
      <c r="AB31" s="10">
        <v>44</v>
      </c>
      <c r="AC31" s="10">
        <v>72</v>
      </c>
      <c r="AD31" s="10">
        <v>32.340000000000003</v>
      </c>
      <c r="AE31" s="10">
        <v>5</v>
      </c>
      <c r="AF31" s="10">
        <v>100</v>
      </c>
      <c r="AG31" s="10" t="s">
        <v>111</v>
      </c>
      <c r="AH31" s="10" t="s">
        <v>112</v>
      </c>
      <c r="AI31" s="10">
        <v>80</v>
      </c>
      <c r="AJ31" s="10" t="s">
        <v>161</v>
      </c>
      <c r="AK31" s="10" t="s">
        <v>162</v>
      </c>
      <c r="AL31" s="10">
        <v>20</v>
      </c>
    </row>
    <row r="32" spans="1:50" s="10" customFormat="1" ht="268.75">
      <c r="A32" s="417" t="s">
        <v>74</v>
      </c>
      <c r="B32" s="10" t="s">
        <v>75</v>
      </c>
      <c r="C32" s="10" t="s">
        <v>97</v>
      </c>
      <c r="D32" s="158" t="s">
        <v>98</v>
      </c>
      <c r="E32" s="10" t="s">
        <v>277</v>
      </c>
      <c r="F32" s="10">
        <v>15669</v>
      </c>
      <c r="G32" s="10" t="s">
        <v>278</v>
      </c>
      <c r="H32" s="10">
        <v>2016</v>
      </c>
      <c r="I32" s="10" t="s">
        <v>279</v>
      </c>
      <c r="J32" s="159">
        <v>97743.84</v>
      </c>
      <c r="K32" s="10" t="s">
        <v>271</v>
      </c>
      <c r="L32" s="10" t="s">
        <v>142</v>
      </c>
      <c r="M32" s="10" t="s">
        <v>143</v>
      </c>
      <c r="N32" s="10" t="s">
        <v>280</v>
      </c>
      <c r="O32" s="10" t="s">
        <v>281</v>
      </c>
      <c r="P32" s="160" t="s">
        <v>282</v>
      </c>
      <c r="Q32" s="159">
        <v>5.35</v>
      </c>
      <c r="R32" s="159">
        <v>0</v>
      </c>
      <c r="S32" s="159">
        <v>1.97</v>
      </c>
      <c r="T32" s="159">
        <v>4.4000000000000004</v>
      </c>
      <c r="U32" s="159">
        <f t="shared" si="0"/>
        <v>6.37</v>
      </c>
      <c r="V32" s="47">
        <v>100</v>
      </c>
      <c r="W32" s="47">
        <v>100</v>
      </c>
      <c r="X32" s="14" t="s">
        <v>87</v>
      </c>
      <c r="Y32" s="10">
        <v>3</v>
      </c>
      <c r="Z32" s="10">
        <v>12</v>
      </c>
      <c r="AA32" s="10">
        <v>3</v>
      </c>
      <c r="AB32" s="10">
        <v>60</v>
      </c>
      <c r="AD32" s="10">
        <v>43.97</v>
      </c>
      <c r="AE32" s="10">
        <v>5</v>
      </c>
      <c r="AF32" s="10">
        <v>75</v>
      </c>
      <c r="AG32" s="10" t="s">
        <v>98</v>
      </c>
      <c r="AH32" s="10" t="s">
        <v>107</v>
      </c>
      <c r="AI32" s="10">
        <v>100</v>
      </c>
    </row>
    <row r="33" spans="1:50" s="10" customFormat="1" ht="169.75">
      <c r="A33" s="417" t="s">
        <v>74</v>
      </c>
      <c r="B33" s="10" t="s">
        <v>75</v>
      </c>
      <c r="C33" s="160" t="s">
        <v>218</v>
      </c>
      <c r="D33" s="158" t="s">
        <v>88</v>
      </c>
      <c r="E33" s="10" t="s">
        <v>283</v>
      </c>
      <c r="F33" s="10">
        <v>15640</v>
      </c>
      <c r="G33" s="10" t="s">
        <v>284</v>
      </c>
      <c r="H33" s="10">
        <v>2016</v>
      </c>
      <c r="I33" s="10" t="s">
        <v>285</v>
      </c>
      <c r="J33" s="159">
        <v>161871.13</v>
      </c>
      <c r="K33" s="10" t="s">
        <v>271</v>
      </c>
      <c r="L33" s="10" t="s">
        <v>223</v>
      </c>
      <c r="M33" s="10" t="s">
        <v>224</v>
      </c>
      <c r="N33" s="157" t="s">
        <v>286</v>
      </c>
      <c r="O33" s="157" t="s">
        <v>287</v>
      </c>
      <c r="P33" s="160" t="s">
        <v>288</v>
      </c>
      <c r="Q33" s="159">
        <v>5.09</v>
      </c>
      <c r="R33" s="159">
        <v>0</v>
      </c>
      <c r="S33" s="159">
        <v>3.26</v>
      </c>
      <c r="T33" s="159">
        <v>3.52</v>
      </c>
      <c r="U33" s="159">
        <f t="shared" si="0"/>
        <v>6.7799999999999994</v>
      </c>
      <c r="V33" s="47">
        <v>100</v>
      </c>
      <c r="W33" s="47">
        <v>100</v>
      </c>
      <c r="X33" s="14" t="s">
        <v>87</v>
      </c>
      <c r="Y33" s="10">
        <v>3</v>
      </c>
      <c r="Z33" s="10">
        <v>4</v>
      </c>
      <c r="AA33" s="10">
        <v>1</v>
      </c>
      <c r="AB33" s="10">
        <v>4</v>
      </c>
      <c r="AD33" s="10">
        <v>35.229999999999997</v>
      </c>
      <c r="AE33" s="10">
        <v>5</v>
      </c>
      <c r="AF33" s="10">
        <v>100</v>
      </c>
      <c r="AG33" s="10" t="s">
        <v>289</v>
      </c>
      <c r="AH33" s="10" t="s">
        <v>228</v>
      </c>
      <c r="AI33" s="10">
        <v>35</v>
      </c>
      <c r="AJ33" s="10" t="s">
        <v>219</v>
      </c>
      <c r="AK33" s="10" t="s">
        <v>228</v>
      </c>
      <c r="AL33" s="10">
        <v>35</v>
      </c>
      <c r="AM33" s="10" t="s">
        <v>189</v>
      </c>
      <c r="AN33" s="10" t="s">
        <v>290</v>
      </c>
      <c r="AO33" s="10">
        <v>20</v>
      </c>
      <c r="AP33" s="10" t="s">
        <v>291</v>
      </c>
      <c r="AQ33" s="10" t="s">
        <v>292</v>
      </c>
      <c r="AR33" s="10">
        <v>10</v>
      </c>
    </row>
    <row r="34" spans="1:50" s="10" customFormat="1" ht="127.3">
      <c r="A34" s="417" t="s">
        <v>74</v>
      </c>
      <c r="B34" s="10" t="s">
        <v>75</v>
      </c>
      <c r="C34" s="10" t="s">
        <v>76</v>
      </c>
      <c r="D34" s="158" t="s">
        <v>90</v>
      </c>
      <c r="E34" s="10" t="s">
        <v>240</v>
      </c>
      <c r="F34" s="10" t="s">
        <v>293</v>
      </c>
      <c r="G34" s="10" t="s">
        <v>294</v>
      </c>
      <c r="H34" s="10">
        <v>2016</v>
      </c>
      <c r="I34" s="10" t="s">
        <v>295</v>
      </c>
      <c r="J34" s="159">
        <v>46024.31</v>
      </c>
      <c r="K34" s="10" t="s">
        <v>271</v>
      </c>
      <c r="L34" s="10" t="s">
        <v>296</v>
      </c>
      <c r="M34" s="10" t="s">
        <v>297</v>
      </c>
      <c r="N34" s="10" t="s">
        <v>298</v>
      </c>
      <c r="O34" s="10" t="s">
        <v>299</v>
      </c>
      <c r="P34" s="160" t="s">
        <v>300</v>
      </c>
      <c r="Q34" s="159">
        <v>5.089999999999999</v>
      </c>
      <c r="R34" s="159">
        <v>0</v>
      </c>
      <c r="S34" s="159">
        <v>0.93</v>
      </c>
      <c r="T34" s="159">
        <v>4.6399999999999997</v>
      </c>
      <c r="U34" s="159">
        <f t="shared" si="0"/>
        <v>5.5699999999999994</v>
      </c>
      <c r="V34" s="47">
        <v>100</v>
      </c>
      <c r="W34" s="47">
        <v>100</v>
      </c>
      <c r="X34" s="14" t="s">
        <v>301</v>
      </c>
      <c r="Y34" s="10">
        <v>3</v>
      </c>
      <c r="Z34" s="10">
        <v>11</v>
      </c>
      <c r="AA34" s="10">
        <v>4</v>
      </c>
      <c r="AB34" s="10">
        <v>4</v>
      </c>
      <c r="AC34" s="10">
        <v>52</v>
      </c>
      <c r="AD34" s="10">
        <v>46.43</v>
      </c>
      <c r="AE34" s="10">
        <v>5</v>
      </c>
      <c r="AF34" s="10">
        <v>100</v>
      </c>
      <c r="AG34" s="10" t="s">
        <v>90</v>
      </c>
      <c r="AH34" s="10" t="s">
        <v>240</v>
      </c>
      <c r="AI34" s="10">
        <v>7</v>
      </c>
      <c r="AJ34" s="10" t="s">
        <v>92</v>
      </c>
      <c r="AK34" s="10" t="s">
        <v>128</v>
      </c>
      <c r="AL34" s="10">
        <v>46</v>
      </c>
      <c r="AM34" s="10" t="s">
        <v>88</v>
      </c>
      <c r="AN34" s="10" t="s">
        <v>78</v>
      </c>
      <c r="AO34" s="10">
        <v>10</v>
      </c>
      <c r="AP34" s="10" t="s">
        <v>94</v>
      </c>
      <c r="AQ34" s="10" t="s">
        <v>241</v>
      </c>
      <c r="AR34" s="10">
        <v>17</v>
      </c>
      <c r="AS34" s="10" t="s">
        <v>153</v>
      </c>
      <c r="AU34" s="10">
        <v>11</v>
      </c>
      <c r="AV34" s="10" t="s">
        <v>302</v>
      </c>
      <c r="AX34" s="10">
        <v>1</v>
      </c>
    </row>
    <row r="35" spans="1:50" s="10" customFormat="1" ht="268.75">
      <c r="A35" s="417" t="s">
        <v>74</v>
      </c>
      <c r="B35" s="10" t="s">
        <v>75</v>
      </c>
      <c r="C35" s="18">
        <v>5</v>
      </c>
      <c r="D35" s="158" t="s">
        <v>88</v>
      </c>
      <c r="E35" s="10" t="s">
        <v>303</v>
      </c>
      <c r="F35" s="10">
        <v>23575</v>
      </c>
      <c r="G35" s="10" t="s">
        <v>304</v>
      </c>
      <c r="H35" s="10">
        <v>2018</v>
      </c>
      <c r="I35" s="10" t="s">
        <v>305</v>
      </c>
      <c r="J35" s="159">
        <v>175199.9</v>
      </c>
      <c r="K35" s="10" t="s">
        <v>69</v>
      </c>
      <c r="L35" s="10" t="s">
        <v>142</v>
      </c>
      <c r="M35" s="10" t="s">
        <v>143</v>
      </c>
      <c r="N35" s="10" t="s">
        <v>306</v>
      </c>
      <c r="O35" s="10" t="s">
        <v>307</v>
      </c>
      <c r="P35" s="160" t="s">
        <v>308</v>
      </c>
      <c r="Q35" s="159">
        <v>16.300000000000004</v>
      </c>
      <c r="R35" s="159">
        <v>20.61</v>
      </c>
      <c r="S35" s="159">
        <v>3.53</v>
      </c>
      <c r="T35" s="159">
        <v>3.42</v>
      </c>
      <c r="U35" s="159">
        <f t="shared" ref="U35:U40" si="1">+R35+S35+T35</f>
        <v>27.560000000000002</v>
      </c>
      <c r="V35" s="47">
        <v>100</v>
      </c>
      <c r="W35" s="47">
        <v>60</v>
      </c>
      <c r="X35" s="14" t="s">
        <v>309</v>
      </c>
      <c r="Y35" s="10">
        <v>3</v>
      </c>
      <c r="Z35" s="10">
        <v>12</v>
      </c>
      <c r="AA35" s="10">
        <v>1</v>
      </c>
      <c r="AB35" s="10">
        <v>4</v>
      </c>
      <c r="AC35" s="10">
        <v>39</v>
      </c>
      <c r="AD35" s="10">
        <v>34.24</v>
      </c>
      <c r="AE35" s="10">
        <v>5</v>
      </c>
      <c r="AF35" s="10">
        <v>100</v>
      </c>
      <c r="AG35" s="10" t="s">
        <v>310</v>
      </c>
      <c r="AH35" s="10" t="s">
        <v>311</v>
      </c>
      <c r="AI35" s="10">
        <v>20</v>
      </c>
      <c r="AJ35" s="10" t="s">
        <v>291</v>
      </c>
      <c r="AK35" s="10" t="s">
        <v>292</v>
      </c>
      <c r="AL35" s="10">
        <v>10</v>
      </c>
      <c r="AM35" s="10" t="s">
        <v>219</v>
      </c>
      <c r="AN35" s="10" t="s">
        <v>312</v>
      </c>
      <c r="AO35" s="10">
        <v>15</v>
      </c>
      <c r="AP35" s="10" t="s">
        <v>289</v>
      </c>
      <c r="AQ35" s="10" t="s">
        <v>313</v>
      </c>
      <c r="AR35" s="10">
        <v>15</v>
      </c>
      <c r="AS35" s="10" t="s">
        <v>189</v>
      </c>
      <c r="AT35" s="10" t="s">
        <v>290</v>
      </c>
      <c r="AU35" s="10">
        <v>25</v>
      </c>
      <c r="AV35" s="10" t="s">
        <v>314</v>
      </c>
      <c r="AX35" s="10">
        <v>15</v>
      </c>
    </row>
    <row r="36" spans="1:50" s="10" customFormat="1" ht="226.3">
      <c r="A36" s="417" t="s">
        <v>74</v>
      </c>
      <c r="B36" s="10" t="s">
        <v>75</v>
      </c>
      <c r="C36" s="10" t="s">
        <v>97</v>
      </c>
      <c r="D36" s="158" t="s">
        <v>98</v>
      </c>
      <c r="E36" s="10" t="s">
        <v>129</v>
      </c>
      <c r="F36" s="10">
        <v>21418</v>
      </c>
      <c r="G36" s="10" t="s">
        <v>9717</v>
      </c>
      <c r="H36" s="10">
        <v>2018</v>
      </c>
      <c r="I36" s="10" t="s">
        <v>9718</v>
      </c>
      <c r="J36" s="159">
        <v>71187.58</v>
      </c>
      <c r="K36" s="10" t="s">
        <v>6401</v>
      </c>
      <c r="L36" s="10" t="s">
        <v>132</v>
      </c>
      <c r="M36" s="10" t="s">
        <v>133</v>
      </c>
      <c r="N36" s="10" t="s">
        <v>315</v>
      </c>
      <c r="O36" s="10" t="s">
        <v>316</v>
      </c>
      <c r="P36" s="160" t="s">
        <v>317</v>
      </c>
      <c r="Q36" s="159">
        <v>9.2099999999999991</v>
      </c>
      <c r="R36" s="159">
        <v>8.3800000000000008</v>
      </c>
      <c r="S36" s="159">
        <v>1.43</v>
      </c>
      <c r="T36" s="159">
        <v>4.33</v>
      </c>
      <c r="U36" s="159">
        <f t="shared" si="1"/>
        <v>14.14</v>
      </c>
      <c r="V36" s="47">
        <v>100</v>
      </c>
      <c r="W36" s="47">
        <v>67</v>
      </c>
      <c r="X36" s="14" t="s">
        <v>318</v>
      </c>
      <c r="Y36" s="10">
        <v>3</v>
      </c>
      <c r="Z36" s="10">
        <v>12</v>
      </c>
      <c r="AA36" s="10">
        <v>2</v>
      </c>
      <c r="AB36" s="10">
        <v>60</v>
      </c>
      <c r="AC36" s="10">
        <v>28</v>
      </c>
      <c r="AD36" s="10">
        <v>43.3</v>
      </c>
      <c r="AE36" s="10">
        <v>5</v>
      </c>
      <c r="AF36" s="10">
        <v>100</v>
      </c>
      <c r="AG36" s="10" t="s">
        <v>98</v>
      </c>
      <c r="AH36" s="10" t="s">
        <v>137</v>
      </c>
      <c r="AI36" s="10">
        <v>100</v>
      </c>
    </row>
    <row r="37" spans="1:50" s="10" customFormat="1" ht="169.75">
      <c r="A37" s="417" t="s">
        <v>74</v>
      </c>
      <c r="B37" s="10" t="s">
        <v>75</v>
      </c>
      <c r="C37" s="18">
        <v>8</v>
      </c>
      <c r="D37" s="158" t="s">
        <v>94</v>
      </c>
      <c r="E37" s="10" t="s">
        <v>195</v>
      </c>
      <c r="F37" s="10">
        <v>16256</v>
      </c>
      <c r="G37" s="157" t="s">
        <v>319</v>
      </c>
      <c r="H37" s="10">
        <v>2018</v>
      </c>
      <c r="I37" s="157" t="s">
        <v>320</v>
      </c>
      <c r="J37" s="159">
        <v>297834.08</v>
      </c>
      <c r="K37" s="10" t="s">
        <v>69</v>
      </c>
      <c r="L37" s="10" t="s">
        <v>115</v>
      </c>
      <c r="M37" s="10" t="s">
        <v>116</v>
      </c>
      <c r="N37" s="157" t="s">
        <v>321</v>
      </c>
      <c r="O37" s="157" t="s">
        <v>322</v>
      </c>
      <c r="P37" s="19">
        <v>15928</v>
      </c>
      <c r="Q37" s="159">
        <v>28.33</v>
      </c>
      <c r="R37" s="159">
        <v>35.06</v>
      </c>
      <c r="S37" s="159">
        <v>6</v>
      </c>
      <c r="T37" s="159">
        <v>3.7</v>
      </c>
      <c r="U37" s="159">
        <f t="shared" si="1"/>
        <v>44.760000000000005</v>
      </c>
      <c r="V37" s="47">
        <v>100</v>
      </c>
      <c r="W37" s="47">
        <v>60</v>
      </c>
      <c r="X37" s="14" t="s">
        <v>323</v>
      </c>
      <c r="Y37" s="10">
        <v>3</v>
      </c>
      <c r="Z37" s="10">
        <v>2</v>
      </c>
      <c r="AA37" s="10">
        <v>3</v>
      </c>
      <c r="AB37" s="10">
        <v>44</v>
      </c>
      <c r="AC37" s="10">
        <v>101</v>
      </c>
      <c r="AD37" s="10">
        <v>36.979999999999997</v>
      </c>
      <c r="AE37" s="10">
        <v>5</v>
      </c>
      <c r="AF37" s="10">
        <v>100</v>
      </c>
      <c r="AG37" s="10" t="s">
        <v>94</v>
      </c>
      <c r="AH37" s="10" t="s">
        <v>241</v>
      </c>
      <c r="AI37" s="10">
        <v>60</v>
      </c>
      <c r="AJ37" s="10" t="s">
        <v>324</v>
      </c>
      <c r="AK37" s="10" t="s">
        <v>325</v>
      </c>
      <c r="AL37" s="10">
        <v>0</v>
      </c>
      <c r="AM37" s="10" t="s">
        <v>189</v>
      </c>
      <c r="AN37" s="10" t="s">
        <v>230</v>
      </c>
      <c r="AO37" s="10">
        <v>35</v>
      </c>
      <c r="AP37" s="10" t="s">
        <v>193</v>
      </c>
      <c r="AQ37" s="10" t="s">
        <v>241</v>
      </c>
      <c r="AR37" s="10">
        <v>5</v>
      </c>
    </row>
    <row r="38" spans="1:50" s="10" customFormat="1" ht="212.15">
      <c r="A38" s="417" t="s">
        <v>74</v>
      </c>
      <c r="B38" s="10" t="s">
        <v>75</v>
      </c>
      <c r="C38" s="18">
        <v>9</v>
      </c>
      <c r="D38" s="158" t="s">
        <v>161</v>
      </c>
      <c r="E38" s="10" t="s">
        <v>162</v>
      </c>
      <c r="F38" s="10">
        <v>14231</v>
      </c>
      <c r="G38" s="157" t="s">
        <v>326</v>
      </c>
      <c r="H38" s="10">
        <v>2020</v>
      </c>
      <c r="I38" s="10" t="s">
        <v>327</v>
      </c>
      <c r="J38" s="159">
        <v>193506.93</v>
      </c>
      <c r="K38" s="10" t="s">
        <v>328</v>
      </c>
      <c r="L38" s="10" t="s">
        <v>115</v>
      </c>
      <c r="M38" s="10" t="s">
        <v>116</v>
      </c>
      <c r="N38" s="10" t="s">
        <v>245</v>
      </c>
      <c r="O38" s="10" t="s">
        <v>246</v>
      </c>
      <c r="P38" s="19">
        <v>16614</v>
      </c>
      <c r="Q38" s="159">
        <v>16.789999999999996</v>
      </c>
      <c r="R38" s="159">
        <v>22.81</v>
      </c>
      <c r="S38" s="159">
        <v>3.9</v>
      </c>
      <c r="T38" s="159">
        <v>4.8499999999999996</v>
      </c>
      <c r="U38" s="159">
        <f t="shared" si="1"/>
        <v>31.559999999999995</v>
      </c>
      <c r="V38" s="47">
        <v>100</v>
      </c>
      <c r="W38" s="47">
        <v>20</v>
      </c>
      <c r="X38" s="14" t="s">
        <v>329</v>
      </c>
      <c r="Y38" s="10">
        <v>3</v>
      </c>
      <c r="Z38" s="10">
        <v>11</v>
      </c>
      <c r="AA38" s="10">
        <v>5</v>
      </c>
      <c r="AB38" s="10">
        <v>4</v>
      </c>
      <c r="AC38" s="10">
        <v>48</v>
      </c>
      <c r="AD38" s="10">
        <v>48.45</v>
      </c>
      <c r="AE38" s="10">
        <v>5</v>
      </c>
      <c r="AF38" s="10">
        <v>100</v>
      </c>
      <c r="AH38" s="10" t="s">
        <v>161</v>
      </c>
      <c r="AI38" s="10">
        <v>100</v>
      </c>
    </row>
    <row r="39" spans="1:50" s="10" customFormat="1" ht="108" customHeight="1">
      <c r="A39" s="417" t="s">
        <v>74</v>
      </c>
      <c r="B39" s="10" t="s">
        <v>75</v>
      </c>
      <c r="C39" s="18">
        <v>1</v>
      </c>
      <c r="D39" s="158" t="s">
        <v>88</v>
      </c>
      <c r="E39" s="10" t="s">
        <v>78</v>
      </c>
      <c r="F39" s="10" t="s">
        <v>231</v>
      </c>
      <c r="G39" s="157" t="s">
        <v>330</v>
      </c>
      <c r="H39" s="10">
        <v>2021</v>
      </c>
      <c r="I39" s="10" t="s">
        <v>331</v>
      </c>
      <c r="J39" s="159">
        <v>847840</v>
      </c>
      <c r="K39" s="10" t="s">
        <v>332</v>
      </c>
      <c r="L39" s="10" t="s">
        <v>333</v>
      </c>
      <c r="M39" s="10" t="s">
        <v>83</v>
      </c>
      <c r="N39" s="10" t="s">
        <v>84</v>
      </c>
      <c r="O39" s="10" t="s">
        <v>85</v>
      </c>
      <c r="P39" s="19">
        <v>16806</v>
      </c>
      <c r="Q39" s="159">
        <v>62.54999999999999</v>
      </c>
      <c r="R39" s="159">
        <v>99.86</v>
      </c>
      <c r="S39" s="159">
        <v>17.079999999999998</v>
      </c>
      <c r="T39" s="159">
        <v>4.38</v>
      </c>
      <c r="U39" s="159">
        <f t="shared" si="1"/>
        <v>121.32</v>
      </c>
      <c r="V39" s="47">
        <v>109</v>
      </c>
      <c r="W39" s="47">
        <v>3.33</v>
      </c>
      <c r="X39" s="14" t="s">
        <v>334</v>
      </c>
      <c r="Y39" s="10">
        <v>3</v>
      </c>
      <c r="Z39" s="10">
        <v>1</v>
      </c>
      <c r="AA39" s="10">
        <v>3</v>
      </c>
      <c r="AB39" s="10">
        <v>4</v>
      </c>
      <c r="AC39" s="10">
        <v>5</v>
      </c>
      <c r="AD39" s="10">
        <v>43.8</v>
      </c>
      <c r="AE39" s="10">
        <v>5</v>
      </c>
      <c r="AF39" s="10">
        <v>109</v>
      </c>
      <c r="AG39" s="10" t="s">
        <v>88</v>
      </c>
      <c r="AH39" s="10" t="s">
        <v>89</v>
      </c>
      <c r="AI39" s="10">
        <v>36</v>
      </c>
      <c r="AJ39" s="10" t="s">
        <v>239</v>
      </c>
      <c r="AK39" s="10" t="s">
        <v>91</v>
      </c>
      <c r="AL39" s="10">
        <v>21</v>
      </c>
      <c r="AM39" s="10" t="s">
        <v>92</v>
      </c>
      <c r="AN39" s="10" t="s">
        <v>93</v>
      </c>
      <c r="AO39" s="10">
        <v>8</v>
      </c>
      <c r="AP39" s="10" t="s">
        <v>94</v>
      </c>
      <c r="AQ39" s="10" t="s">
        <v>95</v>
      </c>
      <c r="AR39" s="10">
        <v>11</v>
      </c>
      <c r="AS39" s="10" t="s">
        <v>96</v>
      </c>
      <c r="AU39" s="10">
        <v>24</v>
      </c>
    </row>
    <row r="40" spans="1:50" s="10" customFormat="1" ht="50.25" customHeight="1">
      <c r="A40" s="417" t="s">
        <v>74</v>
      </c>
      <c r="B40" s="10" t="s">
        <v>75</v>
      </c>
      <c r="C40" s="18">
        <v>9</v>
      </c>
      <c r="D40" s="158" t="s">
        <v>161</v>
      </c>
      <c r="E40" s="10" t="s">
        <v>335</v>
      </c>
      <c r="F40" s="10">
        <v>15670</v>
      </c>
      <c r="G40" s="157" t="s">
        <v>336</v>
      </c>
      <c r="H40" s="10">
        <v>2021</v>
      </c>
      <c r="I40" s="10" t="s">
        <v>337</v>
      </c>
      <c r="J40" s="159">
        <v>153903.54999999999</v>
      </c>
      <c r="K40" s="10" t="s">
        <v>332</v>
      </c>
      <c r="L40" s="10" t="s">
        <v>338</v>
      </c>
      <c r="M40" s="10" t="s">
        <v>339</v>
      </c>
      <c r="N40" s="10" t="s">
        <v>340</v>
      </c>
      <c r="O40" s="10" t="s">
        <v>341</v>
      </c>
      <c r="P40" s="157" t="s">
        <v>342</v>
      </c>
      <c r="Q40" s="159">
        <v>5.3000000000000007</v>
      </c>
      <c r="R40" s="159">
        <v>18.149999999999999</v>
      </c>
      <c r="S40" s="159">
        <v>3.1</v>
      </c>
      <c r="T40" s="159">
        <v>3.81</v>
      </c>
      <c r="U40" s="159">
        <f t="shared" si="1"/>
        <v>25.06</v>
      </c>
      <c r="V40" s="47">
        <v>100</v>
      </c>
      <c r="W40" s="47">
        <v>8.33</v>
      </c>
      <c r="X40" s="14" t="s">
        <v>343</v>
      </c>
      <c r="Y40" s="10">
        <v>3</v>
      </c>
      <c r="Z40" s="10">
        <v>11</v>
      </c>
      <c r="AA40" s="10">
        <v>4</v>
      </c>
      <c r="AB40" s="10">
        <v>44</v>
      </c>
      <c r="AC40" s="10">
        <v>18</v>
      </c>
      <c r="AD40" s="10">
        <v>38.08</v>
      </c>
      <c r="AE40" s="10">
        <v>5</v>
      </c>
      <c r="AF40" s="10">
        <v>100</v>
      </c>
      <c r="AG40" s="10" t="s">
        <v>161</v>
      </c>
      <c r="AH40" s="10" t="s">
        <v>344</v>
      </c>
      <c r="AI40" s="10">
        <v>100</v>
      </c>
    </row>
    <row r="41" spans="1:50" s="10" customFormat="1" ht="50.25" customHeight="1">
      <c r="A41" s="417">
        <v>104</v>
      </c>
      <c r="B41" s="10" t="s">
        <v>345</v>
      </c>
      <c r="C41" s="18">
        <v>6</v>
      </c>
      <c r="D41" s="158" t="s">
        <v>346</v>
      </c>
      <c r="E41" s="10" t="s">
        <v>347</v>
      </c>
      <c r="F41" s="10" t="s">
        <v>348</v>
      </c>
      <c r="G41" s="157" t="s">
        <v>349</v>
      </c>
      <c r="H41" s="10">
        <v>2019</v>
      </c>
      <c r="I41" s="10" t="s">
        <v>350</v>
      </c>
      <c r="J41" s="159">
        <v>74830.259999999995</v>
      </c>
      <c r="K41" s="10" t="s">
        <v>9855</v>
      </c>
      <c r="L41" s="10" t="s">
        <v>351</v>
      </c>
      <c r="M41" s="10" t="s">
        <v>352</v>
      </c>
      <c r="N41" s="10" t="s">
        <v>353</v>
      </c>
      <c r="O41" s="10" t="s">
        <v>354</v>
      </c>
      <c r="P41" s="157" t="s">
        <v>9856</v>
      </c>
      <c r="Q41" s="159">
        <f t="shared" ref="Q41:Q53" si="2">U41</f>
        <v>51.28</v>
      </c>
      <c r="R41" s="159">
        <v>8.8000000000000007</v>
      </c>
      <c r="S41" s="159">
        <v>1</v>
      </c>
      <c r="T41" s="159">
        <v>41.48</v>
      </c>
      <c r="U41" s="159">
        <f t="shared" ref="U41:U76" si="3">SUM(R41:T41)</f>
        <v>51.28</v>
      </c>
      <c r="V41" s="47">
        <v>17</v>
      </c>
      <c r="W41" s="47">
        <v>100</v>
      </c>
      <c r="X41" s="14" t="s">
        <v>9857</v>
      </c>
      <c r="Y41" s="10">
        <v>3</v>
      </c>
      <c r="Z41" s="10">
        <v>11</v>
      </c>
      <c r="AA41" s="10">
        <v>5</v>
      </c>
      <c r="AB41" s="10">
        <v>4</v>
      </c>
      <c r="AD41" s="10">
        <v>0</v>
      </c>
      <c r="AE41" s="10">
        <v>5</v>
      </c>
      <c r="AF41" s="10">
        <v>19</v>
      </c>
      <c r="AG41" s="10" t="s">
        <v>556</v>
      </c>
      <c r="AH41" s="10" t="s">
        <v>9858</v>
      </c>
      <c r="AI41" s="10">
        <v>5</v>
      </c>
      <c r="AJ41" s="10" t="s">
        <v>556</v>
      </c>
      <c r="AK41" s="10" t="s">
        <v>9859</v>
      </c>
      <c r="AL41" s="10">
        <v>14</v>
      </c>
      <c r="AM41" s="10" t="s">
        <v>356</v>
      </c>
      <c r="AN41" s="10" t="s">
        <v>356</v>
      </c>
      <c r="AO41" s="10" t="s">
        <v>356</v>
      </c>
      <c r="AP41" s="10" t="s">
        <v>356</v>
      </c>
      <c r="AQ41" s="10" t="s">
        <v>356</v>
      </c>
      <c r="AR41" s="10" t="s">
        <v>356</v>
      </c>
      <c r="AS41" s="10" t="s">
        <v>356</v>
      </c>
      <c r="AT41" s="10" t="s">
        <v>356</v>
      </c>
      <c r="AU41" s="10" t="s">
        <v>356</v>
      </c>
      <c r="AV41" s="10" t="s">
        <v>356</v>
      </c>
      <c r="AW41" s="10" t="s">
        <v>356</v>
      </c>
      <c r="AX41" s="10" t="s">
        <v>356</v>
      </c>
    </row>
    <row r="42" spans="1:50" s="10" customFormat="1" ht="50.25" customHeight="1">
      <c r="A42" s="417">
        <v>104</v>
      </c>
      <c r="B42" s="10" t="s">
        <v>345</v>
      </c>
      <c r="C42" s="18">
        <v>12</v>
      </c>
      <c r="D42" s="158" t="s">
        <v>357</v>
      </c>
      <c r="E42" s="10" t="s">
        <v>358</v>
      </c>
      <c r="F42" s="10">
        <v>23939</v>
      </c>
      <c r="G42" s="157" t="s">
        <v>359</v>
      </c>
      <c r="H42" s="10">
        <v>2021</v>
      </c>
      <c r="I42" s="10" t="s">
        <v>360</v>
      </c>
      <c r="J42" s="159">
        <v>71942</v>
      </c>
      <c r="K42" s="10" t="s">
        <v>361</v>
      </c>
      <c r="L42" s="10" t="s">
        <v>362</v>
      </c>
      <c r="M42" s="10" t="s">
        <v>363</v>
      </c>
      <c r="N42" s="10" t="s">
        <v>364</v>
      </c>
      <c r="O42" s="10" t="s">
        <v>365</v>
      </c>
      <c r="P42" s="157" t="s">
        <v>9860</v>
      </c>
      <c r="Q42" s="159">
        <v>23.609317647058823</v>
      </c>
      <c r="R42" s="159">
        <v>3.4</v>
      </c>
      <c r="S42" s="159">
        <v>1.7647058823529411</v>
      </c>
      <c r="T42" s="159">
        <v>18.444611764705883</v>
      </c>
      <c r="U42" s="159">
        <v>23.609317647058823</v>
      </c>
      <c r="V42" s="47">
        <v>100</v>
      </c>
      <c r="W42" s="47">
        <v>16.690000000000001</v>
      </c>
      <c r="X42" s="14" t="s">
        <v>366</v>
      </c>
      <c r="Y42" s="10">
        <v>3</v>
      </c>
      <c r="Z42" s="10">
        <v>11</v>
      </c>
      <c r="AA42" s="10">
        <v>5</v>
      </c>
      <c r="AB42" s="10">
        <v>4</v>
      </c>
      <c r="AD42" s="10">
        <v>0</v>
      </c>
      <c r="AE42" s="10">
        <v>5</v>
      </c>
      <c r="AF42" s="10">
        <v>100</v>
      </c>
      <c r="AG42" s="10" t="s">
        <v>357</v>
      </c>
      <c r="AH42" s="10" t="s">
        <v>367</v>
      </c>
      <c r="AI42" s="10">
        <v>40</v>
      </c>
      <c r="AJ42" s="10" t="s">
        <v>9861</v>
      </c>
      <c r="AK42" s="10" t="s">
        <v>378</v>
      </c>
      <c r="AL42" s="10">
        <v>30</v>
      </c>
      <c r="AM42" s="10" t="s">
        <v>658</v>
      </c>
      <c r="AN42" s="10" t="s">
        <v>367</v>
      </c>
      <c r="AO42" s="10">
        <v>30</v>
      </c>
      <c r="AP42" s="10" t="s">
        <v>356</v>
      </c>
      <c r="AQ42" s="10" t="s">
        <v>356</v>
      </c>
      <c r="AR42" s="10" t="s">
        <v>356</v>
      </c>
      <c r="AS42" s="10" t="s">
        <v>356</v>
      </c>
      <c r="AT42" s="10" t="s">
        <v>356</v>
      </c>
      <c r="AU42" s="10" t="s">
        <v>356</v>
      </c>
      <c r="AV42" s="10" t="s">
        <v>356</v>
      </c>
      <c r="AW42" s="10" t="s">
        <v>356</v>
      </c>
      <c r="AX42" s="10" t="s">
        <v>356</v>
      </c>
    </row>
    <row r="43" spans="1:50" s="10" customFormat="1" ht="50.25" customHeight="1">
      <c r="A43" s="417">
        <v>104</v>
      </c>
      <c r="B43" s="10" t="s">
        <v>345</v>
      </c>
      <c r="C43" s="18">
        <v>12</v>
      </c>
      <c r="D43" s="158" t="s">
        <v>357</v>
      </c>
      <c r="E43" s="10" t="s">
        <v>370</v>
      </c>
      <c r="F43" s="10" t="s">
        <v>371</v>
      </c>
      <c r="G43" s="157" t="s">
        <v>372</v>
      </c>
      <c r="H43" s="10">
        <v>2020</v>
      </c>
      <c r="I43" s="10" t="s">
        <v>373</v>
      </c>
      <c r="J43" s="159">
        <v>444278.3</v>
      </c>
      <c r="K43" s="10" t="s">
        <v>9862</v>
      </c>
      <c r="L43" s="10" t="s">
        <v>351</v>
      </c>
      <c r="M43" s="10" t="s">
        <v>352</v>
      </c>
      <c r="N43" s="10" t="s">
        <v>374</v>
      </c>
      <c r="O43" s="10" t="s">
        <v>375</v>
      </c>
      <c r="P43" s="157" t="s">
        <v>376</v>
      </c>
      <c r="Q43" s="159">
        <v>98.88</v>
      </c>
      <c r="R43" s="159">
        <v>7.18</v>
      </c>
      <c r="S43" s="159">
        <v>8</v>
      </c>
      <c r="T43" s="159">
        <v>39</v>
      </c>
      <c r="U43" s="159">
        <v>98.88</v>
      </c>
      <c r="V43" s="47">
        <v>99</v>
      </c>
      <c r="W43" s="47">
        <v>23.33</v>
      </c>
      <c r="X43" s="14" t="s">
        <v>366</v>
      </c>
      <c r="Y43" s="10">
        <v>3</v>
      </c>
      <c r="Z43" s="10">
        <v>11</v>
      </c>
      <c r="AA43" s="10">
        <v>6</v>
      </c>
      <c r="AB43" s="10">
        <v>66</v>
      </c>
      <c r="AC43" s="10" t="s">
        <v>377</v>
      </c>
      <c r="AD43" s="10">
        <v>0</v>
      </c>
      <c r="AE43" s="10">
        <v>5</v>
      </c>
      <c r="AF43" s="10">
        <v>100</v>
      </c>
      <c r="AG43" s="10" t="s">
        <v>357</v>
      </c>
      <c r="AH43" s="10" t="s">
        <v>367</v>
      </c>
      <c r="AI43" s="10">
        <v>30</v>
      </c>
      <c r="AJ43" s="10" t="s">
        <v>9863</v>
      </c>
      <c r="AK43" s="10" t="s">
        <v>378</v>
      </c>
      <c r="AL43" s="10">
        <v>10</v>
      </c>
      <c r="AM43" s="10" t="s">
        <v>379</v>
      </c>
      <c r="AN43" s="10" t="s">
        <v>367</v>
      </c>
      <c r="AO43" s="10">
        <v>40</v>
      </c>
      <c r="AP43" s="10" t="s">
        <v>380</v>
      </c>
      <c r="AQ43" s="10" t="s">
        <v>381</v>
      </c>
      <c r="AR43" s="10">
        <v>20</v>
      </c>
      <c r="AS43" s="10" t="s">
        <v>356</v>
      </c>
      <c r="AT43" s="10" t="s">
        <v>356</v>
      </c>
      <c r="AU43" s="10" t="s">
        <v>356</v>
      </c>
      <c r="AV43" s="10" t="s">
        <v>356</v>
      </c>
      <c r="AW43" s="10" t="s">
        <v>356</v>
      </c>
      <c r="AX43" s="10" t="s">
        <v>356</v>
      </c>
    </row>
    <row r="44" spans="1:50" s="10" customFormat="1" ht="50.25" customHeight="1">
      <c r="A44" s="417">
        <v>104</v>
      </c>
      <c r="B44" s="10" t="s">
        <v>345</v>
      </c>
      <c r="C44" s="18">
        <v>6</v>
      </c>
      <c r="D44" s="158" t="s">
        <v>346</v>
      </c>
      <c r="E44" s="10" t="s">
        <v>382</v>
      </c>
      <c r="F44" s="10">
        <v>24445</v>
      </c>
      <c r="G44" s="157" t="s">
        <v>383</v>
      </c>
      <c r="H44" s="10">
        <v>2017</v>
      </c>
      <c r="I44" s="10" t="s">
        <v>384</v>
      </c>
      <c r="J44" s="159">
        <v>144436</v>
      </c>
      <c r="K44" s="10" t="s">
        <v>271</v>
      </c>
      <c r="L44" s="10" t="s">
        <v>351</v>
      </c>
      <c r="M44" s="10" t="s">
        <v>352</v>
      </c>
      <c r="N44" s="10" t="s">
        <v>353</v>
      </c>
      <c r="O44" s="10" t="s">
        <v>354</v>
      </c>
      <c r="P44" s="157" t="s">
        <v>385</v>
      </c>
      <c r="Q44" s="159">
        <f t="shared" si="2"/>
        <v>43.01</v>
      </c>
      <c r="R44" s="159">
        <v>0</v>
      </c>
      <c r="S44" s="159">
        <v>2</v>
      </c>
      <c r="T44" s="159">
        <v>41.01</v>
      </c>
      <c r="U44" s="159">
        <f t="shared" si="3"/>
        <v>43.01</v>
      </c>
      <c r="V44" s="47">
        <v>34</v>
      </c>
      <c r="W44" s="47">
        <v>100</v>
      </c>
      <c r="X44" s="14" t="s">
        <v>9857</v>
      </c>
      <c r="Y44" s="10">
        <v>3</v>
      </c>
      <c r="Z44" s="10">
        <v>11</v>
      </c>
      <c r="AA44" s="10">
        <v>5</v>
      </c>
      <c r="AB44" s="10">
        <v>4</v>
      </c>
      <c r="AC44" s="10" t="s">
        <v>386</v>
      </c>
      <c r="AD44" s="10">
        <v>0</v>
      </c>
      <c r="AE44" s="10">
        <v>5</v>
      </c>
      <c r="AF44" s="10">
        <v>0</v>
      </c>
      <c r="AG44" s="10" t="s">
        <v>4662</v>
      </c>
      <c r="AH44" s="10" t="s">
        <v>355</v>
      </c>
      <c r="AI44" s="10">
        <v>0</v>
      </c>
      <c r="AJ44" s="10" t="s">
        <v>356</v>
      </c>
      <c r="AK44" s="10" t="s">
        <v>356</v>
      </c>
      <c r="AL44" s="10" t="s">
        <v>356</v>
      </c>
      <c r="AM44" s="10" t="s">
        <v>356</v>
      </c>
      <c r="AN44" s="10" t="s">
        <v>356</v>
      </c>
      <c r="AO44" s="10" t="s">
        <v>356</v>
      </c>
      <c r="AP44" s="10" t="s">
        <v>356</v>
      </c>
      <c r="AQ44" s="10" t="s">
        <v>356</v>
      </c>
      <c r="AR44" s="10" t="s">
        <v>356</v>
      </c>
      <c r="AS44" s="10" t="s">
        <v>356</v>
      </c>
      <c r="AT44" s="10" t="s">
        <v>356</v>
      </c>
      <c r="AU44" s="10" t="s">
        <v>356</v>
      </c>
      <c r="AV44" s="10" t="s">
        <v>356</v>
      </c>
      <c r="AW44" s="10" t="s">
        <v>356</v>
      </c>
      <c r="AX44" s="10" t="s">
        <v>356</v>
      </c>
    </row>
    <row r="45" spans="1:50" s="10" customFormat="1" ht="50.25" customHeight="1">
      <c r="A45" s="417">
        <v>104</v>
      </c>
      <c r="B45" s="10" t="s">
        <v>345</v>
      </c>
      <c r="C45" s="18">
        <v>10</v>
      </c>
      <c r="D45" s="158" t="s">
        <v>387</v>
      </c>
      <c r="E45" s="10" t="s">
        <v>388</v>
      </c>
      <c r="F45" s="10">
        <v>11517</v>
      </c>
      <c r="G45" s="157" t="s">
        <v>389</v>
      </c>
      <c r="H45" s="10">
        <v>2011</v>
      </c>
      <c r="I45" s="10" t="s">
        <v>390</v>
      </c>
      <c r="J45" s="159">
        <v>248911.37</v>
      </c>
      <c r="K45" s="10" t="s">
        <v>103</v>
      </c>
      <c r="L45" s="10" t="s">
        <v>391</v>
      </c>
      <c r="M45" s="10" t="s">
        <v>392</v>
      </c>
      <c r="N45" s="10" t="s">
        <v>393</v>
      </c>
      <c r="O45" s="10" t="s">
        <v>394</v>
      </c>
      <c r="P45" s="157" t="s">
        <v>9864</v>
      </c>
      <c r="Q45" s="159">
        <f t="shared" si="2"/>
        <v>12.705882352941176</v>
      </c>
      <c r="R45" s="159">
        <v>0</v>
      </c>
      <c r="S45" s="159">
        <v>0</v>
      </c>
      <c r="T45" s="159">
        <v>12.705882352941176</v>
      </c>
      <c r="U45" s="159">
        <f t="shared" si="3"/>
        <v>12.705882352941176</v>
      </c>
      <c r="V45" s="47">
        <v>100</v>
      </c>
      <c r="W45" s="47">
        <v>100</v>
      </c>
      <c r="X45" s="14" t="s">
        <v>395</v>
      </c>
      <c r="Y45" s="10">
        <v>3</v>
      </c>
      <c r="Z45" s="10">
        <v>6</v>
      </c>
      <c r="AA45" s="10">
        <v>1</v>
      </c>
      <c r="AB45" s="10">
        <v>4</v>
      </c>
      <c r="AC45" s="10">
        <v>87</v>
      </c>
      <c r="AD45" s="10">
        <v>0</v>
      </c>
      <c r="AE45" s="10">
        <v>5</v>
      </c>
      <c r="AF45" s="10">
        <v>100</v>
      </c>
      <c r="AG45" s="10" t="s">
        <v>387</v>
      </c>
      <c r="AH45" s="10" t="s">
        <v>396</v>
      </c>
      <c r="AI45" s="10">
        <v>70</v>
      </c>
      <c r="AJ45" s="10" t="s">
        <v>397</v>
      </c>
      <c r="AK45" s="10" t="s">
        <v>398</v>
      </c>
      <c r="AL45" s="10">
        <v>10</v>
      </c>
      <c r="AM45" s="10" t="s">
        <v>399</v>
      </c>
      <c r="AN45" s="10" t="s">
        <v>400</v>
      </c>
      <c r="AO45" s="10">
        <v>10</v>
      </c>
      <c r="AP45" s="10" t="s">
        <v>356</v>
      </c>
      <c r="AQ45" s="10" t="s">
        <v>356</v>
      </c>
      <c r="AR45" s="10" t="s">
        <v>356</v>
      </c>
      <c r="AS45" s="10" t="s">
        <v>356</v>
      </c>
      <c r="AT45" s="10" t="s">
        <v>356</v>
      </c>
      <c r="AU45" s="10" t="s">
        <v>356</v>
      </c>
      <c r="AV45" s="10" t="s">
        <v>401</v>
      </c>
      <c r="AW45" s="10" t="s">
        <v>402</v>
      </c>
      <c r="AX45" s="10">
        <v>10</v>
      </c>
    </row>
    <row r="46" spans="1:50" s="10" customFormat="1" ht="50.25" customHeight="1">
      <c r="A46" s="417">
        <v>104</v>
      </c>
      <c r="B46" s="10" t="s">
        <v>345</v>
      </c>
      <c r="C46" s="18">
        <v>12</v>
      </c>
      <c r="D46" s="158" t="s">
        <v>357</v>
      </c>
      <c r="E46" s="10" t="s">
        <v>403</v>
      </c>
      <c r="F46" s="10">
        <v>14360</v>
      </c>
      <c r="G46" s="157" t="s">
        <v>404</v>
      </c>
      <c r="H46" s="10">
        <v>2004</v>
      </c>
      <c r="I46" s="10" t="s">
        <v>405</v>
      </c>
      <c r="J46" s="159">
        <v>33812</v>
      </c>
      <c r="K46" s="10" t="s">
        <v>149</v>
      </c>
      <c r="L46" s="10" t="s">
        <v>406</v>
      </c>
      <c r="M46" s="10" t="s">
        <v>407</v>
      </c>
      <c r="N46" s="10" t="s">
        <v>408</v>
      </c>
      <c r="O46" s="10" t="s">
        <v>409</v>
      </c>
      <c r="P46" s="157" t="s">
        <v>410</v>
      </c>
      <c r="Q46" s="159">
        <f t="shared" si="2"/>
        <v>18.461764705882352</v>
      </c>
      <c r="R46" s="159">
        <v>0</v>
      </c>
      <c r="S46" s="159">
        <v>0</v>
      </c>
      <c r="T46" s="159">
        <v>18.461764705882352</v>
      </c>
      <c r="U46" s="159">
        <f t="shared" si="3"/>
        <v>18.461764705882352</v>
      </c>
      <c r="V46" s="47">
        <v>100</v>
      </c>
      <c r="W46" s="47">
        <v>100</v>
      </c>
      <c r="X46" s="14" t="s">
        <v>366</v>
      </c>
      <c r="Y46" s="10">
        <v>3</v>
      </c>
      <c r="Z46" s="10">
        <v>1</v>
      </c>
      <c r="AA46" s="10">
        <v>7</v>
      </c>
      <c r="AB46" s="10">
        <v>4</v>
      </c>
      <c r="AC46" s="10">
        <v>99</v>
      </c>
      <c r="AD46" s="10">
        <v>0</v>
      </c>
      <c r="AE46" s="10">
        <v>5</v>
      </c>
      <c r="AF46" s="10">
        <v>100</v>
      </c>
      <c r="AG46" s="10" t="s">
        <v>357</v>
      </c>
      <c r="AH46" s="10" t="s">
        <v>367</v>
      </c>
      <c r="AI46" s="10">
        <v>70</v>
      </c>
      <c r="AJ46" s="10" t="s">
        <v>664</v>
      </c>
      <c r="AK46" s="10" t="s">
        <v>665</v>
      </c>
      <c r="AL46" s="10">
        <v>15</v>
      </c>
      <c r="AM46" s="10" t="s">
        <v>9865</v>
      </c>
      <c r="AN46" s="10" t="s">
        <v>367</v>
      </c>
      <c r="AO46" s="10">
        <v>15</v>
      </c>
      <c r="AP46" s="10" t="s">
        <v>356</v>
      </c>
      <c r="AQ46" s="10" t="s">
        <v>356</v>
      </c>
      <c r="AR46" s="10" t="s">
        <v>356</v>
      </c>
      <c r="AS46" s="10" t="s">
        <v>356</v>
      </c>
      <c r="AT46" s="10" t="s">
        <v>356</v>
      </c>
      <c r="AU46" s="10" t="s">
        <v>356</v>
      </c>
      <c r="AV46" s="10" t="s">
        <v>356</v>
      </c>
      <c r="AW46" s="10" t="s">
        <v>356</v>
      </c>
      <c r="AX46" s="10" t="s">
        <v>356</v>
      </c>
    </row>
    <row r="47" spans="1:50" s="10" customFormat="1" ht="50.25" customHeight="1">
      <c r="A47" s="417">
        <v>104</v>
      </c>
      <c r="B47" s="10" t="s">
        <v>345</v>
      </c>
      <c r="C47" s="18">
        <v>12</v>
      </c>
      <c r="D47" s="158" t="s">
        <v>357</v>
      </c>
      <c r="E47" s="10" t="s">
        <v>403</v>
      </c>
      <c r="F47" s="10">
        <v>14360</v>
      </c>
      <c r="G47" s="157" t="s">
        <v>412</v>
      </c>
      <c r="H47" s="10">
        <v>2006</v>
      </c>
      <c r="I47" s="10" t="s">
        <v>413</v>
      </c>
      <c r="J47" s="159">
        <v>189202</v>
      </c>
      <c r="K47" s="10" t="s">
        <v>149</v>
      </c>
      <c r="L47" s="10" t="s">
        <v>414</v>
      </c>
      <c r="M47" s="10" t="s">
        <v>415</v>
      </c>
      <c r="N47" s="10" t="s">
        <v>416</v>
      </c>
      <c r="O47" s="10" t="s">
        <v>417</v>
      </c>
      <c r="P47" s="157" t="s">
        <v>418</v>
      </c>
      <c r="Q47" s="159">
        <f t="shared" si="2"/>
        <v>14.769411764705882</v>
      </c>
      <c r="R47" s="159">
        <v>0</v>
      </c>
      <c r="S47" s="159">
        <v>0</v>
      </c>
      <c r="T47" s="159">
        <v>14.769411764705882</v>
      </c>
      <c r="U47" s="159">
        <f t="shared" si="3"/>
        <v>14.769411764705882</v>
      </c>
      <c r="V47" s="47">
        <v>100</v>
      </c>
      <c r="W47" s="47">
        <v>100</v>
      </c>
      <c r="X47" s="14" t="s">
        <v>366</v>
      </c>
      <c r="Y47" s="10">
        <v>3</v>
      </c>
      <c r="Z47" s="10">
        <v>4</v>
      </c>
      <c r="AA47" s="10">
        <v>7</v>
      </c>
      <c r="AB47" s="10">
        <v>4</v>
      </c>
      <c r="AC47" s="10">
        <v>101</v>
      </c>
      <c r="AD47" s="10">
        <v>0</v>
      </c>
      <c r="AE47" s="10">
        <v>5</v>
      </c>
      <c r="AF47" s="10">
        <v>100</v>
      </c>
      <c r="AG47" s="10" t="s">
        <v>664</v>
      </c>
      <c r="AH47" s="10" t="s">
        <v>665</v>
      </c>
      <c r="AI47" s="10">
        <v>10</v>
      </c>
      <c r="AJ47" s="10" t="s">
        <v>9865</v>
      </c>
      <c r="AK47" s="10" t="s">
        <v>367</v>
      </c>
      <c r="AL47" s="10">
        <v>10</v>
      </c>
      <c r="AM47" s="10" t="s">
        <v>357</v>
      </c>
      <c r="AN47" s="10" t="s">
        <v>367</v>
      </c>
      <c r="AO47" s="10">
        <v>50</v>
      </c>
      <c r="AP47" s="10" t="s">
        <v>9866</v>
      </c>
      <c r="AQ47" s="10" t="s">
        <v>367</v>
      </c>
      <c r="AR47" s="10">
        <v>20</v>
      </c>
      <c r="AS47" s="10" t="s">
        <v>9867</v>
      </c>
      <c r="AT47" s="10" t="s">
        <v>367</v>
      </c>
      <c r="AU47" s="10">
        <v>10</v>
      </c>
      <c r="AV47" s="10" t="s">
        <v>356</v>
      </c>
      <c r="AW47" s="10" t="s">
        <v>356</v>
      </c>
      <c r="AX47" s="10" t="s">
        <v>356</v>
      </c>
    </row>
    <row r="48" spans="1:50" s="10" customFormat="1" ht="50.25" customHeight="1">
      <c r="A48" s="417">
        <v>104</v>
      </c>
      <c r="B48" s="10" t="s">
        <v>345</v>
      </c>
      <c r="C48" s="18">
        <v>12</v>
      </c>
      <c r="D48" s="158" t="s">
        <v>357</v>
      </c>
      <c r="E48" s="10" t="s">
        <v>403</v>
      </c>
      <c r="F48" s="10">
        <v>14360</v>
      </c>
      <c r="G48" s="157" t="s">
        <v>419</v>
      </c>
      <c r="H48" s="10">
        <v>2009</v>
      </c>
      <c r="I48" s="10" t="s">
        <v>420</v>
      </c>
      <c r="J48" s="159">
        <f>6476+16468+17246</f>
        <v>40190</v>
      </c>
      <c r="K48" s="10" t="s">
        <v>81</v>
      </c>
      <c r="L48" s="10" t="s">
        <v>421</v>
      </c>
      <c r="M48" s="10" t="s">
        <v>422</v>
      </c>
      <c r="N48" s="10" t="s">
        <v>423</v>
      </c>
      <c r="O48" s="10" t="s">
        <v>424</v>
      </c>
      <c r="P48" s="157" t="s">
        <v>425</v>
      </c>
      <c r="Q48" s="159">
        <f t="shared" si="2"/>
        <v>14.77</v>
      </c>
      <c r="R48" s="159">
        <v>0</v>
      </c>
      <c r="S48" s="159">
        <v>0</v>
      </c>
      <c r="T48" s="159">
        <v>14.77</v>
      </c>
      <c r="U48" s="159">
        <f t="shared" si="3"/>
        <v>14.77</v>
      </c>
      <c r="V48" s="47">
        <v>100</v>
      </c>
      <c r="W48" s="47">
        <v>100</v>
      </c>
      <c r="X48" s="14" t="s">
        <v>366</v>
      </c>
      <c r="Y48" s="10">
        <v>2</v>
      </c>
      <c r="Z48" s="10">
        <v>1</v>
      </c>
      <c r="AA48" s="10">
        <v>3</v>
      </c>
      <c r="AB48" s="10">
        <v>5</v>
      </c>
      <c r="AC48" s="10">
        <v>98</v>
      </c>
      <c r="AD48" s="10">
        <v>0</v>
      </c>
      <c r="AE48" s="10">
        <v>5</v>
      </c>
      <c r="AF48" s="10">
        <v>100</v>
      </c>
      <c r="AG48" s="10" t="s">
        <v>9865</v>
      </c>
      <c r="AH48" s="10" t="s">
        <v>367</v>
      </c>
      <c r="AI48" s="10">
        <v>25</v>
      </c>
      <c r="AJ48" s="10" t="s">
        <v>9868</v>
      </c>
      <c r="AK48" s="10" t="s">
        <v>665</v>
      </c>
      <c r="AL48" s="10">
        <v>5</v>
      </c>
      <c r="AM48" s="10" t="s">
        <v>357</v>
      </c>
      <c r="AN48" s="10" t="s">
        <v>367</v>
      </c>
      <c r="AO48" s="10">
        <v>60</v>
      </c>
      <c r="AP48" s="10" t="s">
        <v>9866</v>
      </c>
      <c r="AQ48" s="10" t="s">
        <v>367</v>
      </c>
      <c r="AR48" s="10">
        <v>5</v>
      </c>
      <c r="AS48" s="10" t="s">
        <v>9867</v>
      </c>
      <c r="AT48" s="10" t="s">
        <v>367</v>
      </c>
      <c r="AU48" s="10">
        <v>5</v>
      </c>
      <c r="AV48" s="10" t="s">
        <v>356</v>
      </c>
      <c r="AW48" s="10" t="s">
        <v>356</v>
      </c>
      <c r="AX48" s="10" t="s">
        <v>356</v>
      </c>
    </row>
    <row r="49" spans="1:50" s="10" customFormat="1" ht="50.25" customHeight="1">
      <c r="A49" s="417">
        <v>104</v>
      </c>
      <c r="B49" s="10" t="s">
        <v>345</v>
      </c>
      <c r="C49" s="18">
        <v>11</v>
      </c>
      <c r="D49" s="158" t="s">
        <v>426</v>
      </c>
      <c r="E49" s="10" t="s">
        <v>427</v>
      </c>
      <c r="F49" s="10">
        <v>18325</v>
      </c>
      <c r="G49" s="157" t="s">
        <v>428</v>
      </c>
      <c r="H49" s="10">
        <v>2007</v>
      </c>
      <c r="I49" s="10" t="s">
        <v>429</v>
      </c>
      <c r="J49" s="159">
        <v>52862</v>
      </c>
      <c r="K49" s="10" t="s">
        <v>9869</v>
      </c>
      <c r="L49" s="10" t="s">
        <v>430</v>
      </c>
      <c r="M49" s="10" t="s">
        <v>431</v>
      </c>
      <c r="N49" s="10" t="s">
        <v>432</v>
      </c>
      <c r="O49" s="10" t="s">
        <v>433</v>
      </c>
      <c r="P49" s="157" t="s">
        <v>434</v>
      </c>
      <c r="Q49" s="159">
        <f t="shared" si="2"/>
        <v>10</v>
      </c>
      <c r="R49" s="159">
        <v>0</v>
      </c>
      <c r="S49" s="159">
        <v>0</v>
      </c>
      <c r="T49" s="159">
        <v>10</v>
      </c>
      <c r="U49" s="159">
        <f t="shared" si="3"/>
        <v>10</v>
      </c>
      <c r="V49" s="47">
        <v>100</v>
      </c>
      <c r="W49" s="47">
        <v>100</v>
      </c>
      <c r="X49" s="14" t="s">
        <v>435</v>
      </c>
      <c r="Y49" s="10">
        <v>2</v>
      </c>
      <c r="Z49" s="10">
        <v>1</v>
      </c>
      <c r="AA49" s="10">
        <v>3</v>
      </c>
      <c r="AB49" s="10">
        <v>8</v>
      </c>
      <c r="AC49" s="10" t="s">
        <v>436</v>
      </c>
      <c r="AD49" s="10">
        <v>0</v>
      </c>
      <c r="AE49" s="10">
        <v>5</v>
      </c>
      <c r="AF49" s="10">
        <v>100</v>
      </c>
      <c r="AG49" s="10" t="s">
        <v>426</v>
      </c>
      <c r="AH49" s="10" t="s">
        <v>437</v>
      </c>
      <c r="AI49" s="10">
        <v>50</v>
      </c>
      <c r="AJ49" s="10" t="s">
        <v>438</v>
      </c>
      <c r="AK49" s="10" t="s">
        <v>437</v>
      </c>
      <c r="AL49" s="10">
        <v>50</v>
      </c>
      <c r="AM49" s="10" t="s">
        <v>356</v>
      </c>
      <c r="AN49" s="10" t="s">
        <v>356</v>
      </c>
      <c r="AO49" s="10" t="s">
        <v>356</v>
      </c>
      <c r="AP49" s="10" t="s">
        <v>356</v>
      </c>
      <c r="AQ49" s="10" t="s">
        <v>356</v>
      </c>
      <c r="AR49" s="10" t="s">
        <v>356</v>
      </c>
      <c r="AS49" s="10" t="s">
        <v>356</v>
      </c>
      <c r="AT49" s="10" t="s">
        <v>356</v>
      </c>
      <c r="AU49" s="10" t="s">
        <v>356</v>
      </c>
      <c r="AV49" s="10" t="s">
        <v>356</v>
      </c>
      <c r="AW49" s="10" t="s">
        <v>356</v>
      </c>
      <c r="AX49" s="10" t="s">
        <v>356</v>
      </c>
    </row>
    <row r="50" spans="1:50" s="10" customFormat="1" ht="50.25" customHeight="1">
      <c r="A50" s="417">
        <v>104</v>
      </c>
      <c r="B50" s="10" t="s">
        <v>345</v>
      </c>
      <c r="C50" s="18">
        <v>11</v>
      </c>
      <c r="D50" s="158" t="s">
        <v>426</v>
      </c>
      <c r="E50" s="10" t="s">
        <v>439</v>
      </c>
      <c r="F50" s="10" t="s">
        <v>440</v>
      </c>
      <c r="G50" s="157" t="s">
        <v>441</v>
      </c>
      <c r="H50" s="10">
        <v>2012</v>
      </c>
      <c r="I50" s="10" t="s">
        <v>442</v>
      </c>
      <c r="J50" s="159">
        <v>127116</v>
      </c>
      <c r="K50" s="10" t="s">
        <v>9855</v>
      </c>
      <c r="L50" s="10" t="s">
        <v>443</v>
      </c>
      <c r="M50" s="10" t="s">
        <v>444</v>
      </c>
      <c r="N50" s="10" t="s">
        <v>445</v>
      </c>
      <c r="O50" s="10" t="s">
        <v>446</v>
      </c>
      <c r="P50" s="157" t="s">
        <v>447</v>
      </c>
      <c r="Q50" s="159">
        <f t="shared" si="2"/>
        <v>17.759999999999998</v>
      </c>
      <c r="R50" s="159">
        <v>0</v>
      </c>
      <c r="S50" s="159">
        <v>11.76</v>
      </c>
      <c r="T50" s="159">
        <v>6</v>
      </c>
      <c r="U50" s="159">
        <f t="shared" si="3"/>
        <v>17.759999999999998</v>
      </c>
      <c r="V50" s="47">
        <v>0</v>
      </c>
      <c r="W50" s="47">
        <v>100</v>
      </c>
      <c r="X50" s="14" t="s">
        <v>448</v>
      </c>
      <c r="Y50" s="10">
        <v>4</v>
      </c>
      <c r="Z50" s="10">
        <v>6</v>
      </c>
      <c r="AA50" s="10">
        <v>3</v>
      </c>
      <c r="AB50" s="10">
        <v>4</v>
      </c>
      <c r="AC50" s="10" t="s">
        <v>436</v>
      </c>
      <c r="AD50" s="10">
        <v>0</v>
      </c>
      <c r="AE50" s="10">
        <v>5</v>
      </c>
      <c r="AF50" s="10">
        <v>0</v>
      </c>
      <c r="AG50" s="10" t="s">
        <v>355</v>
      </c>
      <c r="AH50" s="10" t="s">
        <v>449</v>
      </c>
      <c r="AI50" s="10">
        <v>0</v>
      </c>
      <c r="AJ50" s="10" t="s">
        <v>356</v>
      </c>
      <c r="AK50" s="10" t="s">
        <v>356</v>
      </c>
      <c r="AL50" s="10" t="s">
        <v>356</v>
      </c>
      <c r="AM50" s="10" t="s">
        <v>356</v>
      </c>
      <c r="AN50" s="10" t="s">
        <v>356</v>
      </c>
      <c r="AO50" s="10" t="s">
        <v>356</v>
      </c>
      <c r="AP50" s="10" t="s">
        <v>356</v>
      </c>
      <c r="AQ50" s="10" t="s">
        <v>356</v>
      </c>
      <c r="AR50" s="10" t="s">
        <v>356</v>
      </c>
      <c r="AS50" s="10" t="s">
        <v>356</v>
      </c>
      <c r="AT50" s="10" t="s">
        <v>356</v>
      </c>
      <c r="AU50" s="10" t="s">
        <v>356</v>
      </c>
      <c r="AV50" s="10" t="s">
        <v>356</v>
      </c>
      <c r="AW50" s="10" t="s">
        <v>356</v>
      </c>
      <c r="AX50" s="10" t="s">
        <v>356</v>
      </c>
    </row>
    <row r="51" spans="1:50" s="10" customFormat="1" ht="50.25" customHeight="1">
      <c r="A51" s="417">
        <v>104</v>
      </c>
      <c r="B51" s="10" t="s">
        <v>345</v>
      </c>
      <c r="C51" s="18">
        <v>10</v>
      </c>
      <c r="D51" s="158" t="s">
        <v>387</v>
      </c>
      <c r="E51" s="10" t="s">
        <v>450</v>
      </c>
      <c r="F51" s="10" t="s">
        <v>451</v>
      </c>
      <c r="G51" s="157" t="s">
        <v>452</v>
      </c>
      <c r="H51" s="10">
        <v>2013</v>
      </c>
      <c r="I51" s="10" t="s">
        <v>453</v>
      </c>
      <c r="J51" s="159">
        <v>410607</v>
      </c>
      <c r="K51" s="10" t="s">
        <v>9870</v>
      </c>
      <c r="L51" s="10" t="s">
        <v>454</v>
      </c>
      <c r="M51" s="10" t="s">
        <v>455</v>
      </c>
      <c r="N51" s="10" t="s">
        <v>456</v>
      </c>
      <c r="O51" s="10" t="s">
        <v>457</v>
      </c>
      <c r="P51" s="157" t="s">
        <v>458</v>
      </c>
      <c r="Q51" s="159">
        <f t="shared" si="2"/>
        <v>235</v>
      </c>
      <c r="R51" s="159">
        <v>0</v>
      </c>
      <c r="S51" s="159">
        <v>200</v>
      </c>
      <c r="T51" s="159">
        <v>35</v>
      </c>
      <c r="U51" s="159">
        <f t="shared" si="3"/>
        <v>235</v>
      </c>
      <c r="V51" s="47">
        <v>100</v>
      </c>
      <c r="W51" s="47">
        <v>100</v>
      </c>
      <c r="X51" s="14" t="s">
        <v>395</v>
      </c>
      <c r="Y51" s="10">
        <v>3</v>
      </c>
      <c r="Z51" s="10">
        <v>5</v>
      </c>
      <c r="AA51" s="10">
        <v>2</v>
      </c>
      <c r="AB51" s="10">
        <v>44</v>
      </c>
      <c r="AD51" s="10">
        <v>45</v>
      </c>
      <c r="AE51" s="10">
        <v>5</v>
      </c>
      <c r="AF51" s="10">
        <v>100</v>
      </c>
      <c r="AG51" s="10" t="s">
        <v>9871</v>
      </c>
      <c r="AH51" s="10" t="s">
        <v>9872</v>
      </c>
      <c r="AI51" s="10">
        <v>63</v>
      </c>
      <c r="AJ51" s="10" t="s">
        <v>459</v>
      </c>
      <c r="AK51" s="10" t="s">
        <v>9873</v>
      </c>
      <c r="AL51" s="10">
        <v>10</v>
      </c>
      <c r="AM51" s="10" t="s">
        <v>460</v>
      </c>
      <c r="AN51" s="10" t="s">
        <v>461</v>
      </c>
      <c r="AO51" s="10">
        <v>12</v>
      </c>
      <c r="AP51" s="10" t="s">
        <v>462</v>
      </c>
      <c r="AQ51" s="10" t="s">
        <v>463</v>
      </c>
      <c r="AR51" s="10">
        <v>5</v>
      </c>
      <c r="AS51" s="10" t="s">
        <v>464</v>
      </c>
      <c r="AT51" s="10" t="s">
        <v>9874</v>
      </c>
      <c r="AU51" s="10">
        <v>10</v>
      </c>
      <c r="AV51" s="10" t="s">
        <v>356</v>
      </c>
      <c r="AW51" s="10" t="s">
        <v>356</v>
      </c>
      <c r="AX51" s="10" t="s">
        <v>356</v>
      </c>
    </row>
    <row r="52" spans="1:50" s="10" customFormat="1" ht="50.25" customHeight="1">
      <c r="A52" s="417">
        <v>104</v>
      </c>
      <c r="B52" s="10" t="s">
        <v>345</v>
      </c>
      <c r="C52" s="18">
        <v>10</v>
      </c>
      <c r="D52" s="158" t="s">
        <v>387</v>
      </c>
      <c r="E52" s="10" t="s">
        <v>450</v>
      </c>
      <c r="F52" s="10" t="s">
        <v>451</v>
      </c>
      <c r="G52" s="157" t="s">
        <v>465</v>
      </c>
      <c r="H52" s="10">
        <v>2016</v>
      </c>
      <c r="I52" s="10" t="s">
        <v>466</v>
      </c>
      <c r="J52" s="159">
        <v>82670</v>
      </c>
      <c r="K52" s="10" t="s">
        <v>9875</v>
      </c>
      <c r="L52" s="10" t="s">
        <v>467</v>
      </c>
      <c r="M52" s="10" t="s">
        <v>468</v>
      </c>
      <c r="N52" s="10" t="s">
        <v>469</v>
      </c>
      <c r="O52" s="10" t="s">
        <v>470</v>
      </c>
      <c r="P52" s="157" t="s">
        <v>471</v>
      </c>
      <c r="Q52" s="159">
        <f t="shared" si="2"/>
        <v>0</v>
      </c>
      <c r="R52" s="159">
        <v>0</v>
      </c>
      <c r="S52" s="159">
        <v>0</v>
      </c>
      <c r="T52" s="159">
        <v>0</v>
      </c>
      <c r="U52" s="159">
        <f t="shared" si="3"/>
        <v>0</v>
      </c>
      <c r="V52" s="47">
        <v>20</v>
      </c>
      <c r="W52" s="47">
        <v>100</v>
      </c>
      <c r="X52" s="14" t="s">
        <v>395</v>
      </c>
      <c r="Y52" s="10">
        <v>3</v>
      </c>
      <c r="Z52" s="10">
        <v>5</v>
      </c>
      <c r="AA52" s="10">
        <v>2</v>
      </c>
      <c r="AB52" s="10">
        <v>44</v>
      </c>
      <c r="AD52" s="10">
        <v>25</v>
      </c>
      <c r="AE52" s="10">
        <v>5</v>
      </c>
      <c r="AF52" s="10">
        <v>5</v>
      </c>
      <c r="AG52" s="10" t="s">
        <v>9871</v>
      </c>
      <c r="AH52" s="10" t="s">
        <v>472</v>
      </c>
      <c r="AI52" s="10">
        <v>5</v>
      </c>
      <c r="AJ52" s="10" t="s">
        <v>462</v>
      </c>
      <c r="AK52" s="10" t="s">
        <v>473</v>
      </c>
      <c r="AL52" s="10">
        <v>0</v>
      </c>
      <c r="AM52" s="10" t="s">
        <v>356</v>
      </c>
      <c r="AN52" s="10" t="s">
        <v>356</v>
      </c>
      <c r="AO52" s="10" t="s">
        <v>356</v>
      </c>
      <c r="AP52" s="10" t="s">
        <v>356</v>
      </c>
      <c r="AQ52" s="10" t="s">
        <v>356</v>
      </c>
      <c r="AR52" s="10" t="s">
        <v>356</v>
      </c>
      <c r="AS52" s="10" t="s">
        <v>356</v>
      </c>
      <c r="AT52" s="10" t="s">
        <v>356</v>
      </c>
      <c r="AU52" s="10" t="s">
        <v>356</v>
      </c>
      <c r="AV52" s="10" t="s">
        <v>356</v>
      </c>
      <c r="AW52" s="10" t="s">
        <v>356</v>
      </c>
      <c r="AX52" s="10" t="s">
        <v>356</v>
      </c>
    </row>
    <row r="53" spans="1:50" s="10" customFormat="1" ht="50.25" customHeight="1">
      <c r="A53" s="417">
        <v>104</v>
      </c>
      <c r="B53" s="10" t="s">
        <v>345</v>
      </c>
      <c r="C53" s="18">
        <v>13</v>
      </c>
      <c r="D53" s="158" t="s">
        <v>474</v>
      </c>
      <c r="E53" s="10" t="s">
        <v>475</v>
      </c>
      <c r="F53" s="10" t="s">
        <v>476</v>
      </c>
      <c r="G53" s="157" t="s">
        <v>477</v>
      </c>
      <c r="H53" s="10">
        <v>2011</v>
      </c>
      <c r="I53" s="10" t="s">
        <v>478</v>
      </c>
      <c r="J53" s="159">
        <v>81234</v>
      </c>
      <c r="K53" s="10" t="s">
        <v>9869</v>
      </c>
      <c r="L53" s="10" t="s">
        <v>479</v>
      </c>
      <c r="M53" s="10" t="s">
        <v>480</v>
      </c>
      <c r="N53" s="10" t="s">
        <v>481</v>
      </c>
      <c r="O53" s="10" t="s">
        <v>482</v>
      </c>
      <c r="P53" s="157" t="s">
        <v>483</v>
      </c>
      <c r="Q53" s="159">
        <f t="shared" si="2"/>
        <v>25</v>
      </c>
      <c r="R53" s="159">
        <v>0</v>
      </c>
      <c r="S53" s="159">
        <v>5</v>
      </c>
      <c r="T53" s="159">
        <v>20</v>
      </c>
      <c r="U53" s="159">
        <f t="shared" si="3"/>
        <v>25</v>
      </c>
      <c r="V53" s="47">
        <v>72</v>
      </c>
      <c r="W53" s="47">
        <v>100</v>
      </c>
      <c r="X53" s="14" t="s">
        <v>484</v>
      </c>
      <c r="Y53" s="10">
        <v>1</v>
      </c>
      <c r="Z53" s="10">
        <v>7</v>
      </c>
      <c r="AB53" s="10">
        <v>59</v>
      </c>
      <c r="AC53" s="10" t="s">
        <v>436</v>
      </c>
      <c r="AD53" s="10">
        <v>0</v>
      </c>
      <c r="AE53" s="10">
        <v>5</v>
      </c>
      <c r="AF53" s="10">
        <v>0</v>
      </c>
      <c r="AG53" s="10" t="s">
        <v>9876</v>
      </c>
      <c r="AH53" s="10" t="s">
        <v>356</v>
      </c>
      <c r="AI53" s="10">
        <v>0</v>
      </c>
      <c r="AJ53" s="10" t="s">
        <v>356</v>
      </c>
      <c r="AK53" s="10" t="s">
        <v>356</v>
      </c>
      <c r="AL53" s="10" t="s">
        <v>356</v>
      </c>
      <c r="AM53" s="10" t="s">
        <v>356</v>
      </c>
      <c r="AN53" s="10" t="s">
        <v>356</v>
      </c>
      <c r="AO53" s="10" t="s">
        <v>356</v>
      </c>
      <c r="AP53" s="10" t="s">
        <v>356</v>
      </c>
      <c r="AQ53" s="10" t="s">
        <v>356</v>
      </c>
      <c r="AR53" s="10" t="s">
        <v>356</v>
      </c>
      <c r="AS53" s="10" t="s">
        <v>356</v>
      </c>
      <c r="AT53" s="10" t="s">
        <v>356</v>
      </c>
      <c r="AU53" s="10" t="s">
        <v>356</v>
      </c>
      <c r="AV53" s="10" t="s">
        <v>356</v>
      </c>
      <c r="AW53" s="10" t="s">
        <v>356</v>
      </c>
      <c r="AX53" s="10" t="s">
        <v>356</v>
      </c>
    </row>
    <row r="54" spans="1:50" s="10" customFormat="1" ht="50.25" customHeight="1">
      <c r="A54" s="417">
        <v>104</v>
      </c>
      <c r="B54" s="10" t="s">
        <v>345</v>
      </c>
      <c r="C54" s="18">
        <v>6</v>
      </c>
      <c r="D54" s="158" t="s">
        <v>346</v>
      </c>
      <c r="E54" s="10" t="s">
        <v>485</v>
      </c>
      <c r="F54" s="10">
        <v>28562</v>
      </c>
      <c r="G54" s="157" t="s">
        <v>486</v>
      </c>
      <c r="H54" s="10">
        <v>2020</v>
      </c>
      <c r="I54" s="10" t="s">
        <v>487</v>
      </c>
      <c r="J54" s="159">
        <v>80619.509999999995</v>
      </c>
      <c r="K54" s="10" t="s">
        <v>328</v>
      </c>
      <c r="L54" s="10" t="s">
        <v>351</v>
      </c>
      <c r="M54" s="10" t="s">
        <v>352</v>
      </c>
      <c r="N54" s="10" t="s">
        <v>488</v>
      </c>
      <c r="O54" s="10" t="s">
        <v>489</v>
      </c>
      <c r="P54" s="157" t="s">
        <v>490</v>
      </c>
      <c r="Q54" s="159">
        <f>U54</f>
        <v>56.18</v>
      </c>
      <c r="R54" s="159">
        <v>2.0699999999999998</v>
      </c>
      <c r="S54" s="159">
        <v>5.5</v>
      </c>
      <c r="T54" s="159">
        <v>48.61</v>
      </c>
      <c r="U54" s="159">
        <f t="shared" si="3"/>
        <v>56.18</v>
      </c>
      <c r="V54" s="47">
        <v>6</v>
      </c>
      <c r="W54" s="47">
        <v>33.26</v>
      </c>
      <c r="X54" s="14" t="s">
        <v>435</v>
      </c>
      <c r="Y54" s="10">
        <v>3</v>
      </c>
      <c r="Z54" s="10">
        <v>11</v>
      </c>
      <c r="AA54" s="10">
        <v>5</v>
      </c>
      <c r="AB54" s="10">
        <v>4</v>
      </c>
      <c r="AC54" s="10">
        <v>92</v>
      </c>
      <c r="AE54" s="10">
        <v>5</v>
      </c>
      <c r="AF54" s="10">
        <v>0</v>
      </c>
      <c r="AG54" s="10" t="s">
        <v>355</v>
      </c>
      <c r="AH54" s="10" t="s">
        <v>355</v>
      </c>
      <c r="AI54" s="10">
        <v>0</v>
      </c>
      <c r="AJ54" s="10" t="s">
        <v>356</v>
      </c>
      <c r="AK54" s="10" t="s">
        <v>356</v>
      </c>
      <c r="AL54" s="10" t="s">
        <v>356</v>
      </c>
      <c r="AM54" s="10" t="s">
        <v>356</v>
      </c>
      <c r="AN54" s="10" t="s">
        <v>356</v>
      </c>
      <c r="AO54" s="10" t="s">
        <v>356</v>
      </c>
      <c r="AP54" s="10" t="s">
        <v>356</v>
      </c>
      <c r="AQ54" s="10" t="s">
        <v>356</v>
      </c>
      <c r="AR54" s="10" t="s">
        <v>356</v>
      </c>
      <c r="AS54" s="10" t="s">
        <v>356</v>
      </c>
      <c r="AT54" s="10" t="s">
        <v>356</v>
      </c>
      <c r="AU54" s="10" t="s">
        <v>356</v>
      </c>
      <c r="AV54" s="10" t="s">
        <v>356</v>
      </c>
      <c r="AW54" s="10" t="s">
        <v>356</v>
      </c>
      <c r="AX54" s="10" t="s">
        <v>356</v>
      </c>
    </row>
    <row r="55" spans="1:50" s="10" customFormat="1" ht="50.25" customHeight="1">
      <c r="A55" s="417">
        <v>104</v>
      </c>
      <c r="B55" s="10" t="s">
        <v>345</v>
      </c>
      <c r="C55" s="18">
        <v>10</v>
      </c>
      <c r="D55" s="158" t="s">
        <v>387</v>
      </c>
      <c r="E55" s="10" t="s">
        <v>491</v>
      </c>
      <c r="F55" s="10" t="s">
        <v>492</v>
      </c>
      <c r="G55" s="157" t="s">
        <v>493</v>
      </c>
      <c r="H55" s="10">
        <v>2019</v>
      </c>
      <c r="I55" s="10" t="s">
        <v>494</v>
      </c>
      <c r="J55" s="159">
        <v>482636.82</v>
      </c>
      <c r="K55" s="10" t="s">
        <v>69</v>
      </c>
      <c r="L55" s="10" t="s">
        <v>495</v>
      </c>
      <c r="M55" s="10" t="s">
        <v>352</v>
      </c>
      <c r="N55" s="10" t="s">
        <v>496</v>
      </c>
      <c r="O55" s="10" t="s">
        <v>497</v>
      </c>
      <c r="P55" s="157" t="s">
        <v>498</v>
      </c>
      <c r="Q55" s="159">
        <v>40.97</v>
      </c>
      <c r="R55" s="159">
        <v>40.97</v>
      </c>
      <c r="S55" s="159">
        <v>20</v>
      </c>
      <c r="T55" s="159">
        <v>40</v>
      </c>
      <c r="U55" s="159">
        <f t="shared" si="3"/>
        <v>100.97</v>
      </c>
      <c r="V55" s="47">
        <v>72</v>
      </c>
      <c r="W55" s="47">
        <v>56.67</v>
      </c>
      <c r="X55" s="14" t="s">
        <v>499</v>
      </c>
      <c r="Y55" s="10">
        <v>3</v>
      </c>
      <c r="Z55" s="10">
        <v>1</v>
      </c>
      <c r="AA55" s="10">
        <v>2</v>
      </c>
      <c r="AB55" s="10">
        <v>44</v>
      </c>
      <c r="AC55" s="10" t="s">
        <v>500</v>
      </c>
      <c r="AD55" s="10">
        <v>40</v>
      </c>
      <c r="AE55" s="10">
        <v>5</v>
      </c>
      <c r="AF55" s="10">
        <v>80</v>
      </c>
      <c r="AG55" s="10" t="s">
        <v>387</v>
      </c>
      <c r="AH55" s="10" t="s">
        <v>501</v>
      </c>
      <c r="AI55" s="10">
        <v>40</v>
      </c>
      <c r="AJ55" s="10" t="s">
        <v>502</v>
      </c>
      <c r="AK55" s="10" t="s">
        <v>503</v>
      </c>
      <c r="AL55" s="10">
        <v>40</v>
      </c>
      <c r="AM55" s="10" t="s">
        <v>356</v>
      </c>
      <c r="AN55" s="10" t="s">
        <v>356</v>
      </c>
      <c r="AO55" s="10" t="s">
        <v>356</v>
      </c>
      <c r="AP55" s="10" t="s">
        <v>356</v>
      </c>
      <c r="AQ55" s="10" t="s">
        <v>356</v>
      </c>
      <c r="AR55" s="10" t="s">
        <v>356</v>
      </c>
      <c r="AS55" s="10" t="s">
        <v>356</v>
      </c>
      <c r="AT55" s="10" t="s">
        <v>356</v>
      </c>
      <c r="AU55" s="10" t="s">
        <v>356</v>
      </c>
      <c r="AV55" s="10" t="s">
        <v>356</v>
      </c>
      <c r="AW55" s="10" t="s">
        <v>356</v>
      </c>
      <c r="AX55" s="10" t="s">
        <v>356</v>
      </c>
    </row>
    <row r="56" spans="1:50" s="10" customFormat="1" ht="50.25" customHeight="1">
      <c r="A56" s="417">
        <v>104</v>
      </c>
      <c r="B56" s="10" t="s">
        <v>345</v>
      </c>
      <c r="C56" s="18">
        <v>10</v>
      </c>
      <c r="D56" s="158" t="s">
        <v>387</v>
      </c>
      <c r="E56" s="10" t="s">
        <v>504</v>
      </c>
      <c r="F56" s="10">
        <v>27920</v>
      </c>
      <c r="G56" s="157" t="s">
        <v>505</v>
      </c>
      <c r="H56" s="10">
        <v>2008</v>
      </c>
      <c r="I56" s="10" t="s">
        <v>506</v>
      </c>
      <c r="J56" s="159">
        <v>85458</v>
      </c>
      <c r="K56" s="10" t="s">
        <v>9855</v>
      </c>
      <c r="L56" s="10" t="s">
        <v>391</v>
      </c>
      <c r="M56" s="10" t="s">
        <v>392</v>
      </c>
      <c r="N56" s="10" t="s">
        <v>507</v>
      </c>
      <c r="O56" s="10" t="s">
        <v>508</v>
      </c>
      <c r="P56" s="157" t="s">
        <v>509</v>
      </c>
      <c r="Q56" s="159">
        <f t="shared" ref="Q56:Q76" si="4">U56</f>
        <v>7.88</v>
      </c>
      <c r="R56" s="159">
        <v>0</v>
      </c>
      <c r="S56" s="159">
        <v>1.88</v>
      </c>
      <c r="T56" s="159">
        <v>6</v>
      </c>
      <c r="U56" s="159">
        <f t="shared" si="3"/>
        <v>7.88</v>
      </c>
      <c r="V56" s="47">
        <v>18</v>
      </c>
      <c r="W56" s="47">
        <v>100</v>
      </c>
      <c r="X56" s="14" t="s">
        <v>510</v>
      </c>
      <c r="Y56" s="10">
        <v>1</v>
      </c>
      <c r="Z56" s="10">
        <v>1</v>
      </c>
      <c r="AA56" s="10">
        <v>7</v>
      </c>
      <c r="AB56" s="10">
        <v>60</v>
      </c>
      <c r="AD56" s="10">
        <v>0</v>
      </c>
      <c r="AE56" s="10">
        <v>5</v>
      </c>
      <c r="AF56" s="10">
        <v>15</v>
      </c>
      <c r="AG56" s="10" t="s">
        <v>387</v>
      </c>
      <c r="AH56" s="10" t="s">
        <v>511</v>
      </c>
      <c r="AI56" s="10">
        <v>7</v>
      </c>
      <c r="AJ56" s="10" t="s">
        <v>512</v>
      </c>
      <c r="AK56" s="10" t="s">
        <v>513</v>
      </c>
      <c r="AL56" s="10">
        <v>1</v>
      </c>
      <c r="AM56" s="10" t="s">
        <v>514</v>
      </c>
      <c r="AN56" s="10" t="s">
        <v>356</v>
      </c>
      <c r="AO56" s="10">
        <v>2</v>
      </c>
      <c r="AP56" s="10" t="s">
        <v>474</v>
      </c>
      <c r="AQ56" s="10" t="s">
        <v>515</v>
      </c>
      <c r="AR56" s="10">
        <v>1</v>
      </c>
      <c r="AS56" s="10" t="s">
        <v>516</v>
      </c>
      <c r="AT56" s="10" t="s">
        <v>517</v>
      </c>
      <c r="AU56" s="10">
        <v>2</v>
      </c>
      <c r="AV56" s="10" t="s">
        <v>518</v>
      </c>
      <c r="AW56" s="10" t="s">
        <v>519</v>
      </c>
      <c r="AX56" s="10">
        <v>2</v>
      </c>
    </row>
    <row r="57" spans="1:50" s="10" customFormat="1" ht="50.25" customHeight="1">
      <c r="A57" s="417">
        <v>104</v>
      </c>
      <c r="B57" s="10" t="s">
        <v>345</v>
      </c>
      <c r="C57" s="18">
        <v>11</v>
      </c>
      <c r="D57" s="158" t="s">
        <v>426</v>
      </c>
      <c r="E57" s="10" t="s">
        <v>520</v>
      </c>
      <c r="F57" s="10">
        <v>55663</v>
      </c>
      <c r="G57" s="157" t="s">
        <v>521</v>
      </c>
      <c r="H57" s="10">
        <v>2007</v>
      </c>
      <c r="I57" s="10" t="s">
        <v>522</v>
      </c>
      <c r="J57" s="159">
        <v>39332</v>
      </c>
      <c r="K57" s="10" t="s">
        <v>103</v>
      </c>
      <c r="L57" s="10" t="s">
        <v>523</v>
      </c>
      <c r="M57" s="10" t="s">
        <v>524</v>
      </c>
      <c r="N57" s="10" t="s">
        <v>525</v>
      </c>
      <c r="O57" s="10" t="s">
        <v>526</v>
      </c>
      <c r="P57" s="157" t="s">
        <v>527</v>
      </c>
      <c r="Q57" s="159">
        <f t="shared" si="4"/>
        <v>14.7694117647059</v>
      </c>
      <c r="R57" s="159">
        <v>0</v>
      </c>
      <c r="S57" s="159">
        <v>0</v>
      </c>
      <c r="T57" s="159">
        <v>14.7694117647059</v>
      </c>
      <c r="U57" s="159">
        <f t="shared" si="3"/>
        <v>14.7694117647059</v>
      </c>
      <c r="V57" s="47">
        <v>20</v>
      </c>
      <c r="W57" s="47">
        <v>100</v>
      </c>
      <c r="X57" s="14" t="s">
        <v>448</v>
      </c>
      <c r="Y57" s="10">
        <v>4</v>
      </c>
      <c r="Z57" s="10">
        <v>6</v>
      </c>
      <c r="AA57" s="10">
        <v>2</v>
      </c>
      <c r="AB57" s="10">
        <v>35</v>
      </c>
      <c r="AC57" s="10">
        <v>80</v>
      </c>
      <c r="AD57" s="10">
        <v>0</v>
      </c>
      <c r="AE57" s="10">
        <v>5</v>
      </c>
      <c r="AF57" s="10">
        <v>12</v>
      </c>
      <c r="AG57" s="10" t="s">
        <v>357</v>
      </c>
      <c r="AH57" s="10" t="s">
        <v>367</v>
      </c>
      <c r="AI57" s="10">
        <v>9</v>
      </c>
      <c r="AJ57" s="10" t="s">
        <v>426</v>
      </c>
      <c r="AK57" s="10" t="s">
        <v>528</v>
      </c>
      <c r="AL57" s="10">
        <v>1</v>
      </c>
      <c r="AM57" s="10" t="s">
        <v>529</v>
      </c>
      <c r="AN57" s="10" t="s">
        <v>530</v>
      </c>
      <c r="AO57" s="10">
        <v>0</v>
      </c>
      <c r="AP57" s="10" t="s">
        <v>531</v>
      </c>
      <c r="AQ57" s="10" t="s">
        <v>532</v>
      </c>
      <c r="AR57" s="10">
        <v>2</v>
      </c>
      <c r="AS57" s="10" t="s">
        <v>356</v>
      </c>
      <c r="AT57" s="10" t="s">
        <v>356</v>
      </c>
      <c r="AU57" s="10" t="s">
        <v>356</v>
      </c>
      <c r="AV57" s="10" t="s">
        <v>356</v>
      </c>
      <c r="AW57" s="10" t="s">
        <v>356</v>
      </c>
      <c r="AX57" s="10" t="s">
        <v>356</v>
      </c>
    </row>
    <row r="58" spans="1:50" s="10" customFormat="1" ht="50.25" customHeight="1">
      <c r="A58" s="417">
        <v>104</v>
      </c>
      <c r="B58" s="10" t="s">
        <v>345</v>
      </c>
      <c r="C58" s="18">
        <v>11</v>
      </c>
      <c r="D58" s="158" t="s">
        <v>426</v>
      </c>
      <c r="E58" s="10" t="s">
        <v>533</v>
      </c>
      <c r="F58" s="10">
        <v>35382</v>
      </c>
      <c r="G58" s="157" t="s">
        <v>534</v>
      </c>
      <c r="H58" s="10">
        <v>2021</v>
      </c>
      <c r="I58" s="10" t="s">
        <v>535</v>
      </c>
      <c r="J58" s="159">
        <v>1921259.68</v>
      </c>
      <c r="K58" s="10" t="s">
        <v>9877</v>
      </c>
      <c r="L58" s="10" t="s">
        <v>536</v>
      </c>
      <c r="M58" s="10" t="s">
        <v>537</v>
      </c>
      <c r="N58" s="10" t="s">
        <v>538</v>
      </c>
      <c r="O58" s="10" t="s">
        <v>539</v>
      </c>
      <c r="P58" s="157" t="s">
        <v>9878</v>
      </c>
      <c r="Q58" s="159">
        <f t="shared" si="4"/>
        <v>159.41999999999999</v>
      </c>
      <c r="R58" s="159">
        <v>113.98</v>
      </c>
      <c r="S58" s="159">
        <v>22.9</v>
      </c>
      <c r="T58" s="159">
        <v>22.54</v>
      </c>
      <c r="U58" s="159">
        <f t="shared" si="3"/>
        <v>159.41999999999999</v>
      </c>
      <c r="V58" s="47">
        <v>85</v>
      </c>
      <c r="W58" s="47">
        <v>45</v>
      </c>
      <c r="X58" s="14" t="s">
        <v>9879</v>
      </c>
      <c r="Y58" s="10">
        <v>3</v>
      </c>
      <c r="Z58" s="10">
        <v>5</v>
      </c>
      <c r="AA58" s="10">
        <v>3</v>
      </c>
      <c r="AB58" s="10">
        <v>66</v>
      </c>
      <c r="AC58" s="10" t="s">
        <v>540</v>
      </c>
      <c r="AD58" s="10">
        <v>22.54</v>
      </c>
      <c r="AE58" s="10">
        <v>5</v>
      </c>
      <c r="AF58" s="10">
        <v>100</v>
      </c>
      <c r="AG58" s="10" t="s">
        <v>426</v>
      </c>
      <c r="AH58" s="10" t="s">
        <v>528</v>
      </c>
      <c r="AI58" s="10">
        <v>87</v>
      </c>
      <c r="AJ58" s="10" t="s">
        <v>357</v>
      </c>
      <c r="AK58" s="10" t="s">
        <v>367</v>
      </c>
      <c r="AL58" s="10">
        <v>10</v>
      </c>
      <c r="AM58" s="10" t="s">
        <v>541</v>
      </c>
      <c r="AN58" s="10" t="s">
        <v>542</v>
      </c>
      <c r="AO58" s="10">
        <v>0</v>
      </c>
      <c r="AP58" s="10" t="s">
        <v>356</v>
      </c>
      <c r="AQ58" s="10" t="s">
        <v>356</v>
      </c>
      <c r="AR58" s="10" t="s">
        <v>356</v>
      </c>
      <c r="AS58" s="10" t="s">
        <v>543</v>
      </c>
      <c r="AT58" s="10" t="s">
        <v>544</v>
      </c>
      <c r="AU58" s="10">
        <v>3</v>
      </c>
      <c r="AV58" s="10" t="s">
        <v>356</v>
      </c>
      <c r="AW58" s="10" t="s">
        <v>356</v>
      </c>
      <c r="AX58" s="10" t="s">
        <v>356</v>
      </c>
    </row>
    <row r="59" spans="1:50" s="10" customFormat="1" ht="50.25" customHeight="1">
      <c r="A59" s="417">
        <v>104</v>
      </c>
      <c r="B59" s="10" t="s">
        <v>345</v>
      </c>
      <c r="C59" s="18">
        <v>7</v>
      </c>
      <c r="D59" s="158" t="s">
        <v>518</v>
      </c>
      <c r="E59" s="10" t="s">
        <v>957</v>
      </c>
      <c r="F59" s="10">
        <v>12318</v>
      </c>
      <c r="G59" s="157" t="s">
        <v>545</v>
      </c>
      <c r="H59" s="10">
        <v>2021</v>
      </c>
      <c r="I59" s="10" t="s">
        <v>546</v>
      </c>
      <c r="J59" s="159">
        <v>63374</v>
      </c>
      <c r="K59" s="10" t="s">
        <v>9880</v>
      </c>
      <c r="L59" s="10" t="s">
        <v>9881</v>
      </c>
      <c r="M59" s="10" t="s">
        <v>9882</v>
      </c>
      <c r="N59" s="10" t="s">
        <v>547</v>
      </c>
      <c r="O59" s="10" t="s">
        <v>548</v>
      </c>
      <c r="P59" s="157" t="s">
        <v>549</v>
      </c>
      <c r="Q59" s="159">
        <v>34.19</v>
      </c>
      <c r="R59" s="159">
        <v>3.07</v>
      </c>
      <c r="S59" s="159">
        <v>5.88</v>
      </c>
      <c r="T59" s="159">
        <v>25</v>
      </c>
      <c r="U59" s="159">
        <v>34.19</v>
      </c>
      <c r="V59" s="47" t="s">
        <v>9883</v>
      </c>
      <c r="W59" s="47">
        <v>13.351740543698787</v>
      </c>
      <c r="X59" s="14" t="s">
        <v>9879</v>
      </c>
      <c r="Y59" s="10">
        <v>3</v>
      </c>
      <c r="Z59" s="10">
        <v>7</v>
      </c>
      <c r="AA59" s="10">
        <v>2</v>
      </c>
      <c r="AB59" s="10">
        <v>4</v>
      </c>
      <c r="AC59" s="10" t="s">
        <v>550</v>
      </c>
      <c r="AD59" s="10">
        <v>15.5</v>
      </c>
      <c r="AE59" s="10">
        <v>5</v>
      </c>
      <c r="AF59" s="10">
        <v>0</v>
      </c>
      <c r="AG59" s="10" t="s">
        <v>356</v>
      </c>
      <c r="AH59" s="10" t="s">
        <v>356</v>
      </c>
      <c r="AI59" s="10" t="s">
        <v>356</v>
      </c>
      <c r="AJ59" s="10" t="s">
        <v>356</v>
      </c>
      <c r="AK59" s="10" t="s">
        <v>356</v>
      </c>
      <c r="AL59" s="10" t="s">
        <v>356</v>
      </c>
      <c r="AM59" s="10" t="s">
        <v>356</v>
      </c>
      <c r="AN59" s="10" t="s">
        <v>356</v>
      </c>
      <c r="AO59" s="10" t="s">
        <v>356</v>
      </c>
      <c r="AP59" s="10" t="s">
        <v>356</v>
      </c>
      <c r="AQ59" s="10" t="s">
        <v>356</v>
      </c>
      <c r="AR59" s="10" t="s">
        <v>356</v>
      </c>
      <c r="AS59" s="10" t="s">
        <v>356</v>
      </c>
      <c r="AT59" s="10" t="s">
        <v>356</v>
      </c>
      <c r="AU59" s="10" t="s">
        <v>356</v>
      </c>
      <c r="AV59" s="10" t="s">
        <v>356</v>
      </c>
      <c r="AW59" s="10" t="s">
        <v>356</v>
      </c>
      <c r="AX59" s="10" t="s">
        <v>356</v>
      </c>
    </row>
    <row r="60" spans="1:50" s="10" customFormat="1" ht="50.25" customHeight="1">
      <c r="A60" s="417">
        <v>104</v>
      </c>
      <c r="B60" s="10" t="s">
        <v>345</v>
      </c>
      <c r="C60" s="18">
        <v>6</v>
      </c>
      <c r="D60" s="158" t="s">
        <v>346</v>
      </c>
      <c r="E60" s="10" t="s">
        <v>382</v>
      </c>
      <c r="F60" s="10">
        <v>24445</v>
      </c>
      <c r="G60" s="157" t="s">
        <v>551</v>
      </c>
      <c r="H60" s="10">
        <v>2011</v>
      </c>
      <c r="I60" s="10" t="s">
        <v>552</v>
      </c>
      <c r="J60" s="159">
        <v>209339</v>
      </c>
      <c r="K60" s="10" t="s">
        <v>81</v>
      </c>
      <c r="L60" s="10" t="s">
        <v>351</v>
      </c>
      <c r="M60" s="10" t="s">
        <v>352</v>
      </c>
      <c r="N60" s="10" t="s">
        <v>553</v>
      </c>
      <c r="O60" s="10" t="s">
        <v>554</v>
      </c>
      <c r="P60" s="157" t="s">
        <v>555</v>
      </c>
      <c r="Q60" s="159">
        <f t="shared" si="4"/>
        <v>51.36</v>
      </c>
      <c r="R60" s="159">
        <v>0</v>
      </c>
      <c r="S60" s="159">
        <v>2.75</v>
      </c>
      <c r="T60" s="159">
        <v>48.61</v>
      </c>
      <c r="U60" s="159">
        <f t="shared" si="3"/>
        <v>51.36</v>
      </c>
      <c r="V60" s="47">
        <v>12</v>
      </c>
      <c r="W60" s="47">
        <v>100</v>
      </c>
      <c r="X60" s="14" t="s">
        <v>9857</v>
      </c>
      <c r="Y60" s="10">
        <v>3</v>
      </c>
      <c r="Z60" s="10">
        <v>11</v>
      </c>
      <c r="AA60" s="10">
        <v>5</v>
      </c>
      <c r="AB60" s="10">
        <v>4</v>
      </c>
      <c r="AC60" s="10">
        <v>95</v>
      </c>
      <c r="AD60" s="10">
        <v>0</v>
      </c>
      <c r="AE60" s="10">
        <v>5</v>
      </c>
      <c r="AF60" s="10">
        <v>7</v>
      </c>
      <c r="AG60" s="10" t="s">
        <v>556</v>
      </c>
      <c r="AH60" s="10" t="s">
        <v>9858</v>
      </c>
      <c r="AI60" s="10">
        <v>7</v>
      </c>
      <c r="AJ60" s="10" t="s">
        <v>356</v>
      </c>
      <c r="AK60" s="10" t="s">
        <v>356</v>
      </c>
      <c r="AL60" s="10" t="s">
        <v>356</v>
      </c>
      <c r="AM60" s="10" t="s">
        <v>356</v>
      </c>
      <c r="AN60" s="10" t="s">
        <v>356</v>
      </c>
      <c r="AO60" s="10" t="s">
        <v>356</v>
      </c>
      <c r="AP60" s="10" t="s">
        <v>356</v>
      </c>
      <c r="AQ60" s="10" t="s">
        <v>356</v>
      </c>
      <c r="AR60" s="10" t="s">
        <v>356</v>
      </c>
      <c r="AS60" s="10" t="s">
        <v>356</v>
      </c>
      <c r="AT60" s="10" t="s">
        <v>356</v>
      </c>
      <c r="AU60" s="10" t="s">
        <v>356</v>
      </c>
      <c r="AV60" s="10" t="s">
        <v>356</v>
      </c>
      <c r="AW60" s="10" t="s">
        <v>356</v>
      </c>
      <c r="AX60" s="10" t="s">
        <v>356</v>
      </c>
    </row>
    <row r="61" spans="1:50" s="10" customFormat="1" ht="50.25" customHeight="1">
      <c r="A61" s="417">
        <v>104</v>
      </c>
      <c r="B61" s="10" t="s">
        <v>345</v>
      </c>
      <c r="C61" s="18">
        <v>13</v>
      </c>
      <c r="D61" s="158" t="s">
        <v>558</v>
      </c>
      <c r="E61" s="10" t="s">
        <v>559</v>
      </c>
      <c r="F61" s="10">
        <v>25446</v>
      </c>
      <c r="G61" s="157" t="s">
        <v>560</v>
      </c>
      <c r="H61" s="10">
        <v>2013</v>
      </c>
      <c r="I61" s="10" t="s">
        <v>561</v>
      </c>
      <c r="J61" s="159">
        <v>215027</v>
      </c>
      <c r="K61" s="10" t="s">
        <v>9870</v>
      </c>
      <c r="L61" s="10" t="s">
        <v>562</v>
      </c>
      <c r="M61" s="10" t="s">
        <v>563</v>
      </c>
      <c r="N61" s="10" t="s">
        <v>564</v>
      </c>
      <c r="O61" s="10" t="s">
        <v>565</v>
      </c>
      <c r="P61" s="157" t="s">
        <v>566</v>
      </c>
      <c r="Q61" s="159">
        <f t="shared" si="4"/>
        <v>18</v>
      </c>
      <c r="R61" s="159">
        <v>0</v>
      </c>
      <c r="S61" s="159">
        <v>3</v>
      </c>
      <c r="T61" s="159">
        <v>15</v>
      </c>
      <c r="U61" s="159">
        <f t="shared" si="3"/>
        <v>18</v>
      </c>
      <c r="V61" s="47">
        <v>52</v>
      </c>
      <c r="W61" s="47">
        <v>100</v>
      </c>
      <c r="X61" s="14" t="s">
        <v>567</v>
      </c>
      <c r="Y61" s="10">
        <v>3</v>
      </c>
      <c r="Z61" s="10">
        <v>12</v>
      </c>
      <c r="AA61" s="10">
        <v>5</v>
      </c>
      <c r="AB61" s="10">
        <v>44</v>
      </c>
      <c r="AD61" s="10">
        <v>15</v>
      </c>
      <c r="AE61" s="10">
        <v>5</v>
      </c>
      <c r="AF61" s="10">
        <v>5</v>
      </c>
      <c r="AG61" s="10" t="s">
        <v>558</v>
      </c>
      <c r="AH61" s="10" t="s">
        <v>568</v>
      </c>
      <c r="AI61" s="10">
        <v>5</v>
      </c>
      <c r="AJ61" s="10" t="s">
        <v>356</v>
      </c>
      <c r="AK61" s="10" t="s">
        <v>356</v>
      </c>
      <c r="AL61" s="10" t="s">
        <v>356</v>
      </c>
      <c r="AM61" s="10" t="s">
        <v>356</v>
      </c>
      <c r="AN61" s="10" t="s">
        <v>356</v>
      </c>
      <c r="AO61" s="10" t="s">
        <v>356</v>
      </c>
      <c r="AP61" s="10" t="s">
        <v>356</v>
      </c>
      <c r="AQ61" s="10" t="s">
        <v>356</v>
      </c>
      <c r="AR61" s="10" t="s">
        <v>356</v>
      </c>
      <c r="AS61" s="10" t="s">
        <v>356</v>
      </c>
      <c r="AT61" s="10" t="s">
        <v>356</v>
      </c>
      <c r="AU61" s="10" t="s">
        <v>356</v>
      </c>
      <c r="AV61" s="10" t="s">
        <v>356</v>
      </c>
      <c r="AW61" s="10" t="s">
        <v>356</v>
      </c>
      <c r="AX61" s="10" t="s">
        <v>356</v>
      </c>
    </row>
    <row r="62" spans="1:50" s="10" customFormat="1" ht="50.25" customHeight="1">
      <c r="A62" s="417">
        <v>104</v>
      </c>
      <c r="B62" s="10" t="s">
        <v>345</v>
      </c>
      <c r="C62" s="18">
        <v>13</v>
      </c>
      <c r="D62" s="158" t="s">
        <v>558</v>
      </c>
      <c r="E62" s="10" t="s">
        <v>559</v>
      </c>
      <c r="F62" s="10">
        <v>25446</v>
      </c>
      <c r="G62" s="157" t="s">
        <v>569</v>
      </c>
      <c r="H62" s="10">
        <v>2020</v>
      </c>
      <c r="I62" s="10" t="s">
        <v>569</v>
      </c>
      <c r="J62" s="159">
        <v>71859.539999999994</v>
      </c>
      <c r="K62" s="10" t="s">
        <v>9870</v>
      </c>
      <c r="L62" s="10" t="s">
        <v>562</v>
      </c>
      <c r="M62" s="10" t="s">
        <v>563</v>
      </c>
      <c r="N62" s="10" t="s">
        <v>570</v>
      </c>
      <c r="O62" s="10" t="s">
        <v>571</v>
      </c>
      <c r="P62" s="157" t="s">
        <v>572</v>
      </c>
      <c r="Q62" s="159">
        <f t="shared" si="4"/>
        <v>26.45</v>
      </c>
      <c r="R62" s="159">
        <v>8.4499999999999993</v>
      </c>
      <c r="S62" s="159">
        <v>3</v>
      </c>
      <c r="T62" s="159">
        <v>15</v>
      </c>
      <c r="U62" s="159">
        <f t="shared" si="3"/>
        <v>26.45</v>
      </c>
      <c r="V62" s="47">
        <v>100</v>
      </c>
      <c r="W62" s="47">
        <v>100</v>
      </c>
      <c r="X62" s="14" t="s">
        <v>567</v>
      </c>
      <c r="Y62" s="10">
        <v>3</v>
      </c>
      <c r="Z62" s="10">
        <v>11</v>
      </c>
      <c r="AA62" s="10">
        <v>5</v>
      </c>
      <c r="AB62" s="10">
        <v>66</v>
      </c>
      <c r="AD62" s="10">
        <v>15</v>
      </c>
      <c r="AE62" s="10">
        <v>5</v>
      </c>
      <c r="AF62" s="10">
        <v>85</v>
      </c>
      <c r="AG62" s="10" t="s">
        <v>558</v>
      </c>
      <c r="AH62" s="10" t="s">
        <v>573</v>
      </c>
      <c r="AI62" s="10">
        <v>85</v>
      </c>
      <c r="AJ62" s="10" t="s">
        <v>356</v>
      </c>
      <c r="AK62" s="10" t="s">
        <v>356</v>
      </c>
      <c r="AL62" s="10" t="s">
        <v>356</v>
      </c>
      <c r="AM62" s="10" t="s">
        <v>356</v>
      </c>
      <c r="AN62" s="10" t="s">
        <v>356</v>
      </c>
      <c r="AO62" s="10" t="s">
        <v>356</v>
      </c>
      <c r="AP62" s="10" t="s">
        <v>356</v>
      </c>
      <c r="AQ62" s="10" t="s">
        <v>356</v>
      </c>
      <c r="AR62" s="10" t="s">
        <v>356</v>
      </c>
      <c r="AS62" s="10" t="s">
        <v>356</v>
      </c>
      <c r="AT62" s="10" t="s">
        <v>356</v>
      </c>
      <c r="AU62" s="10" t="s">
        <v>356</v>
      </c>
      <c r="AV62" s="10" t="s">
        <v>356</v>
      </c>
      <c r="AW62" s="10" t="s">
        <v>356</v>
      </c>
      <c r="AX62" s="10" t="s">
        <v>356</v>
      </c>
    </row>
    <row r="63" spans="1:50" s="10" customFormat="1" ht="50.25" customHeight="1">
      <c r="A63" s="417">
        <v>104</v>
      </c>
      <c r="B63" s="10" t="s">
        <v>345</v>
      </c>
      <c r="C63" s="18">
        <v>13</v>
      </c>
      <c r="D63" s="158" t="s">
        <v>558</v>
      </c>
      <c r="E63" s="10" t="s">
        <v>559</v>
      </c>
      <c r="F63" s="10">
        <v>25446</v>
      </c>
      <c r="G63" s="157" t="s">
        <v>574</v>
      </c>
      <c r="H63" s="10">
        <v>2020</v>
      </c>
      <c r="I63" s="10" t="s">
        <v>575</v>
      </c>
      <c r="J63" s="159">
        <v>62835.68</v>
      </c>
      <c r="K63" s="10" t="s">
        <v>9870</v>
      </c>
      <c r="L63" s="10" t="s">
        <v>562</v>
      </c>
      <c r="M63" s="10" t="s">
        <v>563</v>
      </c>
      <c r="N63" s="10" t="s">
        <v>576</v>
      </c>
      <c r="O63" s="10" t="s">
        <v>577</v>
      </c>
      <c r="P63" s="157" t="s">
        <v>578</v>
      </c>
      <c r="Q63" s="159">
        <f t="shared" si="4"/>
        <v>7.39</v>
      </c>
      <c r="R63" s="159">
        <v>7.39</v>
      </c>
      <c r="S63" s="159">
        <v>0</v>
      </c>
      <c r="T63" s="159">
        <v>0</v>
      </c>
      <c r="U63" s="159">
        <f t="shared" si="3"/>
        <v>7.39</v>
      </c>
      <c r="V63" s="47">
        <v>100</v>
      </c>
      <c r="W63" s="47">
        <v>100</v>
      </c>
      <c r="X63" s="14" t="s">
        <v>567</v>
      </c>
      <c r="Y63" s="10">
        <v>1</v>
      </c>
      <c r="Z63" s="10">
        <v>7</v>
      </c>
      <c r="AA63" s="10">
        <v>6</v>
      </c>
      <c r="AB63" s="10">
        <v>44</v>
      </c>
      <c r="AD63" s="10">
        <v>15</v>
      </c>
      <c r="AE63" s="10">
        <v>5</v>
      </c>
      <c r="AF63" s="10">
        <v>100</v>
      </c>
      <c r="AG63" s="10" t="s">
        <v>558</v>
      </c>
      <c r="AH63" s="10" t="s">
        <v>579</v>
      </c>
      <c r="AI63" s="10">
        <v>100</v>
      </c>
      <c r="AJ63" s="10" t="s">
        <v>356</v>
      </c>
      <c r="AK63" s="10" t="s">
        <v>356</v>
      </c>
      <c r="AL63" s="10" t="s">
        <v>356</v>
      </c>
      <c r="AM63" s="10" t="s">
        <v>356</v>
      </c>
      <c r="AN63" s="10" t="s">
        <v>356</v>
      </c>
      <c r="AO63" s="10" t="s">
        <v>356</v>
      </c>
      <c r="AP63" s="10" t="s">
        <v>356</v>
      </c>
      <c r="AQ63" s="10" t="s">
        <v>356</v>
      </c>
      <c r="AR63" s="10" t="s">
        <v>356</v>
      </c>
      <c r="AS63" s="10" t="s">
        <v>356</v>
      </c>
      <c r="AT63" s="10" t="s">
        <v>356</v>
      </c>
      <c r="AU63" s="10" t="s">
        <v>356</v>
      </c>
      <c r="AV63" s="10" t="s">
        <v>356</v>
      </c>
      <c r="AW63" s="10" t="s">
        <v>356</v>
      </c>
      <c r="AX63" s="10" t="s">
        <v>356</v>
      </c>
    </row>
    <row r="64" spans="1:50" s="10" customFormat="1" ht="50.25" customHeight="1">
      <c r="A64" s="417">
        <v>104</v>
      </c>
      <c r="B64" s="10" t="s">
        <v>345</v>
      </c>
      <c r="C64" s="18">
        <v>13</v>
      </c>
      <c r="D64" s="158" t="s">
        <v>558</v>
      </c>
      <c r="E64" s="10" t="s">
        <v>559</v>
      </c>
      <c r="F64" s="10">
        <v>25446</v>
      </c>
      <c r="G64" s="157" t="s">
        <v>580</v>
      </c>
      <c r="H64" s="10">
        <v>2016</v>
      </c>
      <c r="I64" s="10" t="s">
        <v>581</v>
      </c>
      <c r="J64" s="159">
        <f>47389+11873</f>
        <v>59262</v>
      </c>
      <c r="K64" s="10" t="s">
        <v>9870</v>
      </c>
      <c r="L64" s="10" t="s">
        <v>562</v>
      </c>
      <c r="M64" s="10" t="s">
        <v>563</v>
      </c>
      <c r="N64" s="10" t="s">
        <v>582</v>
      </c>
      <c r="O64" s="10" t="s">
        <v>583</v>
      </c>
      <c r="P64" s="157" t="s">
        <v>584</v>
      </c>
      <c r="Q64" s="159">
        <f t="shared" si="4"/>
        <v>0</v>
      </c>
      <c r="R64" s="159">
        <v>0</v>
      </c>
      <c r="S64" s="159">
        <v>0</v>
      </c>
      <c r="T64" s="159">
        <v>0</v>
      </c>
      <c r="U64" s="159">
        <f t="shared" si="3"/>
        <v>0</v>
      </c>
      <c r="V64" s="47">
        <v>100</v>
      </c>
      <c r="W64" s="47">
        <v>100</v>
      </c>
      <c r="X64" s="14" t="s">
        <v>567</v>
      </c>
      <c r="Y64" s="10">
        <v>3</v>
      </c>
      <c r="Z64" s="10">
        <v>11</v>
      </c>
      <c r="AA64" s="10">
        <v>5</v>
      </c>
      <c r="AB64" s="10">
        <v>66</v>
      </c>
      <c r="AD64" s="10">
        <v>15</v>
      </c>
      <c r="AE64" s="10">
        <v>5</v>
      </c>
      <c r="AF64" s="10">
        <v>70</v>
      </c>
      <c r="AG64" s="10" t="s">
        <v>558</v>
      </c>
      <c r="AH64" s="10" t="s">
        <v>585</v>
      </c>
      <c r="AI64" s="10">
        <v>70</v>
      </c>
      <c r="AJ64" s="10" t="s">
        <v>356</v>
      </c>
      <c r="AK64" s="10" t="s">
        <v>356</v>
      </c>
      <c r="AL64" s="10" t="s">
        <v>356</v>
      </c>
      <c r="AM64" s="10" t="s">
        <v>356</v>
      </c>
      <c r="AN64" s="10" t="s">
        <v>356</v>
      </c>
      <c r="AO64" s="10" t="s">
        <v>356</v>
      </c>
      <c r="AP64" s="10" t="s">
        <v>356</v>
      </c>
      <c r="AQ64" s="10" t="s">
        <v>356</v>
      </c>
      <c r="AR64" s="10" t="s">
        <v>356</v>
      </c>
      <c r="AS64" s="10" t="s">
        <v>356</v>
      </c>
      <c r="AT64" s="10" t="s">
        <v>356</v>
      </c>
      <c r="AU64" s="10" t="s">
        <v>356</v>
      </c>
      <c r="AV64" s="10" t="s">
        <v>356</v>
      </c>
      <c r="AW64" s="10" t="s">
        <v>356</v>
      </c>
      <c r="AX64" s="10" t="s">
        <v>356</v>
      </c>
    </row>
    <row r="65" spans="1:50" s="10" customFormat="1" ht="50.25" customHeight="1">
      <c r="A65" s="417">
        <v>104</v>
      </c>
      <c r="B65" s="10" t="s">
        <v>345</v>
      </c>
      <c r="C65" s="18">
        <v>3</v>
      </c>
      <c r="D65" s="158" t="s">
        <v>586</v>
      </c>
      <c r="E65" s="10" t="s">
        <v>587</v>
      </c>
      <c r="F65" s="10" t="s">
        <v>588</v>
      </c>
      <c r="G65" s="157" t="s">
        <v>589</v>
      </c>
      <c r="H65" s="10">
        <v>2014</v>
      </c>
      <c r="I65" s="10" t="s">
        <v>590</v>
      </c>
      <c r="J65" s="159">
        <v>132743</v>
      </c>
      <c r="K65" s="10" t="s">
        <v>9884</v>
      </c>
      <c r="L65" s="10" t="s">
        <v>591</v>
      </c>
      <c r="M65" s="10" t="s">
        <v>592</v>
      </c>
      <c r="N65" s="10" t="s">
        <v>593</v>
      </c>
      <c r="O65" s="10" t="s">
        <v>594</v>
      </c>
      <c r="P65" s="157" t="s">
        <v>595</v>
      </c>
      <c r="Q65" s="159">
        <f t="shared" si="4"/>
        <v>0</v>
      </c>
      <c r="R65" s="159">
        <v>0</v>
      </c>
      <c r="S65" s="159">
        <v>0</v>
      </c>
      <c r="T65" s="159">
        <v>0</v>
      </c>
      <c r="U65" s="159">
        <f t="shared" si="3"/>
        <v>0</v>
      </c>
      <c r="V65" s="47">
        <v>99</v>
      </c>
      <c r="W65" s="47">
        <v>100</v>
      </c>
      <c r="X65" s="14" t="s">
        <v>596</v>
      </c>
      <c r="Y65" s="10">
        <v>6</v>
      </c>
      <c r="Z65" s="10">
        <v>1</v>
      </c>
      <c r="AA65" s="10">
        <v>4</v>
      </c>
      <c r="AB65" s="10">
        <v>14</v>
      </c>
      <c r="AD65" s="10">
        <v>0</v>
      </c>
      <c r="AE65" s="10">
        <v>2</v>
      </c>
      <c r="AF65" s="10">
        <v>100</v>
      </c>
      <c r="AG65" s="10" t="s">
        <v>586</v>
      </c>
      <c r="AH65" s="10" t="s">
        <v>597</v>
      </c>
      <c r="AI65" s="10">
        <v>76</v>
      </c>
      <c r="AJ65" s="10" t="s">
        <v>598</v>
      </c>
      <c r="AK65" s="10" t="s">
        <v>599</v>
      </c>
      <c r="AL65" s="10">
        <v>5</v>
      </c>
      <c r="AM65" s="10" t="s">
        <v>529</v>
      </c>
      <c r="AN65" s="10" t="s">
        <v>600</v>
      </c>
      <c r="AO65" s="10">
        <v>10</v>
      </c>
      <c r="AP65" s="10" t="s">
        <v>426</v>
      </c>
      <c r="AQ65" s="10" t="s">
        <v>601</v>
      </c>
      <c r="AR65" s="10">
        <v>5</v>
      </c>
      <c r="AS65" s="10" t="s">
        <v>474</v>
      </c>
      <c r="AT65" s="10" t="s">
        <v>602</v>
      </c>
      <c r="AU65" s="10">
        <v>4</v>
      </c>
      <c r="AV65" s="10" t="s">
        <v>356</v>
      </c>
      <c r="AW65" s="10" t="s">
        <v>356</v>
      </c>
      <c r="AX65" s="10" t="s">
        <v>356</v>
      </c>
    </row>
    <row r="66" spans="1:50" s="10" customFormat="1" ht="50.25" customHeight="1">
      <c r="A66" s="417">
        <v>104</v>
      </c>
      <c r="B66" s="10" t="s">
        <v>345</v>
      </c>
      <c r="C66" s="18">
        <v>9</v>
      </c>
      <c r="D66" s="158" t="s">
        <v>512</v>
      </c>
      <c r="E66" s="10" t="s">
        <v>603</v>
      </c>
      <c r="F66" s="10">
        <v>15790</v>
      </c>
      <c r="G66" s="157" t="s">
        <v>604</v>
      </c>
      <c r="H66" s="10">
        <v>2012</v>
      </c>
      <c r="I66" s="10" t="s">
        <v>605</v>
      </c>
      <c r="J66" s="159">
        <v>133284</v>
      </c>
      <c r="K66" s="10" t="s">
        <v>9855</v>
      </c>
      <c r="L66" s="10" t="s">
        <v>606</v>
      </c>
      <c r="M66" s="10" t="s">
        <v>607</v>
      </c>
      <c r="N66" s="10" t="s">
        <v>608</v>
      </c>
      <c r="O66" s="10" t="s">
        <v>609</v>
      </c>
      <c r="P66" s="157" t="s">
        <v>610</v>
      </c>
      <c r="Q66" s="159">
        <f t="shared" si="4"/>
        <v>2.1235294117647059</v>
      </c>
      <c r="R66" s="159">
        <v>0</v>
      </c>
      <c r="S66" s="159">
        <v>0.58823529411764708</v>
      </c>
      <c r="T66" s="159">
        <v>1.5352941176470587</v>
      </c>
      <c r="U66" s="159">
        <f t="shared" si="3"/>
        <v>2.1235294117647059</v>
      </c>
      <c r="V66" s="47">
        <v>94</v>
      </c>
      <c r="W66" s="47">
        <v>100</v>
      </c>
      <c r="X66" s="14" t="s">
        <v>9885</v>
      </c>
      <c r="Y66" s="10">
        <v>3</v>
      </c>
      <c r="Z66" s="10">
        <v>12</v>
      </c>
      <c r="AA66" s="10">
        <v>3</v>
      </c>
      <c r="AB66" s="10">
        <v>4</v>
      </c>
      <c r="AC66" s="10" t="s">
        <v>436</v>
      </c>
      <c r="AD66" s="10">
        <v>0</v>
      </c>
      <c r="AE66" s="10">
        <v>5</v>
      </c>
      <c r="AF66" s="10">
        <v>100</v>
      </c>
      <c r="AG66" s="10" t="s">
        <v>512</v>
      </c>
      <c r="AH66" s="10" t="s">
        <v>9886</v>
      </c>
      <c r="AI66" s="10">
        <v>100</v>
      </c>
      <c r="AJ66" s="10" t="s">
        <v>356</v>
      </c>
      <c r="AK66" s="10" t="s">
        <v>356</v>
      </c>
      <c r="AL66" s="10" t="s">
        <v>356</v>
      </c>
      <c r="AM66" s="10" t="s">
        <v>356</v>
      </c>
      <c r="AN66" s="10" t="s">
        <v>356</v>
      </c>
      <c r="AO66" s="10" t="s">
        <v>356</v>
      </c>
      <c r="AP66" s="10" t="s">
        <v>356</v>
      </c>
      <c r="AQ66" s="10" t="s">
        <v>356</v>
      </c>
      <c r="AR66" s="10" t="s">
        <v>356</v>
      </c>
      <c r="AS66" s="10" t="s">
        <v>356</v>
      </c>
      <c r="AT66" s="10" t="s">
        <v>356</v>
      </c>
      <c r="AU66" s="10" t="s">
        <v>356</v>
      </c>
      <c r="AV66" s="10" t="s">
        <v>356</v>
      </c>
      <c r="AW66" s="10" t="s">
        <v>356</v>
      </c>
      <c r="AX66" s="10" t="s">
        <v>356</v>
      </c>
    </row>
    <row r="67" spans="1:50" s="10" customFormat="1" ht="50.25" customHeight="1">
      <c r="A67" s="417">
        <v>104</v>
      </c>
      <c r="B67" s="10" t="s">
        <v>345</v>
      </c>
      <c r="C67" s="18">
        <v>9</v>
      </c>
      <c r="D67" s="158" t="s">
        <v>512</v>
      </c>
      <c r="E67" s="10" t="s">
        <v>603</v>
      </c>
      <c r="F67" s="10">
        <v>15790</v>
      </c>
      <c r="G67" s="157" t="s">
        <v>611</v>
      </c>
      <c r="H67" s="10">
        <v>2012</v>
      </c>
      <c r="I67" s="10" t="s">
        <v>612</v>
      </c>
      <c r="J67" s="159">
        <v>54437</v>
      </c>
      <c r="K67" s="10" t="s">
        <v>9855</v>
      </c>
      <c r="L67" s="10" t="s">
        <v>606</v>
      </c>
      <c r="M67" s="10" t="s">
        <v>607</v>
      </c>
      <c r="N67" s="10" t="s">
        <v>613</v>
      </c>
      <c r="O67" s="10" t="s">
        <v>614</v>
      </c>
      <c r="P67" s="157" t="s">
        <v>615</v>
      </c>
      <c r="Q67" s="159">
        <f t="shared" si="4"/>
        <v>9.7705882352941167</v>
      </c>
      <c r="R67" s="159">
        <v>0</v>
      </c>
      <c r="S67" s="159">
        <v>8.235294117647058</v>
      </c>
      <c r="T67" s="159">
        <v>1.5352941176470587</v>
      </c>
      <c r="U67" s="159">
        <f t="shared" si="3"/>
        <v>9.7705882352941167</v>
      </c>
      <c r="V67" s="47">
        <v>78</v>
      </c>
      <c r="W67" s="47">
        <v>100</v>
      </c>
      <c r="X67" s="14" t="s">
        <v>9885</v>
      </c>
      <c r="Y67" s="10">
        <v>3</v>
      </c>
      <c r="Z67" s="10">
        <v>12</v>
      </c>
      <c r="AA67" s="10">
        <v>3</v>
      </c>
      <c r="AB67" s="10">
        <v>4</v>
      </c>
      <c r="AC67" s="10" t="s">
        <v>436</v>
      </c>
      <c r="AD67" s="10">
        <v>0</v>
      </c>
      <c r="AE67" s="10">
        <v>5</v>
      </c>
      <c r="AF67" s="10">
        <v>85</v>
      </c>
      <c r="AG67" s="10" t="s">
        <v>512</v>
      </c>
      <c r="AH67" s="10" t="s">
        <v>616</v>
      </c>
      <c r="AI67" s="10">
        <v>85</v>
      </c>
      <c r="AJ67" s="10" t="s">
        <v>356</v>
      </c>
      <c r="AK67" s="10" t="s">
        <v>356</v>
      </c>
      <c r="AL67" s="10" t="s">
        <v>356</v>
      </c>
      <c r="AM67" s="10" t="s">
        <v>356</v>
      </c>
      <c r="AN67" s="10" t="s">
        <v>356</v>
      </c>
      <c r="AO67" s="10" t="s">
        <v>356</v>
      </c>
      <c r="AP67" s="10" t="s">
        <v>356</v>
      </c>
      <c r="AQ67" s="10" t="s">
        <v>356</v>
      </c>
      <c r="AR67" s="10" t="s">
        <v>356</v>
      </c>
      <c r="AS67" s="10" t="s">
        <v>356</v>
      </c>
      <c r="AT67" s="10" t="s">
        <v>356</v>
      </c>
      <c r="AU67" s="10" t="s">
        <v>356</v>
      </c>
      <c r="AV67" s="10" t="s">
        <v>356</v>
      </c>
      <c r="AW67" s="10" t="s">
        <v>356</v>
      </c>
      <c r="AX67" s="10" t="s">
        <v>356</v>
      </c>
    </row>
    <row r="68" spans="1:50" s="10" customFormat="1" ht="50.25" customHeight="1">
      <c r="A68" s="417">
        <v>104</v>
      </c>
      <c r="B68" s="10" t="s">
        <v>345</v>
      </c>
      <c r="C68" s="18">
        <v>9</v>
      </c>
      <c r="D68" s="158" t="s">
        <v>512</v>
      </c>
      <c r="E68" s="10" t="s">
        <v>617</v>
      </c>
      <c r="F68" s="10">
        <v>25023</v>
      </c>
      <c r="G68" s="157" t="s">
        <v>618</v>
      </c>
      <c r="H68" s="10">
        <v>2020</v>
      </c>
      <c r="I68" s="10" t="s">
        <v>619</v>
      </c>
      <c r="J68" s="159">
        <v>77384.81</v>
      </c>
      <c r="K68" s="10" t="s">
        <v>9887</v>
      </c>
      <c r="L68" s="10" t="s">
        <v>620</v>
      </c>
      <c r="M68" s="10" t="s">
        <v>621</v>
      </c>
      <c r="N68" s="10" t="s">
        <v>622</v>
      </c>
      <c r="O68" s="10" t="s">
        <v>623</v>
      </c>
      <c r="P68" s="157" t="s">
        <v>624</v>
      </c>
      <c r="Q68" s="159">
        <f t="shared" si="4"/>
        <v>48.07</v>
      </c>
      <c r="R68" s="159">
        <v>7.0000000000000007E-2</v>
      </c>
      <c r="S68" s="159">
        <v>5.5</v>
      </c>
      <c r="T68" s="159">
        <v>42.5</v>
      </c>
      <c r="U68" s="159">
        <f t="shared" si="3"/>
        <v>48.07</v>
      </c>
      <c r="V68" s="47">
        <v>90</v>
      </c>
      <c r="W68" s="47">
        <v>28.3</v>
      </c>
      <c r="X68" s="14" t="s">
        <v>625</v>
      </c>
      <c r="Y68" s="10">
        <v>3</v>
      </c>
      <c r="Z68" s="10">
        <v>7</v>
      </c>
      <c r="AA68" s="10">
        <v>2</v>
      </c>
      <c r="AB68" s="10">
        <v>4</v>
      </c>
      <c r="AC68" s="10" t="s">
        <v>626</v>
      </c>
      <c r="AD68" s="10">
        <v>0</v>
      </c>
      <c r="AE68" s="10">
        <v>5</v>
      </c>
      <c r="AF68" s="10">
        <v>90</v>
      </c>
      <c r="AG68" s="10" t="s">
        <v>512</v>
      </c>
      <c r="AH68" s="10" t="s">
        <v>627</v>
      </c>
      <c r="AI68" s="10">
        <v>90</v>
      </c>
      <c r="AJ68" s="10" t="s">
        <v>356</v>
      </c>
      <c r="AK68" s="10" t="s">
        <v>356</v>
      </c>
      <c r="AL68" s="10" t="s">
        <v>356</v>
      </c>
      <c r="AM68" s="10" t="s">
        <v>356</v>
      </c>
      <c r="AN68" s="10" t="s">
        <v>356</v>
      </c>
      <c r="AO68" s="10" t="s">
        <v>356</v>
      </c>
      <c r="AP68" s="10" t="s">
        <v>356</v>
      </c>
      <c r="AQ68" s="10" t="s">
        <v>356</v>
      </c>
      <c r="AR68" s="10" t="s">
        <v>356</v>
      </c>
      <c r="AS68" s="10" t="s">
        <v>356</v>
      </c>
      <c r="AT68" s="10" t="s">
        <v>356</v>
      </c>
      <c r="AU68" s="10" t="s">
        <v>356</v>
      </c>
      <c r="AV68" s="10" t="s">
        <v>356</v>
      </c>
      <c r="AW68" s="10" t="s">
        <v>356</v>
      </c>
      <c r="AX68" s="10" t="s">
        <v>356</v>
      </c>
    </row>
    <row r="69" spans="1:50" s="10" customFormat="1" ht="50.25" customHeight="1">
      <c r="A69" s="417">
        <v>104</v>
      </c>
      <c r="B69" s="10" t="s">
        <v>345</v>
      </c>
      <c r="C69" s="18">
        <v>7</v>
      </c>
      <c r="D69" s="158" t="s">
        <v>512</v>
      </c>
      <c r="E69" s="10" t="s">
        <v>628</v>
      </c>
      <c r="F69" s="10" t="s">
        <v>629</v>
      </c>
      <c r="G69" s="157" t="s">
        <v>630</v>
      </c>
      <c r="H69" s="10">
        <v>2021</v>
      </c>
      <c r="I69" s="10" t="s">
        <v>631</v>
      </c>
      <c r="J69" s="159">
        <v>221630</v>
      </c>
      <c r="K69" s="10" t="s">
        <v>9880</v>
      </c>
      <c r="L69" s="10" t="s">
        <v>606</v>
      </c>
      <c r="M69" s="10" t="s">
        <v>607</v>
      </c>
      <c r="N69" s="10" t="s">
        <v>632</v>
      </c>
      <c r="O69" s="10" t="s">
        <v>633</v>
      </c>
      <c r="P69" s="157" t="s">
        <v>634</v>
      </c>
      <c r="Q69" s="159">
        <v>101.07</v>
      </c>
      <c r="R69" s="159">
        <v>1.8</v>
      </c>
      <c r="S69" s="159">
        <v>15</v>
      </c>
      <c r="T69" s="159">
        <v>60</v>
      </c>
      <c r="U69" s="159">
        <v>101.07</v>
      </c>
      <c r="V69" s="47" t="s">
        <v>9883</v>
      </c>
      <c r="W69" s="47">
        <v>11.68</v>
      </c>
      <c r="X69" s="14" t="s">
        <v>9888</v>
      </c>
      <c r="Y69" s="10">
        <v>3</v>
      </c>
      <c r="Z69" s="10">
        <v>7</v>
      </c>
      <c r="AA69" s="10">
        <v>2</v>
      </c>
      <c r="AB69" s="10">
        <v>4</v>
      </c>
      <c r="AC69" s="10" t="s">
        <v>550</v>
      </c>
      <c r="AD69" s="10">
        <v>0</v>
      </c>
      <c r="AE69" s="10">
        <v>5</v>
      </c>
      <c r="AF69" s="10">
        <v>90</v>
      </c>
      <c r="AG69" s="10" t="s">
        <v>635</v>
      </c>
      <c r="AH69" s="10" t="s">
        <v>628</v>
      </c>
      <c r="AI69" s="10">
        <v>90</v>
      </c>
      <c r="AJ69" s="10" t="s">
        <v>356</v>
      </c>
      <c r="AK69" s="10" t="s">
        <v>356</v>
      </c>
      <c r="AL69" s="10" t="s">
        <v>356</v>
      </c>
      <c r="AM69" s="10" t="s">
        <v>356</v>
      </c>
      <c r="AN69" s="10" t="s">
        <v>356</v>
      </c>
      <c r="AO69" s="10" t="s">
        <v>356</v>
      </c>
      <c r="AP69" s="10" t="s">
        <v>356</v>
      </c>
      <c r="AQ69" s="10" t="s">
        <v>356</v>
      </c>
      <c r="AR69" s="10" t="s">
        <v>356</v>
      </c>
      <c r="AS69" s="10" t="s">
        <v>356</v>
      </c>
      <c r="AT69" s="10" t="s">
        <v>356</v>
      </c>
      <c r="AU69" s="10" t="s">
        <v>356</v>
      </c>
      <c r="AV69" s="10" t="s">
        <v>356</v>
      </c>
      <c r="AW69" s="10" t="s">
        <v>356</v>
      </c>
      <c r="AX69" s="10" t="s">
        <v>356</v>
      </c>
    </row>
    <row r="70" spans="1:50" s="10" customFormat="1" ht="50.25" customHeight="1">
      <c r="A70" s="417">
        <v>104</v>
      </c>
      <c r="B70" s="10" t="s">
        <v>345</v>
      </c>
      <c r="C70" s="18">
        <v>14</v>
      </c>
      <c r="D70" s="158" t="s">
        <v>529</v>
      </c>
      <c r="E70" s="10" t="s">
        <v>636</v>
      </c>
      <c r="F70" s="10">
        <v>13627</v>
      </c>
      <c r="G70" s="157" t="s">
        <v>637</v>
      </c>
      <c r="H70" s="10">
        <v>2011</v>
      </c>
      <c r="I70" s="10" t="s">
        <v>638</v>
      </c>
      <c r="J70" s="159">
        <v>70988</v>
      </c>
      <c r="K70" s="10" t="s">
        <v>9889</v>
      </c>
      <c r="L70" s="10" t="s">
        <v>639</v>
      </c>
      <c r="M70" s="10" t="s">
        <v>640</v>
      </c>
      <c r="N70" s="10" t="s">
        <v>641</v>
      </c>
      <c r="O70" s="10" t="s">
        <v>642</v>
      </c>
      <c r="P70" s="157" t="s">
        <v>643</v>
      </c>
      <c r="Q70" s="159">
        <f t="shared" si="4"/>
        <v>6.2</v>
      </c>
      <c r="R70" s="159">
        <v>0</v>
      </c>
      <c r="S70" s="159">
        <v>4.7</v>
      </c>
      <c r="T70" s="159">
        <v>1.5</v>
      </c>
      <c r="U70" s="159">
        <f t="shared" si="3"/>
        <v>6.2</v>
      </c>
      <c r="V70" s="47">
        <v>90</v>
      </c>
      <c r="W70" s="47">
        <v>100</v>
      </c>
      <c r="X70" s="14" t="s">
        <v>596</v>
      </c>
      <c r="Y70" s="10">
        <v>6</v>
      </c>
      <c r="Z70" s="10">
        <v>1</v>
      </c>
      <c r="AA70" s="10">
        <v>4</v>
      </c>
      <c r="AB70" s="10">
        <v>14</v>
      </c>
      <c r="AD70" s="10">
        <v>0</v>
      </c>
      <c r="AE70" s="10">
        <v>2</v>
      </c>
      <c r="AF70" s="10">
        <v>90</v>
      </c>
      <c r="AG70" s="10" t="s">
        <v>598</v>
      </c>
      <c r="AH70" s="10" t="s">
        <v>644</v>
      </c>
      <c r="AI70" s="10">
        <v>20</v>
      </c>
      <c r="AJ70" s="10" t="s">
        <v>529</v>
      </c>
      <c r="AK70" s="10" t="s">
        <v>645</v>
      </c>
      <c r="AL70" s="10">
        <v>15</v>
      </c>
      <c r="AM70" s="10" t="s">
        <v>474</v>
      </c>
      <c r="AN70" s="10" t="s">
        <v>646</v>
      </c>
      <c r="AO70" s="10">
        <v>45</v>
      </c>
      <c r="AP70" s="10" t="s">
        <v>586</v>
      </c>
      <c r="AQ70" s="10" t="s">
        <v>9890</v>
      </c>
      <c r="AR70" s="10">
        <v>10</v>
      </c>
      <c r="AS70" s="10" t="s">
        <v>356</v>
      </c>
      <c r="AT70" s="10" t="s">
        <v>356</v>
      </c>
      <c r="AU70" s="10" t="s">
        <v>356</v>
      </c>
      <c r="AV70" s="10" t="s">
        <v>356</v>
      </c>
      <c r="AW70" s="10" t="s">
        <v>356</v>
      </c>
      <c r="AX70" s="10" t="s">
        <v>356</v>
      </c>
    </row>
    <row r="71" spans="1:50" s="10" customFormat="1" ht="50.25" customHeight="1">
      <c r="A71" s="417">
        <v>104</v>
      </c>
      <c r="B71" s="10" t="s">
        <v>345</v>
      </c>
      <c r="C71" s="18">
        <v>3</v>
      </c>
      <c r="D71" s="158" t="s">
        <v>586</v>
      </c>
      <c r="E71" s="10" t="s">
        <v>636</v>
      </c>
      <c r="F71" s="10">
        <v>13627</v>
      </c>
      <c r="G71" s="157" t="s">
        <v>647</v>
      </c>
      <c r="H71" s="10">
        <v>2016</v>
      </c>
      <c r="I71" s="10" t="s">
        <v>648</v>
      </c>
      <c r="J71" s="159">
        <v>117439</v>
      </c>
      <c r="K71" s="10" t="s">
        <v>271</v>
      </c>
      <c r="L71" s="10" t="s">
        <v>591</v>
      </c>
      <c r="M71" s="10" t="s">
        <v>592</v>
      </c>
      <c r="N71" s="10" t="s">
        <v>593</v>
      </c>
      <c r="O71" s="10" t="s">
        <v>594</v>
      </c>
      <c r="P71" s="157" t="s">
        <v>649</v>
      </c>
      <c r="Q71" s="159">
        <f t="shared" si="4"/>
        <v>0</v>
      </c>
      <c r="R71" s="159">
        <v>0</v>
      </c>
      <c r="S71" s="159">
        <v>0</v>
      </c>
      <c r="T71" s="159">
        <v>0</v>
      </c>
      <c r="U71" s="159">
        <f t="shared" si="3"/>
        <v>0</v>
      </c>
      <c r="V71" s="47">
        <v>96</v>
      </c>
      <c r="W71" s="47">
        <v>100</v>
      </c>
      <c r="X71" s="14" t="s">
        <v>596</v>
      </c>
      <c r="Y71" s="10">
        <v>6</v>
      </c>
      <c r="Z71" s="10">
        <v>1</v>
      </c>
      <c r="AA71" s="10">
        <v>4</v>
      </c>
      <c r="AB71" s="10">
        <v>14</v>
      </c>
      <c r="AD71" s="10">
        <v>0</v>
      </c>
      <c r="AE71" s="10">
        <v>5</v>
      </c>
      <c r="AF71" s="10">
        <v>95</v>
      </c>
      <c r="AG71" s="10" t="s">
        <v>586</v>
      </c>
      <c r="AH71" s="10" t="s">
        <v>597</v>
      </c>
      <c r="AI71" s="10">
        <v>25</v>
      </c>
      <c r="AJ71" s="10" t="s">
        <v>598</v>
      </c>
      <c r="AK71" s="10" t="s">
        <v>650</v>
      </c>
      <c r="AL71" s="10">
        <v>10</v>
      </c>
      <c r="AM71" s="10" t="s">
        <v>529</v>
      </c>
      <c r="AN71" s="10" t="s">
        <v>600</v>
      </c>
      <c r="AO71" s="10">
        <v>10</v>
      </c>
      <c r="AP71" s="10" t="s">
        <v>474</v>
      </c>
      <c r="AQ71" s="10" t="s">
        <v>602</v>
      </c>
      <c r="AR71" s="10">
        <v>50</v>
      </c>
      <c r="AS71" s="10" t="s">
        <v>356</v>
      </c>
      <c r="AT71" s="10" t="s">
        <v>356</v>
      </c>
      <c r="AU71" s="10" t="s">
        <v>356</v>
      </c>
      <c r="AV71" s="10" t="s">
        <v>356</v>
      </c>
      <c r="AW71" s="10" t="s">
        <v>356</v>
      </c>
      <c r="AX71" s="10" t="s">
        <v>356</v>
      </c>
    </row>
    <row r="72" spans="1:50" s="10" customFormat="1" ht="50.25" customHeight="1">
      <c r="A72" s="417">
        <v>104</v>
      </c>
      <c r="B72" s="10" t="s">
        <v>345</v>
      </c>
      <c r="C72" s="18">
        <v>12</v>
      </c>
      <c r="D72" s="158" t="s">
        <v>357</v>
      </c>
      <c r="E72" s="10" t="s">
        <v>358</v>
      </c>
      <c r="F72" s="10">
        <v>23939</v>
      </c>
      <c r="G72" s="157" t="s">
        <v>651</v>
      </c>
      <c r="H72" s="10">
        <v>2010</v>
      </c>
      <c r="I72" s="10" t="s">
        <v>652</v>
      </c>
      <c r="J72" s="159">
        <v>35452</v>
      </c>
      <c r="K72" s="10" t="s">
        <v>81</v>
      </c>
      <c r="L72" s="10" t="s">
        <v>653</v>
      </c>
      <c r="M72" s="10" t="s">
        <v>654</v>
      </c>
      <c r="N72" s="10" t="s">
        <v>655</v>
      </c>
      <c r="O72" s="10" t="s">
        <v>656</v>
      </c>
      <c r="P72" s="157" t="s">
        <v>657</v>
      </c>
      <c r="Q72" s="159">
        <f t="shared" si="4"/>
        <v>0</v>
      </c>
      <c r="R72" s="159">
        <v>0</v>
      </c>
      <c r="S72" s="159">
        <v>0</v>
      </c>
      <c r="T72" s="159">
        <v>0</v>
      </c>
      <c r="U72" s="159">
        <f t="shared" si="3"/>
        <v>0</v>
      </c>
      <c r="V72" s="47">
        <v>100</v>
      </c>
      <c r="W72" s="47">
        <v>100</v>
      </c>
      <c r="X72" s="14" t="s">
        <v>366</v>
      </c>
      <c r="Y72" s="10">
        <v>2</v>
      </c>
      <c r="Z72" s="10">
        <v>2</v>
      </c>
      <c r="AA72" s="10">
        <v>2</v>
      </c>
      <c r="AB72" s="10">
        <v>11</v>
      </c>
      <c r="AC72" s="10">
        <v>98</v>
      </c>
      <c r="AD72" s="10">
        <v>0</v>
      </c>
      <c r="AE72" s="10">
        <v>5</v>
      </c>
      <c r="AF72" s="10">
        <v>100</v>
      </c>
      <c r="AG72" s="10" t="s">
        <v>357</v>
      </c>
      <c r="AH72" s="10" t="s">
        <v>367</v>
      </c>
      <c r="AI72" s="10">
        <v>50</v>
      </c>
      <c r="AJ72" s="10" t="s">
        <v>368</v>
      </c>
      <c r="AK72" s="10" t="s">
        <v>367</v>
      </c>
      <c r="AL72" s="10">
        <v>10</v>
      </c>
      <c r="AM72" s="10" t="s">
        <v>9867</v>
      </c>
      <c r="AN72" s="10" t="s">
        <v>411</v>
      </c>
      <c r="AO72" s="10">
        <v>10</v>
      </c>
      <c r="AP72" s="10" t="s">
        <v>9866</v>
      </c>
      <c r="AQ72" s="10" t="s">
        <v>367</v>
      </c>
      <c r="AR72" s="10">
        <v>10</v>
      </c>
      <c r="AS72" s="10" t="s">
        <v>658</v>
      </c>
      <c r="AT72" s="10" t="s">
        <v>367</v>
      </c>
      <c r="AU72" s="10">
        <v>10</v>
      </c>
      <c r="AV72" s="10" t="s">
        <v>9861</v>
      </c>
      <c r="AW72" s="10" t="s">
        <v>378</v>
      </c>
      <c r="AX72" s="10">
        <v>10</v>
      </c>
    </row>
    <row r="73" spans="1:50" s="10" customFormat="1" ht="50.25" customHeight="1">
      <c r="A73" s="417">
        <v>104</v>
      </c>
      <c r="B73" s="10" t="s">
        <v>345</v>
      </c>
      <c r="C73" s="18">
        <v>12</v>
      </c>
      <c r="D73" s="158" t="s">
        <v>357</v>
      </c>
      <c r="E73" s="10" t="s">
        <v>358</v>
      </c>
      <c r="F73" s="10">
        <v>23939</v>
      </c>
      <c r="G73" s="157" t="s">
        <v>659</v>
      </c>
      <c r="H73" s="10">
        <v>2002</v>
      </c>
      <c r="I73" s="10" t="s">
        <v>660</v>
      </c>
      <c r="J73" s="159">
        <v>55063</v>
      </c>
      <c r="K73" s="10" t="s">
        <v>156</v>
      </c>
      <c r="L73" s="10" t="s">
        <v>661</v>
      </c>
      <c r="M73" s="10" t="s">
        <v>363</v>
      </c>
      <c r="N73" s="10" t="s">
        <v>364</v>
      </c>
      <c r="O73" s="10" t="s">
        <v>662</v>
      </c>
      <c r="P73" s="157" t="s">
        <v>663</v>
      </c>
      <c r="Q73" s="159">
        <f t="shared" si="4"/>
        <v>20.209317647058825</v>
      </c>
      <c r="R73" s="159">
        <v>0</v>
      </c>
      <c r="S73" s="159">
        <v>1.7647058823529411</v>
      </c>
      <c r="T73" s="159">
        <v>18.444611764705883</v>
      </c>
      <c r="U73" s="159">
        <f t="shared" si="3"/>
        <v>20.209317647058825</v>
      </c>
      <c r="V73" s="47">
        <v>74</v>
      </c>
      <c r="W73" s="47">
        <v>100</v>
      </c>
      <c r="X73" s="14" t="s">
        <v>366</v>
      </c>
      <c r="Y73" s="10">
        <v>3</v>
      </c>
      <c r="Z73" s="10">
        <v>11</v>
      </c>
      <c r="AA73" s="10">
        <v>5</v>
      </c>
      <c r="AB73" s="10">
        <v>4</v>
      </c>
      <c r="AC73" s="10">
        <v>175</v>
      </c>
      <c r="AD73" s="10">
        <v>30</v>
      </c>
      <c r="AE73" s="10">
        <v>5</v>
      </c>
      <c r="AF73" s="10">
        <v>90</v>
      </c>
      <c r="AG73" s="10" t="s">
        <v>357</v>
      </c>
      <c r="AH73" s="10" t="s">
        <v>367</v>
      </c>
      <c r="AI73" s="10">
        <v>50</v>
      </c>
      <c r="AJ73" s="10" t="s">
        <v>9891</v>
      </c>
      <c r="AK73" s="10" t="s">
        <v>378</v>
      </c>
      <c r="AL73" s="10">
        <v>20</v>
      </c>
      <c r="AM73" s="10" t="s">
        <v>664</v>
      </c>
      <c r="AN73" s="10" t="s">
        <v>665</v>
      </c>
      <c r="AO73" s="10">
        <v>10</v>
      </c>
      <c r="AP73" s="10" t="s">
        <v>368</v>
      </c>
      <c r="AQ73" s="10" t="s">
        <v>367</v>
      </c>
      <c r="AR73" s="10">
        <v>10</v>
      </c>
      <c r="AS73" s="10" t="s">
        <v>356</v>
      </c>
      <c r="AT73" s="10" t="s">
        <v>356</v>
      </c>
      <c r="AU73" s="10" t="s">
        <v>356</v>
      </c>
      <c r="AV73" s="10" t="s">
        <v>356</v>
      </c>
      <c r="AW73" s="10" t="s">
        <v>356</v>
      </c>
      <c r="AX73" s="10" t="s">
        <v>356</v>
      </c>
    </row>
    <row r="74" spans="1:50" s="10" customFormat="1" ht="50.25" customHeight="1">
      <c r="A74" s="417">
        <v>104</v>
      </c>
      <c r="B74" s="10" t="s">
        <v>345</v>
      </c>
      <c r="C74" s="18">
        <v>12</v>
      </c>
      <c r="D74" s="158" t="s">
        <v>357</v>
      </c>
      <c r="E74" s="10" t="s">
        <v>358</v>
      </c>
      <c r="F74" s="10">
        <v>23939</v>
      </c>
      <c r="G74" s="157" t="s">
        <v>666</v>
      </c>
      <c r="H74" s="10">
        <v>2017</v>
      </c>
      <c r="I74" s="10" t="s">
        <v>667</v>
      </c>
      <c r="J74" s="159">
        <v>35543</v>
      </c>
      <c r="K74" s="10" t="s">
        <v>9892</v>
      </c>
      <c r="L74" s="10" t="s">
        <v>362</v>
      </c>
      <c r="M74" s="10" t="s">
        <v>363</v>
      </c>
      <c r="N74" s="10" t="s">
        <v>364</v>
      </c>
      <c r="O74" s="10" t="s">
        <v>365</v>
      </c>
      <c r="P74" s="157" t="s">
        <v>668</v>
      </c>
      <c r="Q74" s="159">
        <f t="shared" si="4"/>
        <v>20.209317647058825</v>
      </c>
      <c r="R74" s="159">
        <v>0</v>
      </c>
      <c r="S74" s="159">
        <v>1.7647058823529411</v>
      </c>
      <c r="T74" s="159">
        <v>18.444611764705883</v>
      </c>
      <c r="U74" s="159">
        <f t="shared" si="3"/>
        <v>20.209317647058825</v>
      </c>
      <c r="V74" s="47">
        <v>100</v>
      </c>
      <c r="W74" s="47">
        <v>100</v>
      </c>
      <c r="X74" s="14" t="s">
        <v>366</v>
      </c>
      <c r="Y74" s="10">
        <v>3</v>
      </c>
      <c r="Z74" s="10">
        <v>11</v>
      </c>
      <c r="AA74" s="10">
        <v>5</v>
      </c>
      <c r="AB74" s="10">
        <v>4</v>
      </c>
      <c r="AD74" s="10">
        <v>0</v>
      </c>
      <c r="AE74" s="10">
        <v>5</v>
      </c>
      <c r="AF74" s="10">
        <v>100</v>
      </c>
      <c r="AG74" s="10" t="s">
        <v>357</v>
      </c>
      <c r="AH74" s="10" t="s">
        <v>367</v>
      </c>
      <c r="AI74" s="10">
        <v>30</v>
      </c>
      <c r="AJ74" s="10" t="s">
        <v>669</v>
      </c>
      <c r="AK74" s="10" t="s">
        <v>367</v>
      </c>
      <c r="AL74" s="10">
        <v>30</v>
      </c>
      <c r="AM74" s="10" t="s">
        <v>368</v>
      </c>
      <c r="AN74" s="10" t="s">
        <v>369</v>
      </c>
      <c r="AO74" s="10">
        <v>20</v>
      </c>
      <c r="AP74" s="10" t="s">
        <v>9865</v>
      </c>
      <c r="AQ74" s="10" t="s">
        <v>367</v>
      </c>
      <c r="AR74" s="10">
        <v>20</v>
      </c>
      <c r="AS74" s="10" t="s">
        <v>356</v>
      </c>
      <c r="AT74" s="10" t="s">
        <v>356</v>
      </c>
      <c r="AU74" s="10" t="s">
        <v>356</v>
      </c>
      <c r="AV74" s="10" t="s">
        <v>356</v>
      </c>
      <c r="AW74" s="10" t="s">
        <v>356</v>
      </c>
      <c r="AX74" s="10" t="s">
        <v>356</v>
      </c>
    </row>
    <row r="75" spans="1:50" s="10" customFormat="1" ht="50.25" customHeight="1">
      <c r="A75" s="417">
        <v>104</v>
      </c>
      <c r="B75" s="10" t="s">
        <v>345</v>
      </c>
      <c r="C75" s="18">
        <v>12</v>
      </c>
      <c r="D75" s="158" t="s">
        <v>357</v>
      </c>
      <c r="E75" s="10" t="s">
        <v>358</v>
      </c>
      <c r="F75" s="10">
        <v>23939</v>
      </c>
      <c r="G75" s="157" t="s">
        <v>670</v>
      </c>
      <c r="H75" s="10">
        <v>2010</v>
      </c>
      <c r="I75" s="10" t="s">
        <v>671</v>
      </c>
      <c r="J75" s="159">
        <v>95216</v>
      </c>
      <c r="K75" s="10" t="s">
        <v>81</v>
      </c>
      <c r="L75" s="10" t="s">
        <v>672</v>
      </c>
      <c r="M75" s="10" t="s">
        <v>673</v>
      </c>
      <c r="N75" s="10" t="s">
        <v>674</v>
      </c>
      <c r="O75" s="10" t="s">
        <v>675</v>
      </c>
      <c r="P75" s="157" t="s">
        <v>676</v>
      </c>
      <c r="Q75" s="159">
        <f t="shared" si="4"/>
        <v>27.819155724975296</v>
      </c>
      <c r="R75" s="159">
        <v>0</v>
      </c>
      <c r="S75" s="159">
        <v>7.0591557249752928</v>
      </c>
      <c r="T75" s="159">
        <v>20.76</v>
      </c>
      <c r="U75" s="159">
        <f t="shared" si="3"/>
        <v>27.819155724975296</v>
      </c>
      <c r="V75" s="47">
        <v>100</v>
      </c>
      <c r="W75" s="47">
        <v>100</v>
      </c>
      <c r="X75" s="14" t="s">
        <v>366</v>
      </c>
      <c r="Y75" s="10">
        <v>2</v>
      </c>
      <c r="Z75" s="10">
        <v>1</v>
      </c>
      <c r="AA75" s="10">
        <v>3</v>
      </c>
      <c r="AB75" s="10">
        <v>5</v>
      </c>
      <c r="AC75" s="10">
        <v>98</v>
      </c>
      <c r="AD75" s="10">
        <v>0</v>
      </c>
      <c r="AE75" s="10">
        <v>5</v>
      </c>
      <c r="AF75" s="10">
        <v>100</v>
      </c>
      <c r="AG75" s="10" t="s">
        <v>357</v>
      </c>
      <c r="AH75" s="10" t="s">
        <v>367</v>
      </c>
      <c r="AI75" s="10">
        <v>50</v>
      </c>
      <c r="AJ75" s="10" t="s">
        <v>9865</v>
      </c>
      <c r="AK75" s="10" t="s">
        <v>367</v>
      </c>
      <c r="AL75" s="10">
        <v>20</v>
      </c>
      <c r="AM75" s="10" t="s">
        <v>9865</v>
      </c>
      <c r="AN75" s="10" t="s">
        <v>367</v>
      </c>
      <c r="AO75" s="10">
        <v>20</v>
      </c>
      <c r="AP75" s="10" t="s">
        <v>664</v>
      </c>
      <c r="AQ75" s="10" t="s">
        <v>665</v>
      </c>
      <c r="AR75" s="10">
        <v>10</v>
      </c>
      <c r="AS75" s="10" t="s">
        <v>356</v>
      </c>
      <c r="AT75" s="10" t="s">
        <v>356</v>
      </c>
      <c r="AU75" s="10" t="s">
        <v>356</v>
      </c>
      <c r="AV75" s="10" t="s">
        <v>356</v>
      </c>
      <c r="AW75" s="10" t="s">
        <v>356</v>
      </c>
      <c r="AX75" s="10" t="s">
        <v>356</v>
      </c>
    </row>
    <row r="76" spans="1:50" s="10" customFormat="1" ht="50.25" customHeight="1">
      <c r="A76" s="417">
        <v>104</v>
      </c>
      <c r="B76" s="10" t="s">
        <v>345</v>
      </c>
      <c r="C76" s="18">
        <v>12</v>
      </c>
      <c r="D76" s="158" t="s">
        <v>357</v>
      </c>
      <c r="E76" s="10" t="s">
        <v>358</v>
      </c>
      <c r="F76" s="10">
        <v>23939</v>
      </c>
      <c r="G76" s="157" t="s">
        <v>677</v>
      </c>
      <c r="H76" s="10">
        <v>2010</v>
      </c>
      <c r="I76" s="10" t="s">
        <v>678</v>
      </c>
      <c r="J76" s="159">
        <v>8152</v>
      </c>
      <c r="K76" s="10" t="s">
        <v>81</v>
      </c>
      <c r="L76" s="10" t="s">
        <v>679</v>
      </c>
      <c r="M76" s="10" t="s">
        <v>680</v>
      </c>
      <c r="N76" s="10" t="s">
        <v>681</v>
      </c>
      <c r="O76" s="10" t="s">
        <v>682</v>
      </c>
      <c r="P76" s="157" t="s">
        <v>683</v>
      </c>
      <c r="Q76" s="159">
        <f t="shared" si="4"/>
        <v>3.5295778624876433</v>
      </c>
      <c r="R76" s="159">
        <v>0</v>
      </c>
      <c r="S76" s="159">
        <v>1.7647889312438232</v>
      </c>
      <c r="T76" s="159">
        <v>1.7647889312438201</v>
      </c>
      <c r="U76" s="159">
        <f t="shared" si="3"/>
        <v>3.5295778624876433</v>
      </c>
      <c r="V76" s="47">
        <v>100</v>
      </c>
      <c r="W76" s="47">
        <v>100</v>
      </c>
      <c r="X76" s="14" t="s">
        <v>366</v>
      </c>
      <c r="Y76" s="10">
        <v>2</v>
      </c>
      <c r="Z76" s="10">
        <v>1</v>
      </c>
      <c r="AA76" s="10">
        <v>3</v>
      </c>
      <c r="AB76" s="10">
        <v>11</v>
      </c>
      <c r="AC76" s="10">
        <v>98</v>
      </c>
      <c r="AD76" s="10">
        <v>0</v>
      </c>
      <c r="AE76" s="10">
        <v>5</v>
      </c>
      <c r="AF76" s="10">
        <v>100</v>
      </c>
      <c r="AG76" s="10" t="s">
        <v>357</v>
      </c>
      <c r="AH76" s="10" t="s">
        <v>367</v>
      </c>
      <c r="AI76" s="10">
        <v>40</v>
      </c>
      <c r="AJ76" s="10" t="s">
        <v>9867</v>
      </c>
      <c r="AK76" s="10" t="s">
        <v>411</v>
      </c>
      <c r="AL76" s="10">
        <v>20</v>
      </c>
      <c r="AM76" s="10" t="s">
        <v>9866</v>
      </c>
      <c r="AN76" s="10" t="s">
        <v>400</v>
      </c>
      <c r="AO76" s="10">
        <v>20</v>
      </c>
      <c r="AP76" s="10" t="s">
        <v>664</v>
      </c>
      <c r="AQ76" s="10" t="s">
        <v>665</v>
      </c>
      <c r="AR76" s="10">
        <v>20</v>
      </c>
      <c r="AS76" s="10" t="s">
        <v>356</v>
      </c>
      <c r="AT76" s="10" t="s">
        <v>356</v>
      </c>
      <c r="AU76" s="10" t="s">
        <v>356</v>
      </c>
      <c r="AV76" s="10" t="s">
        <v>356</v>
      </c>
      <c r="AW76" s="10" t="s">
        <v>356</v>
      </c>
      <c r="AX76" s="10" t="s">
        <v>356</v>
      </c>
    </row>
    <row r="77" spans="1:50" s="10" customFormat="1" ht="50.25" customHeight="1">
      <c r="A77" s="417">
        <v>104</v>
      </c>
      <c r="B77" s="10" t="s">
        <v>345</v>
      </c>
      <c r="C77" s="18">
        <v>12</v>
      </c>
      <c r="D77" s="158" t="s">
        <v>357</v>
      </c>
      <c r="E77" s="10" t="s">
        <v>358</v>
      </c>
      <c r="F77" s="10">
        <v>23939</v>
      </c>
      <c r="G77" s="157" t="s">
        <v>684</v>
      </c>
      <c r="H77" s="10">
        <v>2020</v>
      </c>
      <c r="I77" s="10" t="s">
        <v>685</v>
      </c>
      <c r="J77" s="159">
        <v>208110</v>
      </c>
      <c r="K77" s="10" t="s">
        <v>9887</v>
      </c>
      <c r="L77" s="10" t="s">
        <v>686</v>
      </c>
      <c r="M77" s="10" t="s">
        <v>363</v>
      </c>
      <c r="N77" s="10" t="s">
        <v>687</v>
      </c>
      <c r="O77" s="10" t="s">
        <v>688</v>
      </c>
      <c r="P77" s="157" t="s">
        <v>689</v>
      </c>
      <c r="Q77" s="159">
        <v>72</v>
      </c>
      <c r="R77" s="159">
        <v>0</v>
      </c>
      <c r="S77" s="159">
        <v>24</v>
      </c>
      <c r="T77" s="159">
        <v>24</v>
      </c>
      <c r="U77" s="159">
        <v>72</v>
      </c>
      <c r="V77" s="47">
        <v>100</v>
      </c>
      <c r="W77" s="47">
        <v>31.61</v>
      </c>
      <c r="X77" s="14" t="s">
        <v>366</v>
      </c>
      <c r="Y77" s="10">
        <v>2</v>
      </c>
      <c r="Z77" s="10">
        <v>5</v>
      </c>
      <c r="AA77" s="10">
        <v>6</v>
      </c>
      <c r="AB77" s="10">
        <v>11</v>
      </c>
      <c r="AC77" s="10" t="s">
        <v>690</v>
      </c>
      <c r="AD77" s="10">
        <v>24</v>
      </c>
      <c r="AE77" s="10">
        <v>5</v>
      </c>
      <c r="AF77" s="10">
        <v>100</v>
      </c>
      <c r="AG77" s="10" t="s">
        <v>357</v>
      </c>
      <c r="AH77" s="10" t="s">
        <v>367</v>
      </c>
      <c r="AI77" s="10">
        <v>30</v>
      </c>
      <c r="AJ77" s="10" t="s">
        <v>9865</v>
      </c>
      <c r="AK77" s="10" t="s">
        <v>367</v>
      </c>
      <c r="AL77" s="10">
        <v>20</v>
      </c>
      <c r="AM77" s="10" t="s">
        <v>664</v>
      </c>
      <c r="AN77" s="10" t="s">
        <v>665</v>
      </c>
      <c r="AO77" s="10">
        <v>10</v>
      </c>
      <c r="AP77" s="10" t="s">
        <v>9867</v>
      </c>
      <c r="AQ77" s="10" t="s">
        <v>411</v>
      </c>
      <c r="AR77" s="10">
        <v>20</v>
      </c>
      <c r="AS77" s="10" t="s">
        <v>9866</v>
      </c>
      <c r="AT77" s="10" t="s">
        <v>367</v>
      </c>
      <c r="AU77" s="10">
        <v>20</v>
      </c>
      <c r="AV77" s="10" t="s">
        <v>356</v>
      </c>
      <c r="AW77" s="10" t="s">
        <v>356</v>
      </c>
      <c r="AX77" s="10" t="s">
        <v>356</v>
      </c>
    </row>
    <row r="78" spans="1:50" s="10" customFormat="1" ht="50.25" customHeight="1">
      <c r="A78" s="417">
        <v>104</v>
      </c>
      <c r="B78" s="10" t="s">
        <v>345</v>
      </c>
      <c r="C78" s="18">
        <v>10</v>
      </c>
      <c r="D78" s="158" t="s">
        <v>387</v>
      </c>
      <c r="E78" s="10" t="s">
        <v>691</v>
      </c>
      <c r="F78" s="10">
        <v>28561</v>
      </c>
      <c r="G78" s="157" t="s">
        <v>692</v>
      </c>
      <c r="H78" s="10">
        <v>2017</v>
      </c>
      <c r="I78" s="10" t="s">
        <v>693</v>
      </c>
      <c r="J78" s="159">
        <v>43484</v>
      </c>
      <c r="K78" s="10" t="s">
        <v>9892</v>
      </c>
      <c r="L78" s="10" t="s">
        <v>694</v>
      </c>
      <c r="M78" s="10" t="s">
        <v>695</v>
      </c>
      <c r="N78" s="10" t="s">
        <v>696</v>
      </c>
      <c r="O78" s="10" t="s">
        <v>697</v>
      </c>
      <c r="P78" s="157" t="s">
        <v>698</v>
      </c>
      <c r="Q78" s="159">
        <f t="shared" ref="Q78:Q89" si="5">U78</f>
        <v>0</v>
      </c>
      <c r="R78" s="159">
        <v>0</v>
      </c>
      <c r="S78" s="159">
        <v>0</v>
      </c>
      <c r="T78" s="159">
        <v>0</v>
      </c>
      <c r="U78" s="159">
        <f t="shared" ref="U78:U89" si="6">SUM(R78:T78)</f>
        <v>0</v>
      </c>
      <c r="V78" s="47">
        <v>100</v>
      </c>
      <c r="W78" s="47">
        <v>100</v>
      </c>
      <c r="X78" s="14" t="s">
        <v>699</v>
      </c>
      <c r="Y78" s="10">
        <v>4</v>
      </c>
      <c r="Z78" s="10">
        <v>2</v>
      </c>
      <c r="AA78" s="10">
        <v>3</v>
      </c>
      <c r="AB78" s="10">
        <v>31</v>
      </c>
      <c r="AD78" s="10">
        <v>0</v>
      </c>
      <c r="AE78" s="10">
        <v>5</v>
      </c>
      <c r="AF78" s="10">
        <v>100</v>
      </c>
      <c r="AG78" s="10" t="s">
        <v>700</v>
      </c>
      <c r="AH78" s="10" t="s">
        <v>691</v>
      </c>
      <c r="AI78" s="10">
        <v>100</v>
      </c>
      <c r="AJ78" s="10" t="s">
        <v>356</v>
      </c>
      <c r="AK78" s="10" t="s">
        <v>356</v>
      </c>
      <c r="AL78" s="10" t="s">
        <v>356</v>
      </c>
      <c r="AM78" s="10" t="s">
        <v>356</v>
      </c>
      <c r="AN78" s="10" t="s">
        <v>356</v>
      </c>
      <c r="AO78" s="10" t="s">
        <v>356</v>
      </c>
      <c r="AP78" s="10" t="s">
        <v>356</v>
      </c>
      <c r="AQ78" s="10" t="s">
        <v>356</v>
      </c>
      <c r="AR78" s="10" t="s">
        <v>356</v>
      </c>
      <c r="AS78" s="10" t="s">
        <v>356</v>
      </c>
      <c r="AT78" s="10" t="s">
        <v>356</v>
      </c>
      <c r="AU78" s="10" t="s">
        <v>356</v>
      </c>
      <c r="AV78" s="10" t="s">
        <v>356</v>
      </c>
      <c r="AW78" s="10" t="s">
        <v>356</v>
      </c>
      <c r="AX78" s="10" t="s">
        <v>356</v>
      </c>
    </row>
    <row r="79" spans="1:50" s="10" customFormat="1" ht="50.25" customHeight="1">
      <c r="A79" s="417">
        <v>104</v>
      </c>
      <c r="B79" s="10" t="s">
        <v>345</v>
      </c>
      <c r="C79" s="18">
        <v>6</v>
      </c>
      <c r="D79" s="158" t="s">
        <v>346</v>
      </c>
      <c r="E79" s="10" t="s">
        <v>347</v>
      </c>
      <c r="F79" s="10">
        <v>34548</v>
      </c>
      <c r="G79" s="157" t="s">
        <v>701</v>
      </c>
      <c r="H79" s="10">
        <v>2018</v>
      </c>
      <c r="I79" s="10" t="s">
        <v>702</v>
      </c>
      <c r="J79" s="159">
        <v>132555.22</v>
      </c>
      <c r="K79" s="10" t="s">
        <v>69</v>
      </c>
      <c r="L79" s="10" t="s">
        <v>351</v>
      </c>
      <c r="M79" s="10" t="s">
        <v>352</v>
      </c>
      <c r="N79" s="10" t="s">
        <v>353</v>
      </c>
      <c r="O79" s="10" t="s">
        <v>354</v>
      </c>
      <c r="P79" s="157" t="s">
        <v>703</v>
      </c>
      <c r="Q79" s="159">
        <f t="shared" si="5"/>
        <v>66.789999999999992</v>
      </c>
      <c r="R79" s="159">
        <v>15.48</v>
      </c>
      <c r="S79" s="159">
        <v>2.7</v>
      </c>
      <c r="T79" s="159">
        <v>48.61</v>
      </c>
      <c r="U79" s="159">
        <f t="shared" si="6"/>
        <v>66.789999999999992</v>
      </c>
      <c r="V79" s="47">
        <v>45</v>
      </c>
      <c r="W79" s="47">
        <v>68.3</v>
      </c>
      <c r="X79" s="14" t="s">
        <v>9857</v>
      </c>
      <c r="Y79" s="10">
        <v>3</v>
      </c>
      <c r="Z79" s="10">
        <v>11</v>
      </c>
      <c r="AA79" s="10">
        <v>5</v>
      </c>
      <c r="AB79" s="10">
        <v>4</v>
      </c>
      <c r="AC79" s="10" t="s">
        <v>704</v>
      </c>
      <c r="AD79" s="10">
        <v>0</v>
      </c>
      <c r="AE79" s="10">
        <v>5</v>
      </c>
      <c r="AF79" s="10">
        <v>24</v>
      </c>
      <c r="AG79" s="10" t="s">
        <v>9893</v>
      </c>
      <c r="AH79" s="10" t="s">
        <v>557</v>
      </c>
      <c r="AI79" s="10">
        <v>24</v>
      </c>
      <c r="AJ79" s="10" t="s">
        <v>356</v>
      </c>
      <c r="AK79" s="10" t="s">
        <v>356</v>
      </c>
      <c r="AL79" s="10" t="s">
        <v>356</v>
      </c>
      <c r="AM79" s="10" t="s">
        <v>356</v>
      </c>
      <c r="AN79" s="10" t="s">
        <v>356</v>
      </c>
      <c r="AO79" s="10" t="s">
        <v>356</v>
      </c>
      <c r="AP79" s="10" t="s">
        <v>356</v>
      </c>
      <c r="AQ79" s="10" t="s">
        <v>356</v>
      </c>
      <c r="AR79" s="10" t="s">
        <v>356</v>
      </c>
      <c r="AS79" s="10" t="s">
        <v>356</v>
      </c>
      <c r="AT79" s="10" t="s">
        <v>356</v>
      </c>
      <c r="AU79" s="10" t="s">
        <v>356</v>
      </c>
      <c r="AV79" s="10" t="s">
        <v>356</v>
      </c>
      <c r="AW79" s="10" t="s">
        <v>356</v>
      </c>
      <c r="AX79" s="10" t="s">
        <v>356</v>
      </c>
    </row>
    <row r="80" spans="1:50" s="10" customFormat="1" ht="50.25" customHeight="1">
      <c r="A80" s="417">
        <v>104</v>
      </c>
      <c r="B80" s="10" t="s">
        <v>345</v>
      </c>
      <c r="C80" s="18">
        <v>11</v>
      </c>
      <c r="D80" s="158" t="s">
        <v>426</v>
      </c>
      <c r="E80" s="10" t="s">
        <v>705</v>
      </c>
      <c r="F80" s="10">
        <v>35544</v>
      </c>
      <c r="G80" s="157" t="s">
        <v>706</v>
      </c>
      <c r="H80" s="10">
        <v>2005</v>
      </c>
      <c r="I80" s="10" t="s">
        <v>707</v>
      </c>
      <c r="J80" s="159">
        <v>85052</v>
      </c>
      <c r="K80" s="10" t="s">
        <v>149</v>
      </c>
      <c r="L80" s="10" t="s">
        <v>708</v>
      </c>
      <c r="M80" s="10" t="s">
        <v>709</v>
      </c>
      <c r="N80" s="10" t="s">
        <v>710</v>
      </c>
      <c r="O80" s="10" t="s">
        <v>711</v>
      </c>
      <c r="P80" s="157" t="s">
        <v>712</v>
      </c>
      <c r="Q80" s="159">
        <f t="shared" si="5"/>
        <v>7.7664705882352942</v>
      </c>
      <c r="R80" s="159">
        <v>0</v>
      </c>
      <c r="S80" s="159">
        <v>2.9411764705882355</v>
      </c>
      <c r="T80" s="159">
        <v>4.8252941176470587</v>
      </c>
      <c r="U80" s="159">
        <f t="shared" si="6"/>
        <v>7.7664705882352942</v>
      </c>
      <c r="V80" s="47">
        <v>10</v>
      </c>
      <c r="W80" s="47">
        <v>100</v>
      </c>
      <c r="X80" s="14" t="s">
        <v>713</v>
      </c>
      <c r="Y80" s="10">
        <v>3</v>
      </c>
      <c r="Z80" s="10">
        <v>12</v>
      </c>
      <c r="AA80" s="10">
        <v>3</v>
      </c>
      <c r="AB80" s="10">
        <v>4</v>
      </c>
      <c r="AC80" s="10">
        <v>92</v>
      </c>
      <c r="AD80" s="10">
        <v>9.6</v>
      </c>
      <c r="AE80" s="10">
        <v>5</v>
      </c>
      <c r="AF80" s="10">
        <v>25</v>
      </c>
      <c r="AG80" s="10" t="s">
        <v>357</v>
      </c>
      <c r="AH80" s="10" t="s">
        <v>9894</v>
      </c>
      <c r="AI80" s="10">
        <v>25</v>
      </c>
      <c r="AJ80" s="10" t="s">
        <v>356</v>
      </c>
      <c r="AK80" s="10" t="s">
        <v>356</v>
      </c>
      <c r="AL80" s="10" t="s">
        <v>356</v>
      </c>
      <c r="AM80" s="10" t="s">
        <v>356</v>
      </c>
      <c r="AN80" s="10" t="s">
        <v>356</v>
      </c>
      <c r="AO80" s="10" t="s">
        <v>356</v>
      </c>
      <c r="AP80" s="10" t="s">
        <v>356</v>
      </c>
      <c r="AQ80" s="10" t="s">
        <v>356</v>
      </c>
      <c r="AR80" s="10" t="s">
        <v>356</v>
      </c>
      <c r="AS80" s="10" t="s">
        <v>356</v>
      </c>
      <c r="AT80" s="10" t="s">
        <v>356</v>
      </c>
      <c r="AU80" s="10" t="s">
        <v>356</v>
      </c>
      <c r="AV80" s="10" t="s">
        <v>356</v>
      </c>
      <c r="AW80" s="10" t="s">
        <v>356</v>
      </c>
      <c r="AX80" s="10" t="s">
        <v>356</v>
      </c>
    </row>
    <row r="81" spans="1:50" s="10" customFormat="1" ht="50.25" customHeight="1">
      <c r="A81" s="417">
        <v>104</v>
      </c>
      <c r="B81" s="10" t="s">
        <v>345</v>
      </c>
      <c r="C81" s="18">
        <v>11</v>
      </c>
      <c r="D81" s="158" t="s">
        <v>426</v>
      </c>
      <c r="E81" s="10" t="s">
        <v>705</v>
      </c>
      <c r="F81" s="10">
        <v>35544</v>
      </c>
      <c r="G81" s="157" t="s">
        <v>714</v>
      </c>
      <c r="H81" s="10">
        <v>2016</v>
      </c>
      <c r="I81" s="10" t="s">
        <v>715</v>
      </c>
      <c r="J81" s="159">
        <v>90201</v>
      </c>
      <c r="K81" s="10" t="s">
        <v>271</v>
      </c>
      <c r="L81" s="10" t="s">
        <v>716</v>
      </c>
      <c r="M81" s="10" t="s">
        <v>717</v>
      </c>
      <c r="N81" s="10" t="s">
        <v>718</v>
      </c>
      <c r="O81" s="10" t="s">
        <v>719</v>
      </c>
      <c r="P81" s="157" t="s">
        <v>720</v>
      </c>
      <c r="Q81" s="159">
        <f t="shared" si="5"/>
        <v>0</v>
      </c>
      <c r="R81" s="159">
        <v>0</v>
      </c>
      <c r="S81" s="159">
        <v>0</v>
      </c>
      <c r="T81" s="159">
        <v>0</v>
      </c>
      <c r="U81" s="159">
        <f t="shared" si="6"/>
        <v>0</v>
      </c>
      <c r="V81" s="47">
        <v>33</v>
      </c>
      <c r="W81" s="47">
        <v>100</v>
      </c>
      <c r="X81" s="14" t="s">
        <v>435</v>
      </c>
      <c r="Y81" s="10">
        <v>4</v>
      </c>
      <c r="Z81" s="10">
        <v>5</v>
      </c>
      <c r="AA81" s="10">
        <v>2</v>
      </c>
      <c r="AD81" s="10">
        <v>9.6</v>
      </c>
      <c r="AE81" s="10">
        <v>5</v>
      </c>
      <c r="AF81" s="10">
        <v>15</v>
      </c>
      <c r="AG81" s="10" t="s">
        <v>426</v>
      </c>
      <c r="AH81" s="10" t="s">
        <v>721</v>
      </c>
      <c r="AI81" s="10">
        <v>15</v>
      </c>
      <c r="AJ81" s="10" t="s">
        <v>356</v>
      </c>
      <c r="AK81" s="10" t="s">
        <v>356</v>
      </c>
      <c r="AL81" s="10" t="s">
        <v>356</v>
      </c>
      <c r="AM81" s="10" t="s">
        <v>356</v>
      </c>
      <c r="AN81" s="10" t="s">
        <v>356</v>
      </c>
      <c r="AO81" s="10" t="s">
        <v>356</v>
      </c>
      <c r="AP81" s="10" t="s">
        <v>356</v>
      </c>
      <c r="AQ81" s="10" t="s">
        <v>356</v>
      </c>
      <c r="AR81" s="10" t="s">
        <v>356</v>
      </c>
      <c r="AS81" s="10" t="s">
        <v>356</v>
      </c>
      <c r="AT81" s="10" t="s">
        <v>356</v>
      </c>
      <c r="AU81" s="10" t="s">
        <v>356</v>
      </c>
      <c r="AV81" s="10" t="s">
        <v>356</v>
      </c>
      <c r="AW81" s="10" t="s">
        <v>356</v>
      </c>
      <c r="AX81" s="10" t="s">
        <v>356</v>
      </c>
    </row>
    <row r="82" spans="1:50" s="10" customFormat="1" ht="50.25" customHeight="1">
      <c r="A82" s="417">
        <v>104</v>
      </c>
      <c r="B82" s="10" t="s">
        <v>345</v>
      </c>
      <c r="C82" s="18">
        <v>10</v>
      </c>
      <c r="D82" s="158" t="s">
        <v>387</v>
      </c>
      <c r="E82" s="10" t="s">
        <v>722</v>
      </c>
      <c r="F82" s="10">
        <v>35375</v>
      </c>
      <c r="G82" s="157" t="s">
        <v>723</v>
      </c>
      <c r="H82" s="10">
        <v>2020</v>
      </c>
      <c r="I82" s="10" t="s">
        <v>724</v>
      </c>
      <c r="J82" s="159">
        <v>171613.5</v>
      </c>
      <c r="K82" s="10" t="s">
        <v>9887</v>
      </c>
      <c r="L82" s="10" t="s">
        <v>9895</v>
      </c>
      <c r="M82" s="10" t="s">
        <v>9896</v>
      </c>
      <c r="N82" s="10" t="s">
        <v>725</v>
      </c>
      <c r="O82" s="10" t="s">
        <v>726</v>
      </c>
      <c r="P82" s="157" t="s">
        <v>727</v>
      </c>
      <c r="Q82" s="159">
        <f t="shared" si="5"/>
        <v>75.36</v>
      </c>
      <c r="R82" s="159">
        <v>14.9</v>
      </c>
      <c r="S82" s="159">
        <v>6.54</v>
      </c>
      <c r="T82" s="159">
        <v>53.92</v>
      </c>
      <c r="U82" s="159">
        <f t="shared" si="6"/>
        <v>75.36</v>
      </c>
      <c r="V82" s="47">
        <v>42</v>
      </c>
      <c r="W82" s="47">
        <v>33.26</v>
      </c>
      <c r="X82" s="14" t="s">
        <v>728</v>
      </c>
      <c r="Y82" s="10">
        <v>3</v>
      </c>
      <c r="Z82" s="10">
        <v>3</v>
      </c>
      <c r="AA82" s="10">
        <v>3</v>
      </c>
      <c r="AB82" s="10">
        <v>44</v>
      </c>
      <c r="AC82" s="10" t="s">
        <v>729</v>
      </c>
      <c r="AD82" s="10">
        <v>53.92</v>
      </c>
      <c r="AE82" s="10">
        <v>5</v>
      </c>
      <c r="AF82" s="10">
        <v>100</v>
      </c>
      <c r="AG82" s="10" t="s">
        <v>730</v>
      </c>
      <c r="AH82" s="10" t="s">
        <v>731</v>
      </c>
      <c r="AI82" s="10">
        <v>50</v>
      </c>
      <c r="AJ82" s="10" t="s">
        <v>732</v>
      </c>
      <c r="AK82" s="10" t="s">
        <v>731</v>
      </c>
      <c r="AL82" s="10">
        <v>50</v>
      </c>
      <c r="AM82" s="10" t="s">
        <v>733</v>
      </c>
      <c r="AN82" s="10" t="s">
        <v>356</v>
      </c>
      <c r="AO82" s="10">
        <v>0</v>
      </c>
      <c r="AP82" s="10" t="s">
        <v>356</v>
      </c>
      <c r="AQ82" s="10" t="s">
        <v>356</v>
      </c>
      <c r="AR82" s="10" t="s">
        <v>356</v>
      </c>
      <c r="AS82" s="10" t="s">
        <v>356</v>
      </c>
      <c r="AT82" s="10" t="s">
        <v>356</v>
      </c>
      <c r="AU82" s="10" t="s">
        <v>356</v>
      </c>
      <c r="AV82" s="10" t="s">
        <v>356</v>
      </c>
      <c r="AW82" s="10" t="s">
        <v>356</v>
      </c>
      <c r="AX82" s="10" t="s">
        <v>356</v>
      </c>
    </row>
    <row r="83" spans="1:50" s="10" customFormat="1" ht="50.25" customHeight="1">
      <c r="A83" s="417">
        <v>104</v>
      </c>
      <c r="B83" s="10" t="s">
        <v>345</v>
      </c>
      <c r="C83" s="18">
        <v>5</v>
      </c>
      <c r="D83" s="158" t="s">
        <v>734</v>
      </c>
      <c r="E83" s="10" t="s">
        <v>735</v>
      </c>
      <c r="F83" s="10">
        <v>11874</v>
      </c>
      <c r="G83" s="157" t="s">
        <v>736</v>
      </c>
      <c r="H83" s="10">
        <v>2003</v>
      </c>
      <c r="I83" s="10" t="s">
        <v>737</v>
      </c>
      <c r="J83" s="159">
        <v>109084</v>
      </c>
      <c r="K83" s="10" t="s">
        <v>156</v>
      </c>
      <c r="L83" s="10" t="s">
        <v>738</v>
      </c>
      <c r="M83" s="10" t="s">
        <v>739</v>
      </c>
      <c r="N83" s="10" t="s">
        <v>740</v>
      </c>
      <c r="O83" s="10" t="s">
        <v>741</v>
      </c>
      <c r="P83" s="157" t="s">
        <v>742</v>
      </c>
      <c r="Q83" s="159">
        <f t="shared" si="5"/>
        <v>7.2809294117647063</v>
      </c>
      <c r="R83" s="159">
        <v>0</v>
      </c>
      <c r="S83" s="159">
        <v>0.70588235294117652</v>
      </c>
      <c r="T83" s="159">
        <v>6.5750470588235297</v>
      </c>
      <c r="U83" s="159">
        <f t="shared" si="6"/>
        <v>7.2809294117647063</v>
      </c>
      <c r="V83" s="47">
        <v>100</v>
      </c>
      <c r="W83" s="47">
        <v>100</v>
      </c>
      <c r="X83" s="14" t="s">
        <v>743</v>
      </c>
      <c r="Y83" s="10">
        <v>3</v>
      </c>
      <c r="Z83" s="10">
        <v>11</v>
      </c>
      <c r="AA83" s="10">
        <v>4</v>
      </c>
      <c r="AB83" s="10">
        <v>4</v>
      </c>
      <c r="AC83" s="10">
        <v>174</v>
      </c>
      <c r="AD83" s="10">
        <v>0</v>
      </c>
      <c r="AE83" s="10">
        <v>5</v>
      </c>
      <c r="AF83" s="10">
        <v>100</v>
      </c>
      <c r="AG83" s="10" t="s">
        <v>474</v>
      </c>
      <c r="AH83" s="10" t="s">
        <v>744</v>
      </c>
      <c r="AI83" s="10">
        <v>100</v>
      </c>
      <c r="AJ83" s="10" t="s">
        <v>356</v>
      </c>
      <c r="AK83" s="10" t="s">
        <v>356</v>
      </c>
      <c r="AL83" s="10" t="s">
        <v>356</v>
      </c>
      <c r="AM83" s="10" t="s">
        <v>356</v>
      </c>
      <c r="AN83" s="10" t="s">
        <v>356</v>
      </c>
      <c r="AO83" s="10" t="s">
        <v>356</v>
      </c>
      <c r="AP83" s="10" t="s">
        <v>356</v>
      </c>
      <c r="AQ83" s="10" t="s">
        <v>356</v>
      </c>
      <c r="AR83" s="10" t="s">
        <v>356</v>
      </c>
      <c r="AS83" s="10" t="s">
        <v>356</v>
      </c>
      <c r="AT83" s="10" t="s">
        <v>356</v>
      </c>
      <c r="AU83" s="10" t="s">
        <v>356</v>
      </c>
      <c r="AV83" s="10" t="s">
        <v>356</v>
      </c>
      <c r="AW83" s="10" t="s">
        <v>356</v>
      </c>
      <c r="AX83" s="10" t="s">
        <v>356</v>
      </c>
    </row>
    <row r="84" spans="1:50" s="10" customFormat="1" ht="50.25" customHeight="1">
      <c r="A84" s="417">
        <v>104</v>
      </c>
      <c r="B84" s="10" t="s">
        <v>345</v>
      </c>
      <c r="C84" s="18">
        <v>5</v>
      </c>
      <c r="D84" s="158" t="s">
        <v>734</v>
      </c>
      <c r="E84" s="10" t="s">
        <v>735</v>
      </c>
      <c r="F84" s="10">
        <v>11874</v>
      </c>
      <c r="G84" s="157" t="s">
        <v>745</v>
      </c>
      <c r="H84" s="10">
        <v>2021</v>
      </c>
      <c r="I84" s="10" t="s">
        <v>746</v>
      </c>
      <c r="J84" s="159">
        <v>96268.72</v>
      </c>
      <c r="K84" s="10" t="s">
        <v>103</v>
      </c>
      <c r="L84" s="10" t="s">
        <v>747</v>
      </c>
      <c r="M84" s="10" t="s">
        <v>739</v>
      </c>
      <c r="N84" s="10" t="s">
        <v>748</v>
      </c>
      <c r="O84" s="10" t="s">
        <v>749</v>
      </c>
      <c r="P84" s="157" t="s">
        <v>9897</v>
      </c>
      <c r="Q84" s="159">
        <f t="shared" si="5"/>
        <v>16.09470588235294</v>
      </c>
      <c r="R84" s="159">
        <v>11.33</v>
      </c>
      <c r="S84" s="159">
        <v>0.35294117647058826</v>
      </c>
      <c r="T84" s="159">
        <v>4.4117647058823533</v>
      </c>
      <c r="U84" s="159">
        <f t="shared" si="6"/>
        <v>16.09470588235294</v>
      </c>
      <c r="V84" s="47">
        <v>100</v>
      </c>
      <c r="W84" s="47">
        <v>100</v>
      </c>
      <c r="X84" s="14" t="s">
        <v>743</v>
      </c>
      <c r="Y84" s="10">
        <v>3</v>
      </c>
      <c r="Z84" s="10">
        <v>7</v>
      </c>
      <c r="AA84" s="10">
        <v>2</v>
      </c>
      <c r="AB84" s="10">
        <v>4</v>
      </c>
      <c r="AC84" s="10">
        <v>81</v>
      </c>
      <c r="AD84" s="10">
        <v>0</v>
      </c>
      <c r="AE84" s="10">
        <v>5</v>
      </c>
      <c r="AF84" s="10">
        <v>100</v>
      </c>
      <c r="AG84" s="10" t="s">
        <v>474</v>
      </c>
      <c r="AH84" s="10" t="s">
        <v>744</v>
      </c>
      <c r="AI84" s="10">
        <v>100</v>
      </c>
      <c r="AJ84" s="10" t="s">
        <v>356</v>
      </c>
      <c r="AK84" s="10" t="s">
        <v>356</v>
      </c>
      <c r="AL84" s="10" t="s">
        <v>356</v>
      </c>
      <c r="AM84" s="10" t="s">
        <v>356</v>
      </c>
      <c r="AN84" s="10" t="s">
        <v>356</v>
      </c>
      <c r="AO84" s="10" t="s">
        <v>356</v>
      </c>
      <c r="AP84" s="10" t="s">
        <v>356</v>
      </c>
      <c r="AQ84" s="10" t="s">
        <v>356</v>
      </c>
      <c r="AR84" s="10" t="s">
        <v>356</v>
      </c>
      <c r="AS84" s="10" t="s">
        <v>356</v>
      </c>
      <c r="AT84" s="10" t="s">
        <v>356</v>
      </c>
      <c r="AU84" s="10" t="s">
        <v>356</v>
      </c>
      <c r="AV84" s="10" t="s">
        <v>356</v>
      </c>
      <c r="AW84" s="10" t="s">
        <v>356</v>
      </c>
      <c r="AX84" s="10" t="s">
        <v>356</v>
      </c>
    </row>
    <row r="85" spans="1:50" s="10" customFormat="1" ht="50.25" customHeight="1">
      <c r="A85" s="417">
        <v>104</v>
      </c>
      <c r="B85" s="10" t="s">
        <v>345</v>
      </c>
      <c r="C85" s="18">
        <v>5</v>
      </c>
      <c r="D85" s="158" t="s">
        <v>734</v>
      </c>
      <c r="E85" s="10" t="s">
        <v>735</v>
      </c>
      <c r="F85" s="10" t="s">
        <v>750</v>
      </c>
      <c r="G85" s="157" t="s">
        <v>751</v>
      </c>
      <c r="H85" s="10">
        <v>2010</v>
      </c>
      <c r="I85" s="10" t="s">
        <v>752</v>
      </c>
      <c r="J85" s="159">
        <v>102630</v>
      </c>
      <c r="K85" s="10" t="s">
        <v>81</v>
      </c>
      <c r="L85" s="10" t="s">
        <v>753</v>
      </c>
      <c r="M85" s="10" t="s">
        <v>754</v>
      </c>
      <c r="N85" s="10" t="s">
        <v>755</v>
      </c>
      <c r="O85" s="10" t="s">
        <v>756</v>
      </c>
      <c r="P85" s="157" t="s">
        <v>757</v>
      </c>
      <c r="Q85" s="159">
        <f t="shared" si="5"/>
        <v>10.678823529411765</v>
      </c>
      <c r="R85" s="159">
        <v>0</v>
      </c>
      <c r="S85" s="159">
        <v>2.9411764705882355</v>
      </c>
      <c r="T85" s="159">
        <v>7.7376470588235291</v>
      </c>
      <c r="U85" s="159">
        <f t="shared" si="6"/>
        <v>10.678823529411765</v>
      </c>
      <c r="V85" s="47">
        <v>42</v>
      </c>
      <c r="W85" s="47">
        <v>100</v>
      </c>
      <c r="X85" s="14" t="s">
        <v>743</v>
      </c>
      <c r="Y85" s="10">
        <v>1</v>
      </c>
      <c r="Z85" s="10">
        <v>7</v>
      </c>
      <c r="AA85" s="10">
        <v>6</v>
      </c>
      <c r="AB85" s="10">
        <v>4</v>
      </c>
      <c r="AC85" s="10">
        <v>99</v>
      </c>
      <c r="AD85" s="10">
        <v>0</v>
      </c>
      <c r="AE85" s="10">
        <v>5</v>
      </c>
      <c r="AF85" s="10">
        <v>100</v>
      </c>
      <c r="AG85" s="10" t="s">
        <v>734</v>
      </c>
      <c r="AH85" s="10" t="s">
        <v>758</v>
      </c>
      <c r="AI85" s="10">
        <v>100</v>
      </c>
      <c r="AJ85" s="10" t="s">
        <v>356</v>
      </c>
      <c r="AK85" s="10" t="s">
        <v>356</v>
      </c>
      <c r="AL85" s="10" t="s">
        <v>356</v>
      </c>
      <c r="AM85" s="10" t="s">
        <v>356</v>
      </c>
      <c r="AN85" s="10" t="s">
        <v>356</v>
      </c>
      <c r="AO85" s="10" t="s">
        <v>356</v>
      </c>
      <c r="AP85" s="10" t="s">
        <v>356</v>
      </c>
      <c r="AQ85" s="10" t="s">
        <v>356</v>
      </c>
      <c r="AR85" s="10" t="s">
        <v>356</v>
      </c>
      <c r="AS85" s="10" t="s">
        <v>356</v>
      </c>
      <c r="AT85" s="10" t="s">
        <v>356</v>
      </c>
      <c r="AU85" s="10" t="s">
        <v>356</v>
      </c>
      <c r="AV85" s="10" t="s">
        <v>356</v>
      </c>
      <c r="AW85" s="10" t="s">
        <v>356</v>
      </c>
      <c r="AX85" s="10" t="s">
        <v>356</v>
      </c>
    </row>
    <row r="86" spans="1:50" s="10" customFormat="1" ht="50.25" customHeight="1">
      <c r="A86" s="417">
        <v>104</v>
      </c>
      <c r="B86" s="10" t="s">
        <v>345</v>
      </c>
      <c r="C86" s="18">
        <v>5</v>
      </c>
      <c r="D86" s="158" t="s">
        <v>734</v>
      </c>
      <c r="E86" s="10" t="s">
        <v>735</v>
      </c>
      <c r="F86" s="10">
        <v>11874</v>
      </c>
      <c r="G86" s="157" t="s">
        <v>759</v>
      </c>
      <c r="H86" s="10">
        <v>2015</v>
      </c>
      <c r="I86" s="10" t="s">
        <v>760</v>
      </c>
      <c r="J86" s="159">
        <v>99625</v>
      </c>
      <c r="K86" s="10" t="s">
        <v>9875</v>
      </c>
      <c r="L86" s="10" t="s">
        <v>738</v>
      </c>
      <c r="M86" s="10" t="s">
        <v>739</v>
      </c>
      <c r="N86" s="10" t="s">
        <v>740</v>
      </c>
      <c r="O86" s="10" t="s">
        <v>741</v>
      </c>
      <c r="P86" s="157" t="s">
        <v>761</v>
      </c>
      <c r="Q86" s="159">
        <f t="shared" si="5"/>
        <v>7.29</v>
      </c>
      <c r="R86" s="159">
        <v>0</v>
      </c>
      <c r="S86" s="159">
        <v>0.71</v>
      </c>
      <c r="T86" s="159">
        <v>6.58</v>
      </c>
      <c r="U86" s="159">
        <f t="shared" si="6"/>
        <v>7.29</v>
      </c>
      <c r="V86" s="47">
        <v>100</v>
      </c>
      <c r="W86" s="47">
        <v>100</v>
      </c>
      <c r="X86" s="14" t="s">
        <v>743</v>
      </c>
      <c r="Y86" s="10">
        <v>3</v>
      </c>
      <c r="Z86" s="10">
        <v>11</v>
      </c>
      <c r="AA86" s="10">
        <v>4</v>
      </c>
      <c r="AB86" s="10">
        <v>4</v>
      </c>
      <c r="AD86" s="10">
        <v>0</v>
      </c>
      <c r="AE86" s="10">
        <v>5</v>
      </c>
      <c r="AF86" s="10">
        <v>100</v>
      </c>
      <c r="AG86" s="10" t="s">
        <v>734</v>
      </c>
      <c r="AH86" s="10" t="s">
        <v>762</v>
      </c>
      <c r="AI86" s="10">
        <v>60</v>
      </c>
      <c r="AJ86" s="10" t="s">
        <v>763</v>
      </c>
      <c r="AK86" s="10" t="s">
        <v>758</v>
      </c>
      <c r="AL86" s="10">
        <v>40</v>
      </c>
      <c r="AM86" s="10" t="s">
        <v>356</v>
      </c>
      <c r="AN86" s="10" t="s">
        <v>356</v>
      </c>
      <c r="AO86" s="10" t="s">
        <v>356</v>
      </c>
      <c r="AP86" s="10" t="s">
        <v>356</v>
      </c>
      <c r="AQ86" s="10" t="s">
        <v>356</v>
      </c>
      <c r="AR86" s="10" t="s">
        <v>356</v>
      </c>
      <c r="AS86" s="10" t="s">
        <v>356</v>
      </c>
      <c r="AT86" s="10" t="s">
        <v>356</v>
      </c>
      <c r="AU86" s="10" t="s">
        <v>356</v>
      </c>
      <c r="AV86" s="10" t="s">
        <v>356</v>
      </c>
      <c r="AW86" s="10" t="s">
        <v>356</v>
      </c>
      <c r="AX86" s="10" t="s">
        <v>356</v>
      </c>
    </row>
    <row r="87" spans="1:50" s="10" customFormat="1" ht="50.25" customHeight="1">
      <c r="A87" s="417">
        <v>104</v>
      </c>
      <c r="B87" s="10" t="s">
        <v>345</v>
      </c>
      <c r="C87" s="18">
        <v>5</v>
      </c>
      <c r="D87" s="158" t="s">
        <v>734</v>
      </c>
      <c r="E87" s="10" t="s">
        <v>735</v>
      </c>
      <c r="F87" s="10">
        <v>11874</v>
      </c>
      <c r="G87" s="157" t="s">
        <v>764</v>
      </c>
      <c r="H87" s="10">
        <v>2015</v>
      </c>
      <c r="I87" s="10" t="s">
        <v>765</v>
      </c>
      <c r="J87" s="159">
        <v>48667</v>
      </c>
      <c r="K87" s="10" t="s">
        <v>271</v>
      </c>
      <c r="L87" s="10" t="s">
        <v>738</v>
      </c>
      <c r="M87" s="10" t="s">
        <v>739</v>
      </c>
      <c r="N87" s="10" t="s">
        <v>766</v>
      </c>
      <c r="O87" s="10" t="s">
        <v>767</v>
      </c>
      <c r="P87" s="157" t="s">
        <v>768</v>
      </c>
      <c r="Q87" s="159">
        <f t="shared" si="5"/>
        <v>7.13</v>
      </c>
      <c r="R87" s="159">
        <v>0</v>
      </c>
      <c r="S87" s="159">
        <v>0.55000000000000004</v>
      </c>
      <c r="T87" s="159">
        <v>6.58</v>
      </c>
      <c r="U87" s="159">
        <f t="shared" si="6"/>
        <v>7.13</v>
      </c>
      <c r="V87" s="47">
        <v>100</v>
      </c>
      <c r="W87" s="47">
        <v>100</v>
      </c>
      <c r="X87" s="14" t="s">
        <v>743</v>
      </c>
      <c r="Y87" s="10">
        <v>3</v>
      </c>
      <c r="Z87" s="10">
        <v>2</v>
      </c>
      <c r="AA87" s="10">
        <v>3</v>
      </c>
      <c r="AB87" s="10">
        <v>4</v>
      </c>
      <c r="AD87" s="10">
        <v>0</v>
      </c>
      <c r="AE87" s="10">
        <v>5</v>
      </c>
      <c r="AF87" s="10">
        <v>100</v>
      </c>
      <c r="AG87" s="10" t="s">
        <v>734</v>
      </c>
      <c r="AH87" s="10" t="s">
        <v>762</v>
      </c>
      <c r="AI87" s="10">
        <v>60</v>
      </c>
      <c r="AJ87" s="10" t="s">
        <v>763</v>
      </c>
      <c r="AK87" s="10" t="s">
        <v>758</v>
      </c>
      <c r="AL87" s="10">
        <v>40</v>
      </c>
      <c r="AM87" s="10" t="s">
        <v>356</v>
      </c>
      <c r="AN87" s="10" t="s">
        <v>356</v>
      </c>
      <c r="AO87" s="10" t="s">
        <v>356</v>
      </c>
      <c r="AP87" s="10" t="s">
        <v>356</v>
      </c>
      <c r="AQ87" s="10" t="s">
        <v>356</v>
      </c>
      <c r="AR87" s="10" t="s">
        <v>356</v>
      </c>
      <c r="AS87" s="10" t="s">
        <v>356</v>
      </c>
      <c r="AT87" s="10" t="s">
        <v>356</v>
      </c>
      <c r="AU87" s="10" t="s">
        <v>356</v>
      </c>
      <c r="AV87" s="10" t="s">
        <v>356</v>
      </c>
      <c r="AW87" s="10" t="s">
        <v>356</v>
      </c>
      <c r="AX87" s="10" t="s">
        <v>356</v>
      </c>
    </row>
    <row r="88" spans="1:50" s="10" customFormat="1" ht="50.25" customHeight="1">
      <c r="A88" s="417">
        <v>104</v>
      </c>
      <c r="B88" s="10" t="s">
        <v>345</v>
      </c>
      <c r="C88" s="18">
        <v>5</v>
      </c>
      <c r="D88" s="158" t="s">
        <v>734</v>
      </c>
      <c r="E88" s="10" t="s">
        <v>735</v>
      </c>
      <c r="F88" s="10">
        <v>11874</v>
      </c>
      <c r="G88" s="157" t="s">
        <v>769</v>
      </c>
      <c r="H88" s="10">
        <v>2021</v>
      </c>
      <c r="I88" s="10" t="s">
        <v>770</v>
      </c>
      <c r="J88" s="159">
        <v>72049.820000000007</v>
      </c>
      <c r="K88" s="10" t="s">
        <v>9875</v>
      </c>
      <c r="L88" s="10" t="s">
        <v>738</v>
      </c>
      <c r="M88" s="10" t="s">
        <v>739</v>
      </c>
      <c r="N88" s="10" t="s">
        <v>771</v>
      </c>
      <c r="O88" s="10" t="s">
        <v>772</v>
      </c>
      <c r="P88" s="157" t="s">
        <v>9898</v>
      </c>
      <c r="Q88" s="159">
        <f t="shared" si="5"/>
        <v>21.22</v>
      </c>
      <c r="R88" s="159">
        <v>8.48</v>
      </c>
      <c r="S88" s="159">
        <v>5</v>
      </c>
      <c r="T88" s="159">
        <v>7.74</v>
      </c>
      <c r="U88" s="159">
        <f t="shared" si="6"/>
        <v>21.22</v>
      </c>
      <c r="V88" s="47">
        <v>100</v>
      </c>
      <c r="W88" s="47">
        <v>100</v>
      </c>
      <c r="X88" s="14" t="s">
        <v>743</v>
      </c>
      <c r="Y88" s="10">
        <v>3</v>
      </c>
      <c r="Z88" s="10">
        <v>11</v>
      </c>
      <c r="AA88" s="10">
        <v>5</v>
      </c>
      <c r="AB88" s="10">
        <v>4</v>
      </c>
      <c r="AD88" s="10">
        <v>0</v>
      </c>
      <c r="AE88" s="10">
        <v>5</v>
      </c>
      <c r="AF88" s="10">
        <v>100</v>
      </c>
      <c r="AG88" s="10" t="s">
        <v>734</v>
      </c>
      <c r="AH88" s="10" t="s">
        <v>773</v>
      </c>
      <c r="AI88" s="10">
        <v>100</v>
      </c>
      <c r="AJ88" s="10" t="s">
        <v>356</v>
      </c>
      <c r="AK88" s="10" t="s">
        <v>356</v>
      </c>
      <c r="AL88" s="10" t="s">
        <v>356</v>
      </c>
      <c r="AM88" s="10" t="s">
        <v>356</v>
      </c>
      <c r="AN88" s="10" t="s">
        <v>356</v>
      </c>
      <c r="AO88" s="10" t="s">
        <v>356</v>
      </c>
      <c r="AP88" s="10" t="s">
        <v>356</v>
      </c>
      <c r="AQ88" s="10" t="s">
        <v>356</v>
      </c>
      <c r="AR88" s="10" t="s">
        <v>356</v>
      </c>
      <c r="AS88" s="10" t="s">
        <v>356</v>
      </c>
      <c r="AT88" s="10" t="s">
        <v>356</v>
      </c>
      <c r="AU88" s="10" t="s">
        <v>356</v>
      </c>
      <c r="AV88" s="10" t="s">
        <v>356</v>
      </c>
      <c r="AW88" s="10" t="s">
        <v>356</v>
      </c>
      <c r="AX88" s="10" t="s">
        <v>356</v>
      </c>
    </row>
    <row r="89" spans="1:50" s="10" customFormat="1" ht="50.25" customHeight="1">
      <c r="A89" s="417">
        <v>104</v>
      </c>
      <c r="B89" s="10" t="s">
        <v>345</v>
      </c>
      <c r="C89" s="18">
        <v>5</v>
      </c>
      <c r="D89" s="158" t="s">
        <v>734</v>
      </c>
      <c r="E89" s="10" t="s">
        <v>735</v>
      </c>
      <c r="F89" s="10">
        <v>11874</v>
      </c>
      <c r="G89" s="157" t="s">
        <v>774</v>
      </c>
      <c r="H89" s="10">
        <v>2017</v>
      </c>
      <c r="I89" s="10" t="s">
        <v>775</v>
      </c>
      <c r="J89" s="159">
        <v>20583</v>
      </c>
      <c r="K89" s="10" t="s">
        <v>9875</v>
      </c>
      <c r="L89" s="10" t="s">
        <v>738</v>
      </c>
      <c r="M89" s="10" t="s">
        <v>739</v>
      </c>
      <c r="N89" s="10" t="s">
        <v>776</v>
      </c>
      <c r="O89" s="10" t="s">
        <v>777</v>
      </c>
      <c r="P89" s="157" t="s">
        <v>778</v>
      </c>
      <c r="Q89" s="159">
        <f t="shared" si="5"/>
        <v>8.74</v>
      </c>
      <c r="R89" s="159">
        <v>0</v>
      </c>
      <c r="S89" s="159">
        <v>1</v>
      </c>
      <c r="T89" s="159">
        <v>7.74</v>
      </c>
      <c r="U89" s="159">
        <f t="shared" si="6"/>
        <v>8.74</v>
      </c>
      <c r="V89" s="47">
        <v>100</v>
      </c>
      <c r="W89" s="47">
        <v>100</v>
      </c>
      <c r="X89" s="14" t="s">
        <v>743</v>
      </c>
      <c r="Y89" s="10">
        <v>3</v>
      </c>
      <c r="Z89" s="10">
        <v>7</v>
      </c>
      <c r="AA89" s="10">
        <v>1</v>
      </c>
      <c r="AB89" s="10">
        <v>4</v>
      </c>
      <c r="AD89" s="10">
        <v>0</v>
      </c>
      <c r="AE89" s="10">
        <v>2</v>
      </c>
      <c r="AF89" s="10">
        <v>100</v>
      </c>
      <c r="AG89" s="10" t="s">
        <v>734</v>
      </c>
      <c r="AH89" s="10" t="s">
        <v>762</v>
      </c>
      <c r="AI89" s="10">
        <v>100</v>
      </c>
      <c r="AJ89" s="10" t="s">
        <v>356</v>
      </c>
      <c r="AK89" s="10" t="s">
        <v>356</v>
      </c>
      <c r="AL89" s="10" t="s">
        <v>356</v>
      </c>
      <c r="AM89" s="10" t="s">
        <v>356</v>
      </c>
      <c r="AN89" s="10" t="s">
        <v>356</v>
      </c>
      <c r="AO89" s="10" t="s">
        <v>356</v>
      </c>
      <c r="AP89" s="10" t="s">
        <v>356</v>
      </c>
      <c r="AQ89" s="10" t="s">
        <v>356</v>
      </c>
      <c r="AR89" s="10" t="s">
        <v>356</v>
      </c>
      <c r="AS89" s="10" t="s">
        <v>356</v>
      </c>
      <c r="AT89" s="10" t="s">
        <v>356</v>
      </c>
      <c r="AU89" s="10" t="s">
        <v>356</v>
      </c>
      <c r="AV89" s="10" t="s">
        <v>356</v>
      </c>
      <c r="AW89" s="10" t="s">
        <v>356</v>
      </c>
      <c r="AX89" s="10" t="s">
        <v>356</v>
      </c>
    </row>
    <row r="90" spans="1:50" s="10" customFormat="1" ht="50.25" customHeight="1">
      <c r="A90" s="417">
        <v>104</v>
      </c>
      <c r="B90" s="10" t="s">
        <v>345</v>
      </c>
      <c r="C90" s="18">
        <v>5</v>
      </c>
      <c r="D90" s="158" t="s">
        <v>734</v>
      </c>
      <c r="E90" s="10" t="s">
        <v>735</v>
      </c>
      <c r="F90" s="10">
        <v>11874</v>
      </c>
      <c r="G90" s="157" t="s">
        <v>349</v>
      </c>
      <c r="H90" s="10">
        <v>2020</v>
      </c>
      <c r="I90" s="10" t="s">
        <v>779</v>
      </c>
      <c r="J90" s="159">
        <v>55066.92</v>
      </c>
      <c r="K90" s="10" t="s">
        <v>328</v>
      </c>
      <c r="L90" s="10" t="s">
        <v>753</v>
      </c>
      <c r="M90" s="10" t="s">
        <v>754</v>
      </c>
      <c r="N90" s="10" t="s">
        <v>780</v>
      </c>
      <c r="O90" s="10" t="s">
        <v>781</v>
      </c>
      <c r="P90" s="157" t="s">
        <v>782</v>
      </c>
      <c r="Q90" s="159">
        <v>19.22</v>
      </c>
      <c r="R90" s="159">
        <v>4.53</v>
      </c>
      <c r="S90" s="159">
        <v>5</v>
      </c>
      <c r="T90" s="159">
        <v>7.74</v>
      </c>
      <c r="U90" s="159">
        <v>19.22</v>
      </c>
      <c r="V90" s="47">
        <v>102</v>
      </c>
      <c r="W90" s="47">
        <v>34.909999999999997</v>
      </c>
      <c r="X90" s="14" t="s">
        <v>743</v>
      </c>
      <c r="Y90" s="10">
        <v>3</v>
      </c>
      <c r="Z90" s="10">
        <v>11</v>
      </c>
      <c r="AA90" s="10">
        <v>5</v>
      </c>
      <c r="AB90" s="10">
        <v>4</v>
      </c>
      <c r="AC90" s="10">
        <v>23</v>
      </c>
      <c r="AD90" s="10">
        <v>0</v>
      </c>
      <c r="AE90" s="10">
        <v>5</v>
      </c>
      <c r="AF90" s="10">
        <v>100</v>
      </c>
      <c r="AG90" s="10" t="s">
        <v>734</v>
      </c>
      <c r="AH90" s="10" t="s">
        <v>783</v>
      </c>
      <c r="AI90" s="10">
        <v>50</v>
      </c>
      <c r="AJ90" s="10" t="s">
        <v>734</v>
      </c>
      <c r="AK90" s="10" t="s">
        <v>784</v>
      </c>
      <c r="AL90" s="10">
        <v>50</v>
      </c>
      <c r="AM90" s="10" t="s">
        <v>356</v>
      </c>
      <c r="AN90" s="10" t="s">
        <v>356</v>
      </c>
      <c r="AO90" s="10" t="s">
        <v>356</v>
      </c>
      <c r="AP90" s="10" t="s">
        <v>356</v>
      </c>
      <c r="AQ90" s="10" t="s">
        <v>356</v>
      </c>
      <c r="AR90" s="10" t="s">
        <v>356</v>
      </c>
      <c r="AS90" s="10" t="s">
        <v>356</v>
      </c>
      <c r="AT90" s="10" t="s">
        <v>356</v>
      </c>
      <c r="AU90" s="10" t="s">
        <v>356</v>
      </c>
      <c r="AV90" s="10" t="s">
        <v>356</v>
      </c>
      <c r="AW90" s="10" t="s">
        <v>356</v>
      </c>
      <c r="AX90" s="10" t="s">
        <v>356</v>
      </c>
    </row>
    <row r="91" spans="1:50" s="10" customFormat="1" ht="50.25" customHeight="1">
      <c r="A91" s="417">
        <v>104</v>
      </c>
      <c r="B91" s="10" t="s">
        <v>345</v>
      </c>
      <c r="C91" s="18">
        <v>11</v>
      </c>
      <c r="D91" s="158" t="s">
        <v>426</v>
      </c>
      <c r="E91" s="10" t="s">
        <v>785</v>
      </c>
      <c r="F91" s="10" t="s">
        <v>786</v>
      </c>
      <c r="G91" s="157" t="s">
        <v>787</v>
      </c>
      <c r="H91" s="10">
        <v>2014</v>
      </c>
      <c r="I91" s="10" t="s">
        <v>788</v>
      </c>
      <c r="J91" s="159">
        <v>118334</v>
      </c>
      <c r="K91" s="10" t="s">
        <v>9870</v>
      </c>
      <c r="L91" s="10" t="s">
        <v>789</v>
      </c>
      <c r="M91" s="10" t="s">
        <v>790</v>
      </c>
      <c r="N91" s="10" t="s">
        <v>791</v>
      </c>
      <c r="O91" s="10" t="s">
        <v>792</v>
      </c>
      <c r="P91" s="157" t="s">
        <v>793</v>
      </c>
      <c r="Q91" s="159">
        <f t="shared" ref="Q91:Q111" si="7">U91</f>
        <v>16</v>
      </c>
      <c r="R91" s="159">
        <v>0</v>
      </c>
      <c r="S91" s="159">
        <v>16</v>
      </c>
      <c r="T91" s="159">
        <v>0</v>
      </c>
      <c r="U91" s="159">
        <f t="shared" ref="U91:U111" si="8">SUM(R91:T91)</f>
        <v>16</v>
      </c>
      <c r="V91" s="47">
        <v>10</v>
      </c>
      <c r="W91" s="47">
        <v>100</v>
      </c>
      <c r="X91" s="14" t="s">
        <v>794</v>
      </c>
      <c r="Y91" s="10">
        <v>3</v>
      </c>
      <c r="Z91" s="10">
        <v>1</v>
      </c>
      <c r="AA91" s="10">
        <v>7</v>
      </c>
      <c r="AB91" s="10">
        <v>9</v>
      </c>
      <c r="AD91" s="10">
        <v>13.14</v>
      </c>
      <c r="AE91" s="10">
        <v>5</v>
      </c>
      <c r="AF91" s="10">
        <v>62</v>
      </c>
      <c r="AG91" s="10" t="s">
        <v>795</v>
      </c>
      <c r="AH91" s="10" t="s">
        <v>9899</v>
      </c>
      <c r="AI91" s="10">
        <v>62</v>
      </c>
      <c r="AJ91" s="10" t="s">
        <v>356</v>
      </c>
      <c r="AK91" s="10" t="s">
        <v>356</v>
      </c>
      <c r="AL91" s="10" t="s">
        <v>356</v>
      </c>
      <c r="AM91" s="10" t="s">
        <v>356</v>
      </c>
      <c r="AN91" s="10" t="s">
        <v>356</v>
      </c>
      <c r="AO91" s="10" t="s">
        <v>356</v>
      </c>
      <c r="AP91" s="10" t="s">
        <v>356</v>
      </c>
      <c r="AQ91" s="10" t="s">
        <v>356</v>
      </c>
      <c r="AR91" s="10" t="s">
        <v>356</v>
      </c>
      <c r="AS91" s="10" t="s">
        <v>356</v>
      </c>
      <c r="AT91" s="10" t="s">
        <v>356</v>
      </c>
      <c r="AU91" s="10" t="s">
        <v>356</v>
      </c>
      <c r="AV91" s="10" t="s">
        <v>356</v>
      </c>
      <c r="AW91" s="10" t="s">
        <v>356</v>
      </c>
      <c r="AX91" s="10" t="s">
        <v>356</v>
      </c>
    </row>
    <row r="92" spans="1:50" s="10" customFormat="1" ht="50.25" customHeight="1">
      <c r="A92" s="417">
        <v>104</v>
      </c>
      <c r="B92" s="10" t="s">
        <v>345</v>
      </c>
      <c r="C92" s="18">
        <v>15</v>
      </c>
      <c r="D92" s="158" t="s">
        <v>380</v>
      </c>
      <c r="E92" s="10" t="s">
        <v>796</v>
      </c>
      <c r="F92" s="10">
        <v>10082</v>
      </c>
      <c r="G92" s="157" t="s">
        <v>797</v>
      </c>
      <c r="H92" s="10" t="s">
        <v>798</v>
      </c>
      <c r="I92" s="10" t="s">
        <v>799</v>
      </c>
      <c r="J92" s="159">
        <v>2845836</v>
      </c>
      <c r="K92" s="10" t="s">
        <v>9900</v>
      </c>
      <c r="L92" s="10" t="s">
        <v>800</v>
      </c>
      <c r="M92" s="10" t="s">
        <v>801</v>
      </c>
      <c r="N92" s="10" t="s">
        <v>802</v>
      </c>
      <c r="O92" s="10" t="s">
        <v>803</v>
      </c>
      <c r="P92" s="157" t="s">
        <v>804</v>
      </c>
      <c r="Q92" s="159">
        <f t="shared" si="7"/>
        <v>144.71</v>
      </c>
      <c r="R92" s="159">
        <v>96.51</v>
      </c>
      <c r="S92" s="159">
        <v>23.6</v>
      </c>
      <c r="T92" s="159">
        <v>24.6</v>
      </c>
      <c r="U92" s="159">
        <f t="shared" si="8"/>
        <v>144.71</v>
      </c>
      <c r="V92" s="47" t="s">
        <v>805</v>
      </c>
      <c r="W92" s="47">
        <v>100</v>
      </c>
      <c r="X92" s="14" t="s">
        <v>806</v>
      </c>
      <c r="Y92" s="10">
        <v>3</v>
      </c>
      <c r="Z92" s="10">
        <v>1</v>
      </c>
      <c r="AA92" s="10">
        <v>3</v>
      </c>
      <c r="AB92" s="10">
        <v>60</v>
      </c>
      <c r="AC92" s="10">
        <v>97</v>
      </c>
      <c r="AD92" s="10">
        <v>0</v>
      </c>
      <c r="AE92" s="10">
        <v>5</v>
      </c>
      <c r="AF92" s="10">
        <v>100</v>
      </c>
      <c r="AG92" s="10" t="s">
        <v>807</v>
      </c>
      <c r="AH92" s="10" t="s">
        <v>356</v>
      </c>
      <c r="AI92" s="10">
        <v>97</v>
      </c>
      <c r="AJ92" s="10" t="s">
        <v>356</v>
      </c>
      <c r="AK92" s="10" t="s">
        <v>356</v>
      </c>
      <c r="AL92" s="10" t="s">
        <v>356</v>
      </c>
      <c r="AM92" s="10" t="s">
        <v>356</v>
      </c>
      <c r="AN92" s="10" t="s">
        <v>356</v>
      </c>
      <c r="AO92" s="10" t="s">
        <v>356</v>
      </c>
      <c r="AP92" s="10" t="s">
        <v>356</v>
      </c>
      <c r="AQ92" s="10" t="s">
        <v>356</v>
      </c>
      <c r="AR92" s="10" t="s">
        <v>356</v>
      </c>
      <c r="AS92" s="10" t="s">
        <v>808</v>
      </c>
      <c r="AT92" s="10" t="s">
        <v>356</v>
      </c>
      <c r="AU92" s="10">
        <v>3</v>
      </c>
      <c r="AV92" s="10" t="s">
        <v>356</v>
      </c>
      <c r="AW92" s="10" t="s">
        <v>356</v>
      </c>
      <c r="AX92" s="10" t="s">
        <v>356</v>
      </c>
    </row>
    <row r="93" spans="1:50" s="10" customFormat="1" ht="50.25" customHeight="1">
      <c r="A93" s="417">
        <v>104</v>
      </c>
      <c r="B93" s="10" t="s">
        <v>345</v>
      </c>
      <c r="C93" s="18">
        <v>15</v>
      </c>
      <c r="D93" s="158" t="s">
        <v>380</v>
      </c>
      <c r="E93" s="10" t="s">
        <v>796</v>
      </c>
      <c r="F93" s="10">
        <v>10082</v>
      </c>
      <c r="G93" s="157" t="s">
        <v>809</v>
      </c>
      <c r="H93" s="10" t="s">
        <v>810</v>
      </c>
      <c r="I93" s="10" t="s">
        <v>811</v>
      </c>
      <c r="J93" s="159">
        <v>1348879.28</v>
      </c>
      <c r="K93" s="10" t="s">
        <v>812</v>
      </c>
      <c r="L93" s="10" t="s">
        <v>800</v>
      </c>
      <c r="M93" s="10" t="s">
        <v>801</v>
      </c>
      <c r="N93" s="10" t="s">
        <v>813</v>
      </c>
      <c r="O93" s="10" t="s">
        <v>814</v>
      </c>
      <c r="P93" s="157" t="s">
        <v>815</v>
      </c>
      <c r="Q93" s="159">
        <f t="shared" si="7"/>
        <v>59.2</v>
      </c>
      <c r="R93" s="159">
        <v>11</v>
      </c>
      <c r="S93" s="159">
        <v>23.6</v>
      </c>
      <c r="T93" s="159">
        <v>24.6</v>
      </c>
      <c r="U93" s="159">
        <f t="shared" si="8"/>
        <v>59.2</v>
      </c>
      <c r="V93" s="47" t="s">
        <v>805</v>
      </c>
      <c r="W93" s="47">
        <v>100</v>
      </c>
      <c r="X93" s="14" t="s">
        <v>806</v>
      </c>
      <c r="Y93" s="10">
        <v>3</v>
      </c>
      <c r="Z93" s="10">
        <v>1</v>
      </c>
      <c r="AA93" s="10">
        <v>3</v>
      </c>
      <c r="AB93" s="10">
        <v>60</v>
      </c>
      <c r="AD93" s="10">
        <v>0</v>
      </c>
      <c r="AE93" s="10">
        <v>5</v>
      </c>
      <c r="AF93" s="10">
        <v>100</v>
      </c>
      <c r="AG93" s="10" t="s">
        <v>816</v>
      </c>
      <c r="AH93" s="10" t="s">
        <v>356</v>
      </c>
      <c r="AI93" s="10">
        <v>97</v>
      </c>
      <c r="AJ93" s="10" t="s">
        <v>356</v>
      </c>
      <c r="AK93" s="10" t="s">
        <v>356</v>
      </c>
      <c r="AL93" s="10" t="s">
        <v>356</v>
      </c>
      <c r="AM93" s="10" t="s">
        <v>356</v>
      </c>
      <c r="AN93" s="10" t="s">
        <v>356</v>
      </c>
      <c r="AO93" s="10" t="s">
        <v>356</v>
      </c>
      <c r="AP93" s="10" t="s">
        <v>356</v>
      </c>
      <c r="AQ93" s="10" t="s">
        <v>356</v>
      </c>
      <c r="AR93" s="10" t="s">
        <v>356</v>
      </c>
      <c r="AS93" s="10" t="s">
        <v>808</v>
      </c>
      <c r="AT93" s="10" t="s">
        <v>356</v>
      </c>
      <c r="AU93" s="10">
        <v>3</v>
      </c>
      <c r="AV93" s="10" t="s">
        <v>356</v>
      </c>
      <c r="AW93" s="10" t="s">
        <v>356</v>
      </c>
      <c r="AX93" s="10" t="s">
        <v>356</v>
      </c>
    </row>
    <row r="94" spans="1:50" s="10" customFormat="1" ht="50.25" customHeight="1">
      <c r="A94" s="417">
        <v>104</v>
      </c>
      <c r="B94" s="10" t="s">
        <v>345</v>
      </c>
      <c r="C94" s="18">
        <v>15</v>
      </c>
      <c r="D94" s="158" t="s">
        <v>380</v>
      </c>
      <c r="E94" s="10" t="s">
        <v>796</v>
      </c>
      <c r="F94" s="10" t="s">
        <v>817</v>
      </c>
      <c r="G94" s="157" t="s">
        <v>818</v>
      </c>
      <c r="H94" s="10">
        <v>2019</v>
      </c>
      <c r="I94" s="10" t="s">
        <v>819</v>
      </c>
      <c r="J94" s="159">
        <v>992361</v>
      </c>
      <c r="K94" s="10" t="s">
        <v>812</v>
      </c>
      <c r="L94" s="10" t="s">
        <v>800</v>
      </c>
      <c r="M94" s="10" t="s">
        <v>801</v>
      </c>
      <c r="N94" s="10" t="s">
        <v>820</v>
      </c>
      <c r="O94" s="10" t="s">
        <v>821</v>
      </c>
      <c r="P94" s="157" t="s">
        <v>822</v>
      </c>
      <c r="Q94" s="159">
        <f t="shared" si="7"/>
        <v>106.58000000000001</v>
      </c>
      <c r="R94" s="159">
        <v>58.38</v>
      </c>
      <c r="S94" s="159">
        <v>23.6</v>
      </c>
      <c r="T94" s="159">
        <v>24.6</v>
      </c>
      <c r="U94" s="159">
        <f t="shared" si="8"/>
        <v>106.58000000000001</v>
      </c>
      <c r="V94" s="47" t="s">
        <v>805</v>
      </c>
      <c r="W94" s="47">
        <v>53.33</v>
      </c>
      <c r="X94" s="14" t="s">
        <v>806</v>
      </c>
      <c r="Y94" s="10">
        <v>3</v>
      </c>
      <c r="Z94" s="10">
        <v>1</v>
      </c>
      <c r="AA94" s="10">
        <v>3</v>
      </c>
      <c r="AB94" s="10">
        <v>60</v>
      </c>
      <c r="AD94" s="10">
        <v>0</v>
      </c>
      <c r="AE94" s="10">
        <v>5</v>
      </c>
      <c r="AF94" s="10">
        <v>100</v>
      </c>
      <c r="AG94" s="10" t="s">
        <v>816</v>
      </c>
      <c r="AH94" s="10" t="s">
        <v>356</v>
      </c>
      <c r="AI94" s="10">
        <v>97</v>
      </c>
      <c r="AJ94" s="10" t="s">
        <v>356</v>
      </c>
      <c r="AK94" s="10" t="s">
        <v>356</v>
      </c>
      <c r="AL94" s="10" t="s">
        <v>356</v>
      </c>
      <c r="AM94" s="10" t="s">
        <v>356</v>
      </c>
      <c r="AN94" s="10" t="s">
        <v>356</v>
      </c>
      <c r="AO94" s="10" t="s">
        <v>356</v>
      </c>
      <c r="AP94" s="10" t="s">
        <v>356</v>
      </c>
      <c r="AQ94" s="10" t="s">
        <v>356</v>
      </c>
      <c r="AR94" s="10" t="s">
        <v>356</v>
      </c>
      <c r="AS94" s="10" t="s">
        <v>808</v>
      </c>
      <c r="AT94" s="10" t="s">
        <v>356</v>
      </c>
      <c r="AU94" s="10">
        <v>3</v>
      </c>
      <c r="AV94" s="10" t="s">
        <v>356</v>
      </c>
      <c r="AW94" s="10" t="s">
        <v>356</v>
      </c>
      <c r="AX94" s="10" t="s">
        <v>356</v>
      </c>
    </row>
    <row r="95" spans="1:50" s="10" customFormat="1" ht="50.25" customHeight="1">
      <c r="A95" s="417">
        <v>104</v>
      </c>
      <c r="B95" s="10" t="s">
        <v>345</v>
      </c>
      <c r="C95" s="18">
        <v>15</v>
      </c>
      <c r="D95" s="158" t="s">
        <v>380</v>
      </c>
      <c r="E95" s="10" t="s">
        <v>796</v>
      </c>
      <c r="F95" s="10" t="s">
        <v>817</v>
      </c>
      <c r="G95" s="157" t="s">
        <v>823</v>
      </c>
      <c r="H95" s="10" t="s">
        <v>824</v>
      </c>
      <c r="I95" s="10" t="s">
        <v>825</v>
      </c>
      <c r="J95" s="159">
        <v>1806415.25</v>
      </c>
      <c r="K95" s="10" t="s">
        <v>9901</v>
      </c>
      <c r="L95" s="10" t="s">
        <v>800</v>
      </c>
      <c r="M95" s="10" t="s">
        <v>801</v>
      </c>
      <c r="N95" s="10" t="s">
        <v>820</v>
      </c>
      <c r="O95" s="10" t="s">
        <v>821</v>
      </c>
      <c r="P95" s="157" t="s">
        <v>826</v>
      </c>
      <c r="Q95" s="159">
        <f t="shared" si="7"/>
        <v>132.6</v>
      </c>
      <c r="R95" s="159">
        <v>84.4</v>
      </c>
      <c r="S95" s="159">
        <v>23.6</v>
      </c>
      <c r="T95" s="159">
        <v>24.6</v>
      </c>
      <c r="U95" s="159">
        <f t="shared" si="8"/>
        <v>132.6</v>
      </c>
      <c r="V95" s="47" t="s">
        <v>805</v>
      </c>
      <c r="W95" s="47">
        <v>100</v>
      </c>
      <c r="X95" s="14" t="s">
        <v>806</v>
      </c>
      <c r="Y95" s="10">
        <v>3</v>
      </c>
      <c r="Z95" s="10">
        <v>1</v>
      </c>
      <c r="AA95" s="10">
        <v>3</v>
      </c>
      <c r="AB95" s="10">
        <v>60</v>
      </c>
      <c r="AD95" s="10">
        <v>0</v>
      </c>
      <c r="AE95" s="10">
        <v>5</v>
      </c>
      <c r="AF95" s="10">
        <v>100</v>
      </c>
      <c r="AG95" s="10" t="s">
        <v>816</v>
      </c>
      <c r="AH95" s="10" t="s">
        <v>356</v>
      </c>
      <c r="AI95" s="10">
        <v>97</v>
      </c>
      <c r="AJ95" s="10" t="s">
        <v>356</v>
      </c>
      <c r="AK95" s="10" t="s">
        <v>356</v>
      </c>
      <c r="AL95" s="10" t="s">
        <v>356</v>
      </c>
      <c r="AM95" s="10" t="s">
        <v>356</v>
      </c>
      <c r="AN95" s="10" t="s">
        <v>356</v>
      </c>
      <c r="AO95" s="10" t="s">
        <v>356</v>
      </c>
      <c r="AP95" s="10" t="s">
        <v>356</v>
      </c>
      <c r="AQ95" s="10" t="s">
        <v>356</v>
      </c>
      <c r="AR95" s="10" t="s">
        <v>356</v>
      </c>
      <c r="AS95" s="10" t="s">
        <v>808</v>
      </c>
      <c r="AT95" s="10" t="s">
        <v>356</v>
      </c>
      <c r="AU95" s="10">
        <v>3</v>
      </c>
      <c r="AV95" s="10" t="s">
        <v>356</v>
      </c>
      <c r="AW95" s="10" t="s">
        <v>356</v>
      </c>
      <c r="AX95" s="10" t="s">
        <v>356</v>
      </c>
    </row>
    <row r="96" spans="1:50" s="10" customFormat="1" ht="50.25" customHeight="1">
      <c r="A96" s="417">
        <v>104</v>
      </c>
      <c r="B96" s="10" t="s">
        <v>345</v>
      </c>
      <c r="C96" s="18">
        <v>15</v>
      </c>
      <c r="D96" s="158" t="s">
        <v>380</v>
      </c>
      <c r="E96" s="10" t="s">
        <v>796</v>
      </c>
      <c r="F96" s="10" t="s">
        <v>817</v>
      </c>
      <c r="G96" s="157" t="s">
        <v>827</v>
      </c>
      <c r="H96" s="10">
        <v>2020</v>
      </c>
      <c r="I96" s="10" t="s">
        <v>828</v>
      </c>
      <c r="J96" s="159">
        <v>682846.9</v>
      </c>
      <c r="K96" s="10" t="s">
        <v>9901</v>
      </c>
      <c r="L96" s="10" t="s">
        <v>800</v>
      </c>
      <c r="M96" s="10" t="s">
        <v>801</v>
      </c>
      <c r="N96" s="10" t="s">
        <v>829</v>
      </c>
      <c r="O96" s="10" t="s">
        <v>830</v>
      </c>
      <c r="P96" s="157" t="s">
        <v>831</v>
      </c>
      <c r="Q96" s="159">
        <f t="shared" si="7"/>
        <v>128.53</v>
      </c>
      <c r="R96" s="159">
        <v>80.33</v>
      </c>
      <c r="S96" s="159">
        <v>23.6</v>
      </c>
      <c r="T96" s="159">
        <v>24.6</v>
      </c>
      <c r="U96" s="159">
        <f t="shared" si="8"/>
        <v>128.53</v>
      </c>
      <c r="V96" s="47" t="s">
        <v>805</v>
      </c>
      <c r="W96" s="47">
        <v>28.33</v>
      </c>
      <c r="X96" s="14" t="s">
        <v>806</v>
      </c>
      <c r="Y96" s="10">
        <v>3</v>
      </c>
      <c r="Z96" s="10">
        <v>1</v>
      </c>
      <c r="AA96" s="10">
        <v>3</v>
      </c>
      <c r="AB96" s="10">
        <v>60</v>
      </c>
      <c r="AD96" s="10">
        <v>0</v>
      </c>
      <c r="AE96" s="10">
        <v>5</v>
      </c>
      <c r="AF96" s="10">
        <v>100</v>
      </c>
      <c r="AG96" s="10" t="s">
        <v>816</v>
      </c>
      <c r="AH96" s="10" t="s">
        <v>356</v>
      </c>
      <c r="AI96" s="10">
        <v>97</v>
      </c>
      <c r="AJ96" s="10" t="s">
        <v>356</v>
      </c>
      <c r="AK96" s="10" t="s">
        <v>356</v>
      </c>
      <c r="AL96" s="10" t="s">
        <v>356</v>
      </c>
      <c r="AM96" s="10" t="s">
        <v>356</v>
      </c>
      <c r="AN96" s="10" t="s">
        <v>356</v>
      </c>
      <c r="AO96" s="10" t="s">
        <v>356</v>
      </c>
      <c r="AP96" s="10" t="s">
        <v>356</v>
      </c>
      <c r="AQ96" s="10" t="s">
        <v>356</v>
      </c>
      <c r="AR96" s="10" t="s">
        <v>356</v>
      </c>
      <c r="AS96" s="10" t="s">
        <v>808</v>
      </c>
      <c r="AT96" s="10" t="s">
        <v>356</v>
      </c>
      <c r="AU96" s="10">
        <v>3</v>
      </c>
      <c r="AV96" s="10" t="s">
        <v>356</v>
      </c>
      <c r="AW96" s="10" t="s">
        <v>356</v>
      </c>
      <c r="AX96" s="10" t="s">
        <v>356</v>
      </c>
    </row>
    <row r="97" spans="1:50" s="10" customFormat="1" ht="50.25" customHeight="1">
      <c r="A97" s="417">
        <v>104</v>
      </c>
      <c r="B97" s="10" t="s">
        <v>345</v>
      </c>
      <c r="C97" s="18">
        <v>15</v>
      </c>
      <c r="D97" s="158" t="s">
        <v>380</v>
      </c>
      <c r="E97" s="10" t="s">
        <v>796</v>
      </c>
      <c r="F97" s="10" t="s">
        <v>817</v>
      </c>
      <c r="G97" s="157" t="s">
        <v>832</v>
      </c>
      <c r="H97" s="10">
        <v>2020</v>
      </c>
      <c r="I97" s="10" t="s">
        <v>833</v>
      </c>
      <c r="J97" s="159">
        <v>1303838.8799999999</v>
      </c>
      <c r="K97" s="10" t="s">
        <v>9901</v>
      </c>
      <c r="L97" s="10" t="s">
        <v>800</v>
      </c>
      <c r="M97" s="10" t="s">
        <v>801</v>
      </c>
      <c r="N97" s="10" t="s">
        <v>834</v>
      </c>
      <c r="O97" s="10" t="s">
        <v>821</v>
      </c>
      <c r="P97" s="157" t="s">
        <v>835</v>
      </c>
      <c r="Q97" s="159">
        <f t="shared" si="7"/>
        <v>201.58999999999997</v>
      </c>
      <c r="R97" s="159">
        <v>153.38999999999999</v>
      </c>
      <c r="S97" s="159">
        <v>23.6</v>
      </c>
      <c r="T97" s="159">
        <v>24.6</v>
      </c>
      <c r="U97" s="159">
        <f t="shared" si="8"/>
        <v>201.58999999999997</v>
      </c>
      <c r="V97" s="47" t="s">
        <v>805</v>
      </c>
      <c r="W97" s="47">
        <v>33.26</v>
      </c>
      <c r="X97" s="14" t="s">
        <v>806</v>
      </c>
      <c r="Y97" s="10">
        <v>3</v>
      </c>
      <c r="Z97" s="10">
        <v>1</v>
      </c>
      <c r="AA97" s="10">
        <v>3</v>
      </c>
      <c r="AB97" s="10">
        <v>60</v>
      </c>
      <c r="AD97" s="10">
        <v>0</v>
      </c>
      <c r="AE97" s="10">
        <v>5</v>
      </c>
      <c r="AF97" s="10">
        <v>100</v>
      </c>
      <c r="AG97" s="10" t="s">
        <v>816</v>
      </c>
      <c r="AH97" s="10" t="s">
        <v>356</v>
      </c>
      <c r="AI97" s="10">
        <v>97</v>
      </c>
      <c r="AJ97" s="10" t="s">
        <v>356</v>
      </c>
      <c r="AK97" s="10" t="s">
        <v>356</v>
      </c>
      <c r="AL97" s="10" t="s">
        <v>356</v>
      </c>
      <c r="AM97" s="10" t="s">
        <v>356</v>
      </c>
      <c r="AN97" s="10" t="s">
        <v>356</v>
      </c>
      <c r="AO97" s="10" t="s">
        <v>356</v>
      </c>
      <c r="AP97" s="10" t="s">
        <v>356</v>
      </c>
      <c r="AQ97" s="10" t="s">
        <v>356</v>
      </c>
      <c r="AR97" s="10" t="s">
        <v>356</v>
      </c>
      <c r="AS97" s="10" t="s">
        <v>808</v>
      </c>
      <c r="AT97" s="10" t="s">
        <v>356</v>
      </c>
      <c r="AU97" s="10">
        <v>3</v>
      </c>
      <c r="AV97" s="10" t="s">
        <v>356</v>
      </c>
      <c r="AW97" s="10" t="s">
        <v>356</v>
      </c>
      <c r="AX97" s="10" t="s">
        <v>356</v>
      </c>
    </row>
    <row r="98" spans="1:50" s="10" customFormat="1" ht="50.25" customHeight="1">
      <c r="A98" s="417">
        <v>104</v>
      </c>
      <c r="B98" s="10" t="s">
        <v>345</v>
      </c>
      <c r="C98" s="18">
        <v>17</v>
      </c>
      <c r="D98" s="158" t="s">
        <v>836</v>
      </c>
      <c r="E98" s="10" t="s">
        <v>837</v>
      </c>
      <c r="F98" s="10">
        <v>19037</v>
      </c>
      <c r="G98" s="157" t="s">
        <v>9902</v>
      </c>
      <c r="H98" s="10">
        <v>2020</v>
      </c>
      <c r="I98" s="10" t="s">
        <v>9903</v>
      </c>
      <c r="J98" s="159">
        <v>167551.28</v>
      </c>
      <c r="K98" s="10" t="s">
        <v>9904</v>
      </c>
      <c r="L98" s="10" t="s">
        <v>838</v>
      </c>
      <c r="M98" s="10" t="s">
        <v>839</v>
      </c>
      <c r="N98" s="10" t="s">
        <v>840</v>
      </c>
      <c r="O98" s="10" t="s">
        <v>841</v>
      </c>
      <c r="P98" s="157" t="s">
        <v>9905</v>
      </c>
      <c r="Q98" s="159">
        <f t="shared" si="7"/>
        <v>34</v>
      </c>
      <c r="R98" s="159">
        <v>0</v>
      </c>
      <c r="S98" s="159">
        <v>4</v>
      </c>
      <c r="T98" s="159">
        <v>30</v>
      </c>
      <c r="U98" s="159">
        <f t="shared" si="8"/>
        <v>34</v>
      </c>
      <c r="V98" s="47">
        <v>100</v>
      </c>
      <c r="W98" s="47">
        <v>100</v>
      </c>
      <c r="X98" s="14" t="s">
        <v>842</v>
      </c>
      <c r="Y98" s="10">
        <v>6</v>
      </c>
      <c r="Z98" s="10">
        <v>1</v>
      </c>
      <c r="AA98" s="10">
        <v>4</v>
      </c>
      <c r="AB98" s="10">
        <v>14</v>
      </c>
      <c r="AD98" s="10">
        <v>0</v>
      </c>
      <c r="AE98" s="10">
        <v>2</v>
      </c>
      <c r="AF98" s="10">
        <v>100</v>
      </c>
      <c r="AG98" s="10" t="s">
        <v>836</v>
      </c>
      <c r="AH98" s="10" t="s">
        <v>9906</v>
      </c>
      <c r="AI98" s="10">
        <v>100</v>
      </c>
      <c r="AJ98" s="10" t="s">
        <v>356</v>
      </c>
      <c r="AK98" s="10" t="s">
        <v>356</v>
      </c>
      <c r="AL98" s="10" t="s">
        <v>356</v>
      </c>
      <c r="AM98" s="10" t="s">
        <v>356</v>
      </c>
      <c r="AN98" s="10" t="s">
        <v>356</v>
      </c>
      <c r="AO98" s="10" t="s">
        <v>356</v>
      </c>
      <c r="AP98" s="10" t="s">
        <v>356</v>
      </c>
      <c r="AQ98" s="10" t="s">
        <v>356</v>
      </c>
      <c r="AR98" s="10" t="s">
        <v>356</v>
      </c>
      <c r="AS98" s="10" t="s">
        <v>356</v>
      </c>
      <c r="AT98" s="10" t="s">
        <v>356</v>
      </c>
      <c r="AU98" s="10" t="s">
        <v>356</v>
      </c>
      <c r="AV98" s="10" t="s">
        <v>356</v>
      </c>
      <c r="AW98" s="10" t="s">
        <v>356</v>
      </c>
      <c r="AX98" s="10" t="s">
        <v>356</v>
      </c>
    </row>
    <row r="99" spans="1:50" s="10" customFormat="1" ht="50.25" customHeight="1">
      <c r="A99" s="417">
        <v>104</v>
      </c>
      <c r="B99" s="10" t="s">
        <v>345</v>
      </c>
      <c r="C99" s="18">
        <v>7</v>
      </c>
      <c r="D99" s="158" t="s">
        <v>518</v>
      </c>
      <c r="E99" s="10" t="s">
        <v>8835</v>
      </c>
      <c r="F99" s="10">
        <v>17270</v>
      </c>
      <c r="G99" s="157" t="s">
        <v>845</v>
      </c>
      <c r="H99" s="10">
        <v>2013</v>
      </c>
      <c r="I99" s="10" t="s">
        <v>846</v>
      </c>
      <c r="J99" s="159">
        <v>57732</v>
      </c>
      <c r="K99" s="10" t="s">
        <v>9870</v>
      </c>
      <c r="L99" s="10" t="s">
        <v>847</v>
      </c>
      <c r="M99" s="10" t="s">
        <v>848</v>
      </c>
      <c r="N99" s="10" t="s">
        <v>849</v>
      </c>
      <c r="O99" s="10" t="s">
        <v>850</v>
      </c>
      <c r="P99" s="157" t="s">
        <v>851</v>
      </c>
      <c r="Q99" s="159">
        <f t="shared" si="7"/>
        <v>15.32</v>
      </c>
      <c r="R99" s="159">
        <v>0</v>
      </c>
      <c r="S99" s="159">
        <v>1.18</v>
      </c>
      <c r="T99" s="159">
        <v>14.14</v>
      </c>
      <c r="U99" s="159">
        <f t="shared" si="8"/>
        <v>15.32</v>
      </c>
      <c r="V99" s="47">
        <v>66</v>
      </c>
      <c r="W99" s="47">
        <v>100</v>
      </c>
      <c r="X99" s="14" t="s">
        <v>852</v>
      </c>
      <c r="Y99" s="10">
        <v>3</v>
      </c>
      <c r="Z99" s="10">
        <v>12</v>
      </c>
      <c r="AA99" s="10">
        <v>3</v>
      </c>
      <c r="AC99" s="10" t="s">
        <v>853</v>
      </c>
      <c r="AD99" s="10">
        <v>0</v>
      </c>
      <c r="AE99" s="10">
        <v>5</v>
      </c>
      <c r="AF99" s="10">
        <v>39</v>
      </c>
      <c r="AG99" s="10" t="s">
        <v>518</v>
      </c>
      <c r="AH99" s="10" t="s">
        <v>396</v>
      </c>
      <c r="AI99" s="10">
        <v>10</v>
      </c>
      <c r="AJ99" s="10" t="s">
        <v>356</v>
      </c>
      <c r="AK99" s="10" t="s">
        <v>356</v>
      </c>
      <c r="AL99" s="10" t="s">
        <v>356</v>
      </c>
      <c r="AM99" s="10" t="s">
        <v>356</v>
      </c>
      <c r="AN99" s="10" t="s">
        <v>356</v>
      </c>
      <c r="AO99" s="10" t="s">
        <v>356</v>
      </c>
      <c r="AP99" s="10" t="s">
        <v>356</v>
      </c>
      <c r="AQ99" s="10" t="s">
        <v>356</v>
      </c>
      <c r="AR99" s="10" t="s">
        <v>356</v>
      </c>
      <c r="AS99" s="10" t="s">
        <v>855</v>
      </c>
      <c r="AT99" s="10" t="s">
        <v>438</v>
      </c>
      <c r="AU99" s="10">
        <v>29</v>
      </c>
      <c r="AV99" s="10" t="s">
        <v>356</v>
      </c>
      <c r="AW99" s="10" t="s">
        <v>356</v>
      </c>
      <c r="AX99" s="10" t="s">
        <v>356</v>
      </c>
    </row>
    <row r="100" spans="1:50" s="10" customFormat="1" ht="50.25" customHeight="1">
      <c r="A100" s="417">
        <v>104</v>
      </c>
      <c r="B100" s="10" t="s">
        <v>345</v>
      </c>
      <c r="C100" s="18">
        <v>7</v>
      </c>
      <c r="D100" s="158" t="s">
        <v>598</v>
      </c>
      <c r="E100" s="10" t="s">
        <v>844</v>
      </c>
      <c r="F100" s="10" t="s">
        <v>9907</v>
      </c>
      <c r="G100" s="157" t="s">
        <v>843</v>
      </c>
      <c r="H100" s="10">
        <v>2019</v>
      </c>
      <c r="I100" s="10" t="s">
        <v>857</v>
      </c>
      <c r="J100" s="159">
        <v>153625</v>
      </c>
      <c r="K100" s="10" t="s">
        <v>9908</v>
      </c>
      <c r="L100" s="10" t="s">
        <v>858</v>
      </c>
      <c r="M100" s="10" t="s">
        <v>859</v>
      </c>
      <c r="N100" s="10" t="s">
        <v>860</v>
      </c>
      <c r="O100" s="10" t="s">
        <v>861</v>
      </c>
      <c r="P100" s="157" t="s">
        <v>862</v>
      </c>
      <c r="Q100" s="159">
        <f t="shared" si="7"/>
        <v>9.6</v>
      </c>
      <c r="R100" s="159">
        <v>0</v>
      </c>
      <c r="S100" s="159">
        <v>7</v>
      </c>
      <c r="T100" s="159">
        <v>2.6</v>
      </c>
      <c r="U100" s="159">
        <f t="shared" si="8"/>
        <v>9.6</v>
      </c>
      <c r="V100" s="47">
        <v>95</v>
      </c>
      <c r="W100" s="47">
        <v>100</v>
      </c>
      <c r="X100" s="14" t="s">
        <v>596</v>
      </c>
      <c r="Y100" s="10">
        <v>6</v>
      </c>
      <c r="Z100" s="10">
        <v>1</v>
      </c>
      <c r="AA100" s="10">
        <v>4</v>
      </c>
      <c r="AB100" s="10">
        <v>14</v>
      </c>
      <c r="AC100" s="10" t="s">
        <v>863</v>
      </c>
      <c r="AD100" s="10">
        <v>0</v>
      </c>
      <c r="AE100" s="10">
        <v>2</v>
      </c>
      <c r="AF100" s="10">
        <v>95</v>
      </c>
      <c r="AG100" s="10" t="s">
        <v>598</v>
      </c>
      <c r="AH100" s="10" t="s">
        <v>864</v>
      </c>
      <c r="AI100" s="10">
        <v>15</v>
      </c>
      <c r="AJ100" s="10" t="s">
        <v>586</v>
      </c>
      <c r="AK100" s="10" t="s">
        <v>865</v>
      </c>
      <c r="AL100" s="10">
        <v>25</v>
      </c>
      <c r="AM100" s="10" t="s">
        <v>529</v>
      </c>
      <c r="AN100" s="10" t="s">
        <v>866</v>
      </c>
      <c r="AO100" s="10">
        <v>20</v>
      </c>
      <c r="AP100" s="10" t="s">
        <v>474</v>
      </c>
      <c r="AQ100" s="10" t="s">
        <v>867</v>
      </c>
      <c r="AR100" s="10">
        <v>20</v>
      </c>
      <c r="AS100" s="10" t="s">
        <v>836</v>
      </c>
      <c r="AT100" s="10" t="s">
        <v>868</v>
      </c>
      <c r="AU100" s="10">
        <v>10</v>
      </c>
      <c r="AV100" s="10" t="s">
        <v>357</v>
      </c>
      <c r="AW100" s="10" t="s">
        <v>869</v>
      </c>
      <c r="AX100" s="10">
        <v>5</v>
      </c>
    </row>
    <row r="101" spans="1:50" s="10" customFormat="1" ht="50.25" customHeight="1">
      <c r="A101" s="417">
        <v>104</v>
      </c>
      <c r="B101" s="10" t="s">
        <v>345</v>
      </c>
      <c r="C101" s="18">
        <v>1</v>
      </c>
      <c r="D101" s="158" t="s">
        <v>598</v>
      </c>
      <c r="E101" s="10" t="s">
        <v>870</v>
      </c>
      <c r="F101" s="10">
        <v>20393</v>
      </c>
      <c r="G101" s="157" t="s">
        <v>871</v>
      </c>
      <c r="H101" s="10">
        <v>2020</v>
      </c>
      <c r="I101" s="10" t="s">
        <v>872</v>
      </c>
      <c r="J101" s="159">
        <v>79481.31</v>
      </c>
      <c r="K101" s="10" t="s">
        <v>9887</v>
      </c>
      <c r="L101" s="10" t="s">
        <v>873</v>
      </c>
      <c r="M101" s="10" t="s">
        <v>874</v>
      </c>
      <c r="N101" s="10" t="s">
        <v>875</v>
      </c>
      <c r="O101" s="10" t="s">
        <v>876</v>
      </c>
      <c r="P101" s="157" t="s">
        <v>877</v>
      </c>
      <c r="Q101" s="159">
        <f t="shared" si="7"/>
        <v>16.21</v>
      </c>
      <c r="R101" s="159">
        <v>6.61</v>
      </c>
      <c r="S101" s="159">
        <v>7</v>
      </c>
      <c r="T101" s="159">
        <v>2.6</v>
      </c>
      <c r="U101" s="159">
        <f t="shared" si="8"/>
        <v>16.21</v>
      </c>
      <c r="V101" s="47">
        <v>95</v>
      </c>
      <c r="W101" s="47">
        <v>66.61</v>
      </c>
      <c r="X101" s="14" t="s">
        <v>596</v>
      </c>
      <c r="Y101" s="10">
        <v>6</v>
      </c>
      <c r="Z101" s="10">
        <v>1</v>
      </c>
      <c r="AA101" s="10">
        <v>4</v>
      </c>
      <c r="AB101" s="10">
        <v>14</v>
      </c>
      <c r="AC101" s="10" t="s">
        <v>878</v>
      </c>
      <c r="AD101" s="10">
        <v>0</v>
      </c>
      <c r="AE101" s="10">
        <v>2</v>
      </c>
      <c r="AF101" s="10">
        <v>95</v>
      </c>
      <c r="AG101" s="10" t="s">
        <v>598</v>
      </c>
      <c r="AH101" s="10" t="s">
        <v>864</v>
      </c>
      <c r="AI101" s="10">
        <v>15</v>
      </c>
      <c r="AJ101" s="10" t="s">
        <v>586</v>
      </c>
      <c r="AK101" s="10" t="s">
        <v>865</v>
      </c>
      <c r="AL101" s="10">
        <v>25</v>
      </c>
      <c r="AM101" s="10" t="s">
        <v>529</v>
      </c>
      <c r="AN101" s="10" t="s">
        <v>866</v>
      </c>
      <c r="AO101" s="10">
        <v>20</v>
      </c>
      <c r="AP101" s="10" t="s">
        <v>474</v>
      </c>
      <c r="AQ101" s="10" t="s">
        <v>867</v>
      </c>
      <c r="AR101" s="10">
        <v>20</v>
      </c>
      <c r="AS101" s="10" t="s">
        <v>836</v>
      </c>
      <c r="AT101" s="10" t="s">
        <v>868</v>
      </c>
      <c r="AU101" s="10">
        <v>10</v>
      </c>
      <c r="AV101" s="10" t="s">
        <v>357</v>
      </c>
      <c r="AW101" s="10" t="s">
        <v>869</v>
      </c>
      <c r="AX101" s="10">
        <v>5</v>
      </c>
    </row>
    <row r="102" spans="1:50" s="10" customFormat="1" ht="50.25" customHeight="1">
      <c r="A102" s="417">
        <v>104</v>
      </c>
      <c r="B102" s="10" t="s">
        <v>345</v>
      </c>
      <c r="C102" s="18">
        <v>4</v>
      </c>
      <c r="D102" s="158" t="s">
        <v>346</v>
      </c>
      <c r="E102" s="10" t="s">
        <v>879</v>
      </c>
      <c r="F102" s="10" t="s">
        <v>880</v>
      </c>
      <c r="G102" s="157" t="s">
        <v>881</v>
      </c>
      <c r="H102" s="10">
        <v>2008</v>
      </c>
      <c r="I102" s="10" t="s">
        <v>882</v>
      </c>
      <c r="J102" s="159">
        <v>421612</v>
      </c>
      <c r="K102" s="10" t="s">
        <v>103</v>
      </c>
      <c r="L102" s="10" t="s">
        <v>351</v>
      </c>
      <c r="M102" s="10" t="s">
        <v>352</v>
      </c>
      <c r="N102" s="10" t="s">
        <v>883</v>
      </c>
      <c r="O102" s="10" t="s">
        <v>884</v>
      </c>
      <c r="P102" s="157" t="s">
        <v>885</v>
      </c>
      <c r="Q102" s="159">
        <f t="shared" si="7"/>
        <v>41.82</v>
      </c>
      <c r="R102" s="159">
        <v>0</v>
      </c>
      <c r="S102" s="159">
        <v>5.25</v>
      </c>
      <c r="T102" s="159">
        <v>36.57</v>
      </c>
      <c r="U102" s="159">
        <f t="shared" si="8"/>
        <v>41.82</v>
      </c>
      <c r="V102" s="47">
        <v>75</v>
      </c>
      <c r="W102" s="47">
        <v>100</v>
      </c>
      <c r="X102" s="14" t="s">
        <v>9909</v>
      </c>
      <c r="Y102" s="10">
        <v>3</v>
      </c>
      <c r="Z102" s="10">
        <v>11</v>
      </c>
      <c r="AA102" s="10">
        <v>5</v>
      </c>
      <c r="AB102" s="10">
        <v>4</v>
      </c>
      <c r="AC102" s="10">
        <v>85</v>
      </c>
      <c r="AD102" s="10">
        <v>0</v>
      </c>
      <c r="AE102" s="10">
        <v>5</v>
      </c>
      <c r="AF102" s="10">
        <v>85</v>
      </c>
      <c r="AG102" s="10" t="s">
        <v>516</v>
      </c>
      <c r="AH102" s="10" t="s">
        <v>886</v>
      </c>
      <c r="AI102" s="10">
        <v>85</v>
      </c>
      <c r="AJ102" s="10" t="s">
        <v>356</v>
      </c>
      <c r="AK102" s="10" t="s">
        <v>356</v>
      </c>
      <c r="AL102" s="10" t="s">
        <v>356</v>
      </c>
      <c r="AM102" s="10" t="s">
        <v>356</v>
      </c>
      <c r="AN102" s="10" t="s">
        <v>356</v>
      </c>
      <c r="AO102" s="10" t="s">
        <v>356</v>
      </c>
      <c r="AP102" s="10" t="s">
        <v>356</v>
      </c>
      <c r="AQ102" s="10" t="s">
        <v>356</v>
      </c>
      <c r="AR102" s="10" t="s">
        <v>356</v>
      </c>
      <c r="AS102" s="10" t="s">
        <v>356</v>
      </c>
      <c r="AT102" s="10" t="s">
        <v>356</v>
      </c>
      <c r="AU102" s="10" t="s">
        <v>356</v>
      </c>
      <c r="AV102" s="10" t="s">
        <v>356</v>
      </c>
      <c r="AW102" s="10" t="s">
        <v>356</v>
      </c>
      <c r="AX102" s="10" t="s">
        <v>356</v>
      </c>
    </row>
    <row r="103" spans="1:50" s="10" customFormat="1" ht="50.25" customHeight="1">
      <c r="A103" s="417">
        <v>104</v>
      </c>
      <c r="B103" s="10" t="s">
        <v>345</v>
      </c>
      <c r="C103" s="18">
        <v>4</v>
      </c>
      <c r="D103" s="158" t="s">
        <v>516</v>
      </c>
      <c r="E103" s="10" t="s">
        <v>879</v>
      </c>
      <c r="F103" s="10" t="s">
        <v>880</v>
      </c>
      <c r="G103" s="157" t="s">
        <v>887</v>
      </c>
      <c r="H103" s="10">
        <v>2012</v>
      </c>
      <c r="I103" s="10" t="s">
        <v>888</v>
      </c>
      <c r="J103" s="159">
        <v>155195.60999999999</v>
      </c>
      <c r="K103" s="10" t="s">
        <v>149</v>
      </c>
      <c r="L103" s="10" t="s">
        <v>889</v>
      </c>
      <c r="M103" s="10" t="s">
        <v>890</v>
      </c>
      <c r="N103" s="10" t="s">
        <v>891</v>
      </c>
      <c r="O103" s="10" t="s">
        <v>892</v>
      </c>
      <c r="P103" s="157" t="s">
        <v>9910</v>
      </c>
      <c r="Q103" s="159">
        <f t="shared" si="7"/>
        <v>40.177647058823524</v>
      </c>
      <c r="R103" s="159">
        <v>0</v>
      </c>
      <c r="S103" s="159">
        <v>15</v>
      </c>
      <c r="T103" s="159">
        <v>25.177647058823528</v>
      </c>
      <c r="U103" s="159">
        <f t="shared" si="8"/>
        <v>40.177647058823524</v>
      </c>
      <c r="V103" s="47">
        <v>70</v>
      </c>
      <c r="W103" s="47">
        <v>100</v>
      </c>
      <c r="X103" s="14" t="s">
        <v>9909</v>
      </c>
      <c r="Y103" s="10">
        <v>3</v>
      </c>
      <c r="Z103" s="10">
        <v>2</v>
      </c>
      <c r="AA103" s="10">
        <v>3</v>
      </c>
      <c r="AB103" s="10">
        <v>4</v>
      </c>
      <c r="AC103" s="10">
        <v>90</v>
      </c>
      <c r="AD103" s="10">
        <v>0</v>
      </c>
      <c r="AE103" s="10">
        <v>5</v>
      </c>
      <c r="AF103" s="10">
        <v>0</v>
      </c>
      <c r="AG103" s="10" t="s">
        <v>356</v>
      </c>
      <c r="AH103" s="10" t="s">
        <v>356</v>
      </c>
      <c r="AI103" s="10" t="s">
        <v>356</v>
      </c>
      <c r="AJ103" s="10" t="s">
        <v>356</v>
      </c>
      <c r="AK103" s="10" t="s">
        <v>356</v>
      </c>
      <c r="AL103" s="10" t="s">
        <v>356</v>
      </c>
      <c r="AM103" s="10" t="s">
        <v>356</v>
      </c>
      <c r="AN103" s="10" t="s">
        <v>356</v>
      </c>
      <c r="AO103" s="10" t="s">
        <v>356</v>
      </c>
      <c r="AP103" s="10" t="s">
        <v>356</v>
      </c>
      <c r="AQ103" s="10" t="s">
        <v>356</v>
      </c>
      <c r="AR103" s="10" t="s">
        <v>356</v>
      </c>
      <c r="AS103" s="10" t="s">
        <v>356</v>
      </c>
      <c r="AT103" s="10" t="s">
        <v>356</v>
      </c>
      <c r="AU103" s="10" t="s">
        <v>356</v>
      </c>
      <c r="AV103" s="10" t="s">
        <v>356</v>
      </c>
      <c r="AW103" s="10" t="s">
        <v>356</v>
      </c>
      <c r="AX103" s="10" t="s">
        <v>356</v>
      </c>
    </row>
    <row r="104" spans="1:50" s="10" customFormat="1" ht="50.25" customHeight="1">
      <c r="A104" s="417">
        <v>104</v>
      </c>
      <c r="B104" s="10" t="s">
        <v>345</v>
      </c>
      <c r="C104" s="18">
        <v>4</v>
      </c>
      <c r="D104" s="158" t="s">
        <v>516</v>
      </c>
      <c r="E104" s="10" t="s">
        <v>879</v>
      </c>
      <c r="F104" s="10" t="s">
        <v>880</v>
      </c>
      <c r="G104" s="157" t="s">
        <v>893</v>
      </c>
      <c r="H104" s="10">
        <v>2014</v>
      </c>
      <c r="I104" s="10" t="s">
        <v>894</v>
      </c>
      <c r="J104" s="159">
        <v>282365</v>
      </c>
      <c r="K104" s="10" t="s">
        <v>9855</v>
      </c>
      <c r="L104" s="10" t="s">
        <v>895</v>
      </c>
      <c r="M104" s="10" t="s">
        <v>896</v>
      </c>
      <c r="N104" s="10" t="s">
        <v>897</v>
      </c>
      <c r="O104" s="10" t="s">
        <v>898</v>
      </c>
      <c r="P104" s="157" t="s">
        <v>899</v>
      </c>
      <c r="Q104" s="159">
        <f t="shared" si="7"/>
        <v>77.099999999999994</v>
      </c>
      <c r="R104" s="159">
        <v>0</v>
      </c>
      <c r="S104" s="159">
        <v>28</v>
      </c>
      <c r="T104" s="159">
        <v>49.1</v>
      </c>
      <c r="U104" s="159">
        <f t="shared" si="8"/>
        <v>77.099999999999994</v>
      </c>
      <c r="V104" s="47">
        <v>99</v>
      </c>
      <c r="W104" s="47">
        <v>38.22</v>
      </c>
      <c r="X104" s="14" t="s">
        <v>9909</v>
      </c>
      <c r="Y104" s="10">
        <v>3</v>
      </c>
      <c r="Z104" s="10">
        <v>2</v>
      </c>
      <c r="AA104" s="10">
        <v>3</v>
      </c>
      <c r="AB104" s="10">
        <v>4</v>
      </c>
      <c r="AD104" s="10">
        <v>0</v>
      </c>
      <c r="AE104" s="10">
        <v>5</v>
      </c>
      <c r="AF104" s="10">
        <v>100</v>
      </c>
      <c r="AG104" s="10" t="s">
        <v>516</v>
      </c>
      <c r="AH104" s="10" t="s">
        <v>900</v>
      </c>
      <c r="AI104" s="10">
        <v>100</v>
      </c>
      <c r="AJ104" s="10" t="s">
        <v>356</v>
      </c>
      <c r="AK104" s="10" t="s">
        <v>356</v>
      </c>
      <c r="AL104" s="10" t="s">
        <v>356</v>
      </c>
      <c r="AM104" s="10" t="s">
        <v>356</v>
      </c>
      <c r="AN104" s="10" t="s">
        <v>356</v>
      </c>
      <c r="AO104" s="10" t="s">
        <v>356</v>
      </c>
      <c r="AP104" s="10" t="s">
        <v>356</v>
      </c>
      <c r="AQ104" s="10" t="s">
        <v>356</v>
      </c>
      <c r="AR104" s="10" t="s">
        <v>356</v>
      </c>
      <c r="AS104" s="10" t="s">
        <v>356</v>
      </c>
      <c r="AT104" s="10" t="s">
        <v>356</v>
      </c>
      <c r="AU104" s="10" t="s">
        <v>356</v>
      </c>
      <c r="AV104" s="10" t="s">
        <v>356</v>
      </c>
      <c r="AW104" s="10" t="s">
        <v>356</v>
      </c>
      <c r="AX104" s="10" t="s">
        <v>356</v>
      </c>
    </row>
    <row r="105" spans="1:50" s="10" customFormat="1" ht="50.25" customHeight="1">
      <c r="A105" s="417">
        <v>104</v>
      </c>
      <c r="B105" s="10" t="s">
        <v>345</v>
      </c>
      <c r="C105" s="18">
        <v>4</v>
      </c>
      <c r="D105" s="158" t="s">
        <v>516</v>
      </c>
      <c r="E105" s="10" t="s">
        <v>901</v>
      </c>
      <c r="F105" s="10" t="s">
        <v>880</v>
      </c>
      <c r="G105" s="157" t="s">
        <v>902</v>
      </c>
      <c r="H105" s="10">
        <v>2020</v>
      </c>
      <c r="I105" s="10" t="s">
        <v>903</v>
      </c>
      <c r="J105" s="159">
        <v>113156</v>
      </c>
      <c r="K105" s="10" t="s">
        <v>9877</v>
      </c>
      <c r="L105" s="10" t="s">
        <v>904</v>
      </c>
      <c r="M105" s="10" t="s">
        <v>905</v>
      </c>
      <c r="N105" s="10" t="s">
        <v>906</v>
      </c>
      <c r="O105" s="10" t="s">
        <v>907</v>
      </c>
      <c r="P105" s="157" t="s">
        <v>908</v>
      </c>
      <c r="Q105" s="159">
        <f t="shared" si="7"/>
        <v>27.79</v>
      </c>
      <c r="R105" s="159">
        <v>2.79</v>
      </c>
      <c r="S105" s="159">
        <v>0</v>
      </c>
      <c r="T105" s="159">
        <v>25</v>
      </c>
      <c r="U105" s="159">
        <f t="shared" si="8"/>
        <v>27.79</v>
      </c>
      <c r="V105" s="47">
        <v>100</v>
      </c>
      <c r="W105" s="47">
        <v>38.22</v>
      </c>
      <c r="X105" s="14" t="s">
        <v>9909</v>
      </c>
      <c r="Y105" s="10">
        <v>1</v>
      </c>
      <c r="Z105" s="10">
        <v>6</v>
      </c>
      <c r="AA105" s="10">
        <v>2</v>
      </c>
      <c r="AB105" s="10">
        <v>4</v>
      </c>
      <c r="AE105" s="10">
        <v>5</v>
      </c>
      <c r="AF105" s="10">
        <v>100</v>
      </c>
      <c r="AG105" s="10" t="s">
        <v>516</v>
      </c>
      <c r="AH105" s="10" t="s">
        <v>909</v>
      </c>
      <c r="AI105" s="10">
        <v>100</v>
      </c>
      <c r="AJ105" s="10" t="s">
        <v>356</v>
      </c>
      <c r="AK105" s="10" t="s">
        <v>356</v>
      </c>
      <c r="AL105" s="10" t="s">
        <v>356</v>
      </c>
      <c r="AM105" s="10" t="s">
        <v>356</v>
      </c>
      <c r="AN105" s="10" t="s">
        <v>356</v>
      </c>
      <c r="AO105" s="10" t="s">
        <v>356</v>
      </c>
      <c r="AP105" s="10" t="s">
        <v>356</v>
      </c>
      <c r="AQ105" s="10" t="s">
        <v>356</v>
      </c>
      <c r="AR105" s="10" t="s">
        <v>356</v>
      </c>
      <c r="AS105" s="10" t="s">
        <v>356</v>
      </c>
      <c r="AT105" s="10" t="s">
        <v>356</v>
      </c>
      <c r="AU105" s="10" t="s">
        <v>356</v>
      </c>
      <c r="AV105" s="10" t="s">
        <v>356</v>
      </c>
      <c r="AW105" s="10" t="s">
        <v>356</v>
      </c>
      <c r="AX105" s="10" t="s">
        <v>356</v>
      </c>
    </row>
    <row r="106" spans="1:50" s="10" customFormat="1" ht="50.25" customHeight="1">
      <c r="A106" s="417">
        <v>104</v>
      </c>
      <c r="B106" s="10" t="s">
        <v>345</v>
      </c>
      <c r="C106" s="18">
        <v>11</v>
      </c>
      <c r="D106" s="158" t="s">
        <v>426</v>
      </c>
      <c r="E106" s="10" t="s">
        <v>910</v>
      </c>
      <c r="F106" s="10">
        <v>38473</v>
      </c>
      <c r="G106" s="157" t="s">
        <v>911</v>
      </c>
      <c r="H106" s="10">
        <v>2015</v>
      </c>
      <c r="I106" s="10" t="s">
        <v>912</v>
      </c>
      <c r="J106" s="159">
        <v>22255</v>
      </c>
      <c r="K106" s="10" t="s">
        <v>9875</v>
      </c>
      <c r="L106" s="10" t="s">
        <v>913</v>
      </c>
      <c r="M106" s="10" t="s">
        <v>914</v>
      </c>
      <c r="N106" s="10" t="s">
        <v>915</v>
      </c>
      <c r="O106" s="10" t="s">
        <v>916</v>
      </c>
      <c r="P106" s="157" t="s">
        <v>917</v>
      </c>
      <c r="Q106" s="159">
        <f t="shared" si="7"/>
        <v>25</v>
      </c>
      <c r="R106" s="159">
        <v>0</v>
      </c>
      <c r="S106" s="159">
        <v>25</v>
      </c>
      <c r="T106" s="159">
        <v>0</v>
      </c>
      <c r="U106" s="159">
        <f t="shared" si="8"/>
        <v>25</v>
      </c>
      <c r="V106" s="47">
        <v>59</v>
      </c>
      <c r="W106" s="47">
        <v>100</v>
      </c>
      <c r="X106" s="14" t="s">
        <v>918</v>
      </c>
      <c r="Y106" s="10">
        <v>3</v>
      </c>
      <c r="Z106" s="10">
        <v>12</v>
      </c>
      <c r="AA106" s="10">
        <v>1</v>
      </c>
      <c r="AB106" s="10">
        <v>4</v>
      </c>
      <c r="AD106" s="10">
        <v>8.5399999999999991</v>
      </c>
      <c r="AE106" s="10">
        <v>5</v>
      </c>
      <c r="AF106" s="10">
        <v>0</v>
      </c>
      <c r="AG106" s="10" t="s">
        <v>919</v>
      </c>
      <c r="AH106" s="10" t="s">
        <v>920</v>
      </c>
      <c r="AI106" s="10">
        <v>0</v>
      </c>
      <c r="AJ106" s="10" t="s">
        <v>356</v>
      </c>
      <c r="AK106" s="10" t="s">
        <v>356</v>
      </c>
      <c r="AL106" s="10" t="s">
        <v>356</v>
      </c>
      <c r="AM106" s="10" t="s">
        <v>356</v>
      </c>
      <c r="AN106" s="10" t="s">
        <v>356</v>
      </c>
      <c r="AO106" s="10" t="s">
        <v>356</v>
      </c>
      <c r="AP106" s="10" t="s">
        <v>356</v>
      </c>
      <c r="AQ106" s="10" t="s">
        <v>356</v>
      </c>
      <c r="AR106" s="10" t="s">
        <v>356</v>
      </c>
      <c r="AS106" s="10" t="s">
        <v>356</v>
      </c>
      <c r="AT106" s="10" t="s">
        <v>356</v>
      </c>
      <c r="AU106" s="10" t="s">
        <v>356</v>
      </c>
      <c r="AV106" s="10" t="s">
        <v>356</v>
      </c>
      <c r="AW106" s="10" t="s">
        <v>356</v>
      </c>
      <c r="AX106" s="10" t="s">
        <v>356</v>
      </c>
    </row>
    <row r="107" spans="1:50" s="10" customFormat="1" ht="50.25" customHeight="1">
      <c r="A107" s="417">
        <v>104</v>
      </c>
      <c r="B107" s="10" t="s">
        <v>345</v>
      </c>
      <c r="C107" s="18">
        <v>11</v>
      </c>
      <c r="D107" s="158" t="s">
        <v>426</v>
      </c>
      <c r="E107" s="10" t="s">
        <v>910</v>
      </c>
      <c r="F107" s="10" t="s">
        <v>921</v>
      </c>
      <c r="G107" s="157" t="s">
        <v>922</v>
      </c>
      <c r="H107" s="10">
        <v>2020</v>
      </c>
      <c r="I107" s="10" t="s">
        <v>923</v>
      </c>
      <c r="J107" s="159">
        <v>80789.64</v>
      </c>
      <c r="K107" s="10" t="s">
        <v>9887</v>
      </c>
      <c r="L107" s="10" t="s">
        <v>924</v>
      </c>
      <c r="M107" s="10" t="s">
        <v>925</v>
      </c>
      <c r="N107" s="10" t="s">
        <v>926</v>
      </c>
      <c r="O107" s="10" t="s">
        <v>927</v>
      </c>
      <c r="P107" s="157" t="s">
        <v>928</v>
      </c>
      <c r="Q107" s="159">
        <f t="shared" si="7"/>
        <v>34.319999999999993</v>
      </c>
      <c r="R107" s="159">
        <v>5.58</v>
      </c>
      <c r="S107" s="159">
        <v>1.76</v>
      </c>
      <c r="T107" s="159">
        <f>23.24+3.74</f>
        <v>26.979999999999997</v>
      </c>
      <c r="U107" s="159">
        <f t="shared" si="8"/>
        <v>34.319999999999993</v>
      </c>
      <c r="V107" s="47">
        <v>40</v>
      </c>
      <c r="W107" s="47">
        <v>29.95</v>
      </c>
      <c r="X107" s="14" t="s">
        <v>9911</v>
      </c>
      <c r="Y107" s="10">
        <v>3</v>
      </c>
      <c r="Z107" s="10">
        <v>11</v>
      </c>
      <c r="AA107" s="10">
        <v>5</v>
      </c>
      <c r="AB107" s="10">
        <v>4</v>
      </c>
      <c r="AC107" s="10" t="s">
        <v>929</v>
      </c>
      <c r="AD107" s="10">
        <f>23.24+3.74</f>
        <v>26.979999999999997</v>
      </c>
      <c r="AE107" s="10">
        <v>5</v>
      </c>
      <c r="AF107" s="10">
        <v>14</v>
      </c>
      <c r="AG107" s="10" t="s">
        <v>919</v>
      </c>
      <c r="AH107" s="10" t="s">
        <v>9912</v>
      </c>
      <c r="AI107" s="10">
        <v>14</v>
      </c>
      <c r="AJ107" s="10" t="s">
        <v>356</v>
      </c>
      <c r="AK107" s="10" t="s">
        <v>356</v>
      </c>
      <c r="AL107" s="10" t="s">
        <v>356</v>
      </c>
      <c r="AM107" s="10" t="s">
        <v>356</v>
      </c>
      <c r="AN107" s="10" t="s">
        <v>356</v>
      </c>
      <c r="AO107" s="10" t="s">
        <v>356</v>
      </c>
      <c r="AP107" s="10" t="s">
        <v>356</v>
      </c>
      <c r="AQ107" s="10" t="s">
        <v>356</v>
      </c>
      <c r="AR107" s="10" t="s">
        <v>356</v>
      </c>
      <c r="AS107" s="10" t="s">
        <v>356</v>
      </c>
      <c r="AT107" s="10" t="s">
        <v>356</v>
      </c>
      <c r="AU107" s="10" t="s">
        <v>356</v>
      </c>
      <c r="AV107" s="10" t="s">
        <v>356</v>
      </c>
      <c r="AW107" s="10" t="s">
        <v>356</v>
      </c>
      <c r="AX107" s="10" t="s">
        <v>356</v>
      </c>
    </row>
    <row r="108" spans="1:50" s="10" customFormat="1" ht="50.25" customHeight="1">
      <c r="A108" s="417">
        <v>104</v>
      </c>
      <c r="B108" s="10" t="s">
        <v>345</v>
      </c>
      <c r="C108" s="18">
        <v>9</v>
      </c>
      <c r="D108" s="158" t="s">
        <v>512</v>
      </c>
      <c r="E108" s="10" t="s">
        <v>930</v>
      </c>
      <c r="F108" s="10">
        <v>14120</v>
      </c>
      <c r="G108" s="157" t="s">
        <v>931</v>
      </c>
      <c r="H108" s="10">
        <v>2008</v>
      </c>
      <c r="I108" s="10" t="s">
        <v>932</v>
      </c>
      <c r="J108" s="159">
        <v>322741</v>
      </c>
      <c r="K108" s="10" t="s">
        <v>103</v>
      </c>
      <c r="L108" s="10" t="s">
        <v>933</v>
      </c>
      <c r="M108" s="10" t="s">
        <v>934</v>
      </c>
      <c r="N108" s="10" t="s">
        <v>935</v>
      </c>
      <c r="O108" s="10" t="s">
        <v>936</v>
      </c>
      <c r="P108" s="157" t="s">
        <v>937</v>
      </c>
      <c r="Q108" s="159">
        <f t="shared" si="7"/>
        <v>44</v>
      </c>
      <c r="R108" s="159">
        <v>0</v>
      </c>
      <c r="S108" s="159">
        <v>3.72</v>
      </c>
      <c r="T108" s="159">
        <v>40.28</v>
      </c>
      <c r="U108" s="159">
        <f t="shared" si="8"/>
        <v>44</v>
      </c>
      <c r="V108" s="47">
        <v>80</v>
      </c>
      <c r="W108" s="47">
        <v>100</v>
      </c>
      <c r="X108" s="14" t="s">
        <v>625</v>
      </c>
      <c r="Y108" s="10">
        <v>3</v>
      </c>
      <c r="Z108" s="10">
        <v>8</v>
      </c>
      <c r="AA108" s="10">
        <v>1</v>
      </c>
      <c r="AB108" s="10">
        <v>4</v>
      </c>
      <c r="AC108" s="10">
        <v>82</v>
      </c>
      <c r="AD108" s="10">
        <v>0</v>
      </c>
      <c r="AE108" s="10">
        <v>5</v>
      </c>
      <c r="AF108" s="10">
        <v>80</v>
      </c>
      <c r="AG108" s="10" t="s">
        <v>512</v>
      </c>
      <c r="AH108" s="10" t="s">
        <v>627</v>
      </c>
      <c r="AI108" s="10">
        <v>40</v>
      </c>
      <c r="AJ108" s="10" t="s">
        <v>387</v>
      </c>
      <c r="AK108" s="10" t="s">
        <v>938</v>
      </c>
      <c r="AL108" s="10">
        <v>40</v>
      </c>
      <c r="AM108" s="10" t="s">
        <v>356</v>
      </c>
      <c r="AN108" s="10" t="s">
        <v>356</v>
      </c>
      <c r="AO108" s="10" t="s">
        <v>356</v>
      </c>
      <c r="AP108" s="10" t="s">
        <v>356</v>
      </c>
      <c r="AQ108" s="10" t="s">
        <v>356</v>
      </c>
      <c r="AR108" s="10" t="s">
        <v>356</v>
      </c>
      <c r="AS108" s="10" t="s">
        <v>356</v>
      </c>
      <c r="AT108" s="10" t="s">
        <v>356</v>
      </c>
      <c r="AU108" s="10" t="s">
        <v>356</v>
      </c>
      <c r="AV108" s="10" t="s">
        <v>356</v>
      </c>
      <c r="AW108" s="10" t="s">
        <v>356</v>
      </c>
      <c r="AX108" s="10" t="s">
        <v>356</v>
      </c>
    </row>
    <row r="109" spans="1:50" s="10" customFormat="1" ht="50.25" customHeight="1">
      <c r="A109" s="417">
        <v>104</v>
      </c>
      <c r="B109" s="10" t="s">
        <v>345</v>
      </c>
      <c r="C109" s="18">
        <v>9</v>
      </c>
      <c r="D109" s="158" t="s">
        <v>512</v>
      </c>
      <c r="E109" s="10" t="s">
        <v>930</v>
      </c>
      <c r="F109" s="10">
        <v>14120</v>
      </c>
      <c r="G109" s="157" t="s">
        <v>939</v>
      </c>
      <c r="H109" s="10">
        <v>2011</v>
      </c>
      <c r="I109" s="10" t="s">
        <v>940</v>
      </c>
      <c r="J109" s="159">
        <v>145273</v>
      </c>
      <c r="K109" s="10" t="s">
        <v>9855</v>
      </c>
      <c r="L109" s="10" t="s">
        <v>606</v>
      </c>
      <c r="M109" s="10" t="s">
        <v>607</v>
      </c>
      <c r="N109" s="10" t="s">
        <v>941</v>
      </c>
      <c r="O109" s="10" t="s">
        <v>942</v>
      </c>
      <c r="P109" s="157" t="s">
        <v>943</v>
      </c>
      <c r="Q109" s="159">
        <f t="shared" si="7"/>
        <v>48</v>
      </c>
      <c r="R109" s="159">
        <v>0</v>
      </c>
      <c r="S109" s="159">
        <v>5.5</v>
      </c>
      <c r="T109" s="159">
        <v>42.5</v>
      </c>
      <c r="U109" s="159">
        <f t="shared" si="8"/>
        <v>48</v>
      </c>
      <c r="V109" s="47">
        <v>99</v>
      </c>
      <c r="W109" s="47">
        <v>100</v>
      </c>
      <c r="X109" s="14" t="s">
        <v>625</v>
      </c>
      <c r="Y109" s="10">
        <v>3</v>
      </c>
      <c r="Z109" s="10">
        <v>7</v>
      </c>
      <c r="AA109" s="10">
        <v>2</v>
      </c>
      <c r="AB109" s="10">
        <v>4</v>
      </c>
      <c r="AC109" s="10" t="s">
        <v>436</v>
      </c>
      <c r="AD109" s="10">
        <v>0</v>
      </c>
      <c r="AE109" s="10">
        <v>5</v>
      </c>
      <c r="AF109" s="10">
        <v>0</v>
      </c>
      <c r="AG109" s="10" t="s">
        <v>512</v>
      </c>
      <c r="AH109" s="10" t="s">
        <v>627</v>
      </c>
      <c r="AI109" s="10">
        <v>0</v>
      </c>
      <c r="AJ109" s="10" t="s">
        <v>356</v>
      </c>
      <c r="AK109" s="10" t="s">
        <v>356</v>
      </c>
      <c r="AL109" s="10" t="s">
        <v>356</v>
      </c>
      <c r="AM109" s="10" t="s">
        <v>356</v>
      </c>
      <c r="AN109" s="10" t="s">
        <v>356</v>
      </c>
      <c r="AO109" s="10" t="s">
        <v>356</v>
      </c>
      <c r="AP109" s="10" t="s">
        <v>356</v>
      </c>
      <c r="AQ109" s="10" t="s">
        <v>356</v>
      </c>
      <c r="AR109" s="10" t="s">
        <v>356</v>
      </c>
      <c r="AS109" s="10" t="s">
        <v>356</v>
      </c>
      <c r="AT109" s="10" t="s">
        <v>356</v>
      </c>
      <c r="AU109" s="10" t="s">
        <v>356</v>
      </c>
      <c r="AV109" s="10" t="s">
        <v>356</v>
      </c>
      <c r="AW109" s="10" t="s">
        <v>356</v>
      </c>
      <c r="AX109" s="10" t="s">
        <v>356</v>
      </c>
    </row>
    <row r="110" spans="1:50" s="10" customFormat="1" ht="50.25" customHeight="1">
      <c r="A110" s="417">
        <v>104</v>
      </c>
      <c r="B110" s="10" t="s">
        <v>345</v>
      </c>
      <c r="C110" s="18">
        <v>9</v>
      </c>
      <c r="D110" s="158" t="s">
        <v>512</v>
      </c>
      <c r="E110" s="10" t="s">
        <v>930</v>
      </c>
      <c r="F110" s="10">
        <v>14120</v>
      </c>
      <c r="G110" s="157" t="s">
        <v>944</v>
      </c>
      <c r="H110" s="10">
        <v>2019</v>
      </c>
      <c r="I110" s="10" t="s">
        <v>945</v>
      </c>
      <c r="J110" s="159">
        <v>94196</v>
      </c>
      <c r="K110" s="10" t="s">
        <v>9877</v>
      </c>
      <c r="L110" s="10" t="s">
        <v>606</v>
      </c>
      <c r="M110" s="10" t="s">
        <v>607</v>
      </c>
      <c r="N110" s="10" t="s">
        <v>946</v>
      </c>
      <c r="O110" s="10" t="s">
        <v>947</v>
      </c>
      <c r="P110" s="157" t="s">
        <v>948</v>
      </c>
      <c r="Q110" s="159">
        <f t="shared" si="7"/>
        <v>54.76</v>
      </c>
      <c r="R110" s="159">
        <v>6.76</v>
      </c>
      <c r="S110" s="159">
        <v>5.5</v>
      </c>
      <c r="T110" s="159">
        <v>42.5</v>
      </c>
      <c r="U110" s="159">
        <f t="shared" si="8"/>
        <v>54.76</v>
      </c>
      <c r="V110" s="47">
        <v>100</v>
      </c>
      <c r="W110" s="47">
        <v>61.67</v>
      </c>
      <c r="X110" s="14" t="s">
        <v>625</v>
      </c>
      <c r="Y110" s="10">
        <v>3</v>
      </c>
      <c r="Z110" s="10">
        <v>7</v>
      </c>
      <c r="AA110" s="10">
        <v>2</v>
      </c>
      <c r="AB110" s="10">
        <v>4</v>
      </c>
      <c r="AC110" s="10" t="s">
        <v>949</v>
      </c>
      <c r="AD110" s="10">
        <v>0</v>
      </c>
      <c r="AE110" s="10">
        <v>5</v>
      </c>
      <c r="AF110" s="10">
        <v>100</v>
      </c>
      <c r="AG110" s="10" t="s">
        <v>512</v>
      </c>
      <c r="AH110" s="10" t="s">
        <v>627</v>
      </c>
      <c r="AI110" s="10">
        <v>100</v>
      </c>
      <c r="AJ110" s="10" t="s">
        <v>356</v>
      </c>
      <c r="AK110" s="10" t="s">
        <v>356</v>
      </c>
      <c r="AL110" s="10" t="s">
        <v>356</v>
      </c>
      <c r="AM110" s="10" t="s">
        <v>356</v>
      </c>
      <c r="AN110" s="10" t="s">
        <v>356</v>
      </c>
      <c r="AO110" s="10" t="s">
        <v>356</v>
      </c>
      <c r="AP110" s="10" t="s">
        <v>356</v>
      </c>
      <c r="AQ110" s="10" t="s">
        <v>356</v>
      </c>
      <c r="AR110" s="10" t="s">
        <v>356</v>
      </c>
      <c r="AS110" s="10" t="s">
        <v>356</v>
      </c>
      <c r="AT110" s="10" t="s">
        <v>356</v>
      </c>
      <c r="AU110" s="10" t="s">
        <v>356</v>
      </c>
      <c r="AV110" s="10" t="s">
        <v>356</v>
      </c>
      <c r="AW110" s="10" t="s">
        <v>356</v>
      </c>
      <c r="AX110" s="10" t="s">
        <v>356</v>
      </c>
    </row>
    <row r="111" spans="1:50" s="10" customFormat="1" ht="50.25" customHeight="1">
      <c r="A111" s="417">
        <v>104</v>
      </c>
      <c r="B111" s="10" t="s">
        <v>345</v>
      </c>
      <c r="C111" s="18">
        <v>9</v>
      </c>
      <c r="D111" s="158" t="s">
        <v>512</v>
      </c>
      <c r="E111" s="10" t="s">
        <v>930</v>
      </c>
      <c r="F111" s="10">
        <v>14120</v>
      </c>
      <c r="G111" s="157" t="s">
        <v>950</v>
      </c>
      <c r="H111" s="10">
        <v>2019</v>
      </c>
      <c r="I111" s="10" t="s">
        <v>951</v>
      </c>
      <c r="J111" s="159">
        <v>399606.28</v>
      </c>
      <c r="K111" s="10" t="s">
        <v>9877</v>
      </c>
      <c r="L111" s="10" t="s">
        <v>606</v>
      </c>
      <c r="M111" s="10" t="s">
        <v>607</v>
      </c>
      <c r="N111" s="10" t="s">
        <v>952</v>
      </c>
      <c r="O111" s="10" t="s">
        <v>953</v>
      </c>
      <c r="P111" s="157" t="s">
        <v>954</v>
      </c>
      <c r="Q111" s="159">
        <f t="shared" si="7"/>
        <v>54.66</v>
      </c>
      <c r="R111" s="159">
        <v>6.66</v>
      </c>
      <c r="S111" s="159">
        <v>5.5</v>
      </c>
      <c r="T111" s="159">
        <v>42.5</v>
      </c>
      <c r="U111" s="159">
        <f t="shared" si="8"/>
        <v>54.66</v>
      </c>
      <c r="V111" s="47">
        <v>90</v>
      </c>
      <c r="W111" s="47">
        <v>41.67</v>
      </c>
      <c r="X111" s="14" t="s">
        <v>955</v>
      </c>
      <c r="Y111" s="10">
        <v>3</v>
      </c>
      <c r="Z111" s="10">
        <v>8</v>
      </c>
      <c r="AA111" s="10">
        <v>1</v>
      </c>
      <c r="AB111" s="10">
        <v>4</v>
      </c>
      <c r="AC111" s="10" t="s">
        <v>956</v>
      </c>
      <c r="AD111" s="10">
        <v>0</v>
      </c>
      <c r="AE111" s="10">
        <v>5</v>
      </c>
      <c r="AF111" s="10">
        <v>90</v>
      </c>
      <c r="AG111" s="10" t="s">
        <v>512</v>
      </c>
      <c r="AH111" s="10" t="s">
        <v>627</v>
      </c>
      <c r="AI111" s="10">
        <v>90</v>
      </c>
      <c r="AJ111" s="10" t="s">
        <v>356</v>
      </c>
      <c r="AK111" s="10" t="s">
        <v>356</v>
      </c>
      <c r="AL111" s="10" t="s">
        <v>356</v>
      </c>
      <c r="AM111" s="10" t="s">
        <v>356</v>
      </c>
      <c r="AN111" s="10" t="s">
        <v>356</v>
      </c>
      <c r="AO111" s="10" t="s">
        <v>356</v>
      </c>
      <c r="AP111" s="10" t="s">
        <v>356</v>
      </c>
      <c r="AQ111" s="10" t="s">
        <v>356</v>
      </c>
      <c r="AR111" s="10" t="s">
        <v>356</v>
      </c>
      <c r="AS111" s="10" t="s">
        <v>356</v>
      </c>
      <c r="AT111" s="10" t="s">
        <v>356</v>
      </c>
      <c r="AU111" s="10" t="s">
        <v>356</v>
      </c>
      <c r="AV111" s="10" t="s">
        <v>356</v>
      </c>
      <c r="AW111" s="10" t="s">
        <v>356</v>
      </c>
      <c r="AX111" s="10" t="s">
        <v>356</v>
      </c>
    </row>
    <row r="112" spans="1:50" s="10" customFormat="1" ht="50.25" customHeight="1">
      <c r="A112" s="417">
        <v>104</v>
      </c>
      <c r="B112" s="10" t="s">
        <v>345</v>
      </c>
      <c r="C112" s="18">
        <v>7</v>
      </c>
      <c r="D112" s="158" t="s">
        <v>518</v>
      </c>
      <c r="E112" s="10" t="s">
        <v>957</v>
      </c>
      <c r="F112" s="10">
        <v>12318</v>
      </c>
      <c r="G112" s="157" t="s">
        <v>961</v>
      </c>
      <c r="H112" s="10">
        <v>2010</v>
      </c>
      <c r="I112" s="10" t="s">
        <v>962</v>
      </c>
      <c r="J112" s="159">
        <v>126046</v>
      </c>
      <c r="K112" s="10" t="s">
        <v>81</v>
      </c>
      <c r="L112" s="10" t="s">
        <v>958</v>
      </c>
      <c r="M112" s="10" t="s">
        <v>959</v>
      </c>
      <c r="N112" s="10" t="s">
        <v>963</v>
      </c>
      <c r="O112" s="10" t="s">
        <v>964</v>
      </c>
      <c r="P112" s="157" t="s">
        <v>965</v>
      </c>
      <c r="Q112" s="159">
        <f>U112</f>
        <v>34.192352941176466</v>
      </c>
      <c r="R112" s="159">
        <v>0</v>
      </c>
      <c r="S112" s="159">
        <v>5.882352941176471</v>
      </c>
      <c r="T112" s="159">
        <v>28.31</v>
      </c>
      <c r="U112" s="159">
        <f>SUM(R112:T112)</f>
        <v>34.192352941176466</v>
      </c>
      <c r="V112" s="47">
        <v>63</v>
      </c>
      <c r="W112" s="47">
        <v>100</v>
      </c>
      <c r="X112" s="14" t="s">
        <v>9913</v>
      </c>
      <c r="Y112" s="10">
        <v>3</v>
      </c>
      <c r="Z112" s="10">
        <v>11</v>
      </c>
      <c r="AA112" s="10">
        <v>5</v>
      </c>
      <c r="AB112" s="10">
        <v>4</v>
      </c>
      <c r="AC112" s="10">
        <v>100</v>
      </c>
      <c r="AD112" s="10">
        <v>15.5</v>
      </c>
      <c r="AE112" s="10">
        <v>5</v>
      </c>
      <c r="AF112" s="10">
        <v>90</v>
      </c>
      <c r="AG112" s="10" t="s">
        <v>518</v>
      </c>
      <c r="AH112" s="10" t="s">
        <v>396</v>
      </c>
      <c r="AI112" s="10">
        <v>70</v>
      </c>
      <c r="AJ112" s="10" t="s">
        <v>966</v>
      </c>
      <c r="AK112" s="10" t="s">
        <v>960</v>
      </c>
      <c r="AL112" s="10">
        <v>0</v>
      </c>
      <c r="AM112" s="10" t="s">
        <v>9914</v>
      </c>
      <c r="AN112" s="10" t="s">
        <v>9915</v>
      </c>
      <c r="AO112" s="10">
        <v>0</v>
      </c>
      <c r="AP112" s="10" t="s">
        <v>9916</v>
      </c>
      <c r="AQ112" s="10" t="s">
        <v>9917</v>
      </c>
      <c r="AR112" s="10">
        <v>20</v>
      </c>
      <c r="AS112" s="10" t="s">
        <v>356</v>
      </c>
      <c r="AT112" s="10" t="s">
        <v>356</v>
      </c>
      <c r="AU112" s="10" t="s">
        <v>356</v>
      </c>
      <c r="AV112" s="10" t="s">
        <v>356</v>
      </c>
      <c r="AW112" s="10" t="s">
        <v>356</v>
      </c>
      <c r="AX112" s="10" t="s">
        <v>356</v>
      </c>
    </row>
    <row r="113" spans="1:50" s="10" customFormat="1" ht="50.25" customHeight="1">
      <c r="A113" s="417">
        <v>104</v>
      </c>
      <c r="B113" s="10" t="s">
        <v>345</v>
      </c>
      <c r="C113" s="18">
        <v>7</v>
      </c>
      <c r="D113" s="158" t="s">
        <v>518</v>
      </c>
      <c r="E113" s="10" t="s">
        <v>957</v>
      </c>
      <c r="F113" s="10">
        <v>12318</v>
      </c>
      <c r="G113" s="157" t="s">
        <v>967</v>
      </c>
      <c r="H113" s="10">
        <v>2021</v>
      </c>
      <c r="I113" s="10" t="s">
        <v>968</v>
      </c>
      <c r="J113" s="159">
        <v>124317.79</v>
      </c>
      <c r="K113" s="10" t="s">
        <v>9855</v>
      </c>
      <c r="L113" s="10" t="s">
        <v>958</v>
      </c>
      <c r="M113" s="10" t="s">
        <v>959</v>
      </c>
      <c r="N113" s="10" t="s">
        <v>969</v>
      </c>
      <c r="O113" s="10" t="s">
        <v>970</v>
      </c>
      <c r="P113" s="157" t="s">
        <v>9918</v>
      </c>
      <c r="Q113" s="159">
        <f>U113</f>
        <v>48.822352941176476</v>
      </c>
      <c r="R113" s="159">
        <v>14.63</v>
      </c>
      <c r="S113" s="159">
        <v>5.882352941176471</v>
      </c>
      <c r="T113" s="159">
        <v>28.31</v>
      </c>
      <c r="U113" s="159">
        <f>SUM(R113:T113)</f>
        <v>48.822352941176476</v>
      </c>
      <c r="V113" s="47">
        <v>68</v>
      </c>
      <c r="W113" s="47">
        <v>100</v>
      </c>
      <c r="X113" s="14" t="s">
        <v>9913</v>
      </c>
      <c r="Y113" s="10">
        <v>4</v>
      </c>
      <c r="Z113" s="10">
        <v>4</v>
      </c>
      <c r="AA113" s="10">
        <v>1</v>
      </c>
      <c r="AB113" s="10">
        <v>4</v>
      </c>
      <c r="AD113" s="10">
        <v>15.5</v>
      </c>
      <c r="AE113" s="10">
        <v>5</v>
      </c>
      <c r="AF113" s="10">
        <v>90</v>
      </c>
      <c r="AG113" s="10" t="s">
        <v>518</v>
      </c>
      <c r="AH113" s="10" t="s">
        <v>9915</v>
      </c>
      <c r="AI113" s="10">
        <v>70</v>
      </c>
      <c r="AJ113" s="10" t="s">
        <v>9916</v>
      </c>
      <c r="AK113" s="10" t="s">
        <v>9917</v>
      </c>
      <c r="AL113" s="10">
        <v>20</v>
      </c>
      <c r="AM113" s="10" t="s">
        <v>356</v>
      </c>
      <c r="AN113" s="10" t="s">
        <v>356</v>
      </c>
      <c r="AO113" s="10" t="s">
        <v>356</v>
      </c>
      <c r="AP113" s="10" t="s">
        <v>356</v>
      </c>
      <c r="AQ113" s="10" t="s">
        <v>356</v>
      </c>
      <c r="AR113" s="10" t="s">
        <v>356</v>
      </c>
      <c r="AS113" s="10" t="s">
        <v>356</v>
      </c>
      <c r="AT113" s="10" t="s">
        <v>356</v>
      </c>
      <c r="AU113" s="10" t="s">
        <v>356</v>
      </c>
      <c r="AV113" s="10" t="s">
        <v>356</v>
      </c>
      <c r="AW113" s="10" t="s">
        <v>356</v>
      </c>
      <c r="AX113" s="10" t="s">
        <v>356</v>
      </c>
    </row>
    <row r="114" spans="1:50" s="10" customFormat="1" ht="50.25" customHeight="1">
      <c r="A114" s="417">
        <v>104</v>
      </c>
      <c r="B114" s="10" t="s">
        <v>345</v>
      </c>
      <c r="C114" s="18">
        <v>9</v>
      </c>
      <c r="D114" s="158" t="s">
        <v>734</v>
      </c>
      <c r="E114" s="10" t="s">
        <v>735</v>
      </c>
      <c r="F114" s="10">
        <v>11874</v>
      </c>
      <c r="G114" s="157" t="s">
        <v>971</v>
      </c>
      <c r="H114" s="10">
        <v>2021</v>
      </c>
      <c r="I114" s="10" t="s">
        <v>971</v>
      </c>
      <c r="J114" s="159">
        <v>88153</v>
      </c>
      <c r="K114" s="10" t="s">
        <v>9862</v>
      </c>
      <c r="L114" s="10" t="s">
        <v>351</v>
      </c>
      <c r="M114" s="10" t="s">
        <v>352</v>
      </c>
      <c r="N114" s="10" t="s">
        <v>353</v>
      </c>
      <c r="O114" s="10" t="s">
        <v>354</v>
      </c>
      <c r="P114" s="157" t="s">
        <v>972</v>
      </c>
      <c r="Q114" s="159">
        <v>94.36</v>
      </c>
      <c r="R114" s="159">
        <v>4.38</v>
      </c>
      <c r="S114" s="159">
        <v>1</v>
      </c>
      <c r="T114" s="159">
        <v>41.48</v>
      </c>
      <c r="U114" s="159">
        <v>94.36</v>
      </c>
      <c r="V114" s="47">
        <v>100</v>
      </c>
      <c r="W114" s="47">
        <v>16.690000000000001</v>
      </c>
      <c r="X114" s="14" t="s">
        <v>9885</v>
      </c>
      <c r="Y114" s="10">
        <v>3</v>
      </c>
      <c r="Z114" s="10">
        <v>11</v>
      </c>
      <c r="AA114" s="10">
        <v>5</v>
      </c>
      <c r="AB114" s="10">
        <v>4</v>
      </c>
      <c r="AC114" s="10" t="s">
        <v>973</v>
      </c>
      <c r="AD114" s="10">
        <v>0</v>
      </c>
      <c r="AE114" s="10">
        <v>5</v>
      </c>
      <c r="AF114" s="10">
        <v>100</v>
      </c>
      <c r="AG114" s="10" t="s">
        <v>734</v>
      </c>
      <c r="AH114" s="10" t="s">
        <v>762</v>
      </c>
      <c r="AI114" s="10">
        <v>80</v>
      </c>
      <c r="AJ114" s="10" t="s">
        <v>734</v>
      </c>
      <c r="AK114" s="10" t="s">
        <v>758</v>
      </c>
      <c r="AL114" s="10">
        <v>20</v>
      </c>
      <c r="AM114" s="10" t="s">
        <v>356</v>
      </c>
      <c r="AN114" s="10" t="s">
        <v>356</v>
      </c>
      <c r="AO114" s="10" t="s">
        <v>356</v>
      </c>
      <c r="AP114" s="10" t="s">
        <v>356</v>
      </c>
      <c r="AQ114" s="10" t="s">
        <v>356</v>
      </c>
      <c r="AR114" s="10" t="s">
        <v>356</v>
      </c>
      <c r="AS114" s="10" t="s">
        <v>356</v>
      </c>
      <c r="AT114" s="10" t="s">
        <v>356</v>
      </c>
      <c r="AU114" s="10" t="s">
        <v>356</v>
      </c>
      <c r="AV114" s="10" t="s">
        <v>356</v>
      </c>
      <c r="AW114" s="10" t="s">
        <v>356</v>
      </c>
      <c r="AX114" s="10" t="s">
        <v>356</v>
      </c>
    </row>
    <row r="115" spans="1:50" s="10" customFormat="1" ht="50.25" customHeight="1">
      <c r="A115" s="417">
        <v>104</v>
      </c>
      <c r="B115" s="10" t="s">
        <v>345</v>
      </c>
      <c r="C115" s="18">
        <v>6</v>
      </c>
      <c r="D115" s="158" t="s">
        <v>346</v>
      </c>
      <c r="E115" s="10" t="s">
        <v>485</v>
      </c>
      <c r="F115" s="10" t="s">
        <v>974</v>
      </c>
      <c r="G115" s="157" t="s">
        <v>975</v>
      </c>
      <c r="H115" s="10">
        <v>2021</v>
      </c>
      <c r="I115" s="10" t="s">
        <v>976</v>
      </c>
      <c r="J115" s="159">
        <v>59589</v>
      </c>
      <c r="K115" s="10" t="s">
        <v>9880</v>
      </c>
      <c r="L115" s="10" t="s">
        <v>495</v>
      </c>
      <c r="M115" s="10" t="s">
        <v>352</v>
      </c>
      <c r="N115" s="10" t="s">
        <v>977</v>
      </c>
      <c r="O115" s="10" t="s">
        <v>978</v>
      </c>
      <c r="P115" s="157" t="s">
        <v>979</v>
      </c>
      <c r="Q115" s="159">
        <v>51.089999999999996</v>
      </c>
      <c r="R115" s="159">
        <v>2.1</v>
      </c>
      <c r="S115" s="159">
        <v>5.5</v>
      </c>
      <c r="T115" s="159">
        <v>42.08</v>
      </c>
      <c r="U115" s="159">
        <v>51.089999999999996</v>
      </c>
      <c r="V115" s="47">
        <v>5</v>
      </c>
      <c r="W115" s="47">
        <v>15.02</v>
      </c>
      <c r="X115" s="14" t="s">
        <v>9857</v>
      </c>
      <c r="Y115" s="10">
        <v>1</v>
      </c>
      <c r="Z115" s="10">
        <v>7</v>
      </c>
      <c r="AA115" s="10">
        <v>5</v>
      </c>
      <c r="AB115" s="10">
        <v>4</v>
      </c>
      <c r="AC115" s="10" t="s">
        <v>980</v>
      </c>
      <c r="AD115" s="10">
        <v>42.08</v>
      </c>
      <c r="AE115" s="10">
        <v>5</v>
      </c>
      <c r="AF115" s="10">
        <v>0</v>
      </c>
      <c r="AG115" s="10" t="s">
        <v>355</v>
      </c>
      <c r="AH115" s="10" t="s">
        <v>355</v>
      </c>
      <c r="AI115" s="10">
        <v>0</v>
      </c>
      <c r="AJ115" s="10" t="s">
        <v>356</v>
      </c>
      <c r="AK115" s="10" t="s">
        <v>356</v>
      </c>
      <c r="AL115" s="10" t="s">
        <v>356</v>
      </c>
      <c r="AM115" s="10" t="s">
        <v>356</v>
      </c>
      <c r="AN115" s="10" t="s">
        <v>356</v>
      </c>
      <c r="AO115" s="10" t="s">
        <v>356</v>
      </c>
      <c r="AP115" s="10" t="s">
        <v>356</v>
      </c>
      <c r="AQ115" s="10" t="s">
        <v>356</v>
      </c>
      <c r="AR115" s="10" t="s">
        <v>356</v>
      </c>
      <c r="AS115" s="10" t="s">
        <v>356</v>
      </c>
      <c r="AT115" s="10" t="s">
        <v>356</v>
      </c>
      <c r="AU115" s="10" t="s">
        <v>356</v>
      </c>
      <c r="AV115" s="10" t="s">
        <v>356</v>
      </c>
      <c r="AW115" s="10" t="s">
        <v>356</v>
      </c>
      <c r="AX115" s="10" t="s">
        <v>356</v>
      </c>
    </row>
    <row r="116" spans="1:50" s="10" customFormat="1" ht="50.25" customHeight="1">
      <c r="A116" s="417">
        <v>104</v>
      </c>
      <c r="B116" s="10" t="s">
        <v>345</v>
      </c>
      <c r="C116" s="18">
        <v>13</v>
      </c>
      <c r="D116" s="158" t="s">
        <v>558</v>
      </c>
      <c r="E116" s="10" t="s">
        <v>559</v>
      </c>
      <c r="F116" s="10" t="s">
        <v>981</v>
      </c>
      <c r="G116" s="157" t="s">
        <v>982</v>
      </c>
      <c r="H116" s="10">
        <v>2021</v>
      </c>
      <c r="I116" s="10" t="s">
        <v>983</v>
      </c>
      <c r="J116" s="159">
        <v>94642</v>
      </c>
      <c r="K116" s="10" t="s">
        <v>9862</v>
      </c>
      <c r="L116" s="10" t="s">
        <v>351</v>
      </c>
      <c r="M116" s="10" t="s">
        <v>352</v>
      </c>
      <c r="N116" s="10" t="s">
        <v>984</v>
      </c>
      <c r="O116" s="10" t="s">
        <v>985</v>
      </c>
      <c r="P116" s="157" t="s">
        <v>986</v>
      </c>
      <c r="Q116" s="159">
        <v>48.98</v>
      </c>
      <c r="R116" s="159">
        <v>6.74</v>
      </c>
      <c r="S116" s="159">
        <v>1</v>
      </c>
      <c r="T116" s="159">
        <v>41.48</v>
      </c>
      <c r="U116" s="159">
        <v>48.98</v>
      </c>
      <c r="V116" s="47">
        <v>46</v>
      </c>
      <c r="W116" s="47">
        <v>15.02</v>
      </c>
      <c r="X116" s="14" t="s">
        <v>9919</v>
      </c>
      <c r="Y116" s="10">
        <v>1</v>
      </c>
      <c r="Z116" s="10">
        <v>7</v>
      </c>
      <c r="AA116" s="10">
        <v>6</v>
      </c>
      <c r="AB116" s="10">
        <v>44</v>
      </c>
      <c r="AC116" s="10" t="s">
        <v>987</v>
      </c>
      <c r="AD116" s="10">
        <v>41.48</v>
      </c>
      <c r="AE116" s="10">
        <v>5</v>
      </c>
      <c r="AF116" s="10">
        <v>100</v>
      </c>
      <c r="AG116" s="10" t="s">
        <v>558</v>
      </c>
      <c r="AH116" s="10" t="s">
        <v>9920</v>
      </c>
      <c r="AI116" s="10">
        <v>100</v>
      </c>
      <c r="AJ116" s="10" t="s">
        <v>356</v>
      </c>
      <c r="AK116" s="10" t="s">
        <v>356</v>
      </c>
      <c r="AL116" s="10" t="s">
        <v>356</v>
      </c>
      <c r="AM116" s="10" t="s">
        <v>356</v>
      </c>
      <c r="AN116" s="10" t="s">
        <v>356</v>
      </c>
      <c r="AO116" s="10" t="s">
        <v>356</v>
      </c>
      <c r="AP116" s="10" t="s">
        <v>356</v>
      </c>
      <c r="AQ116" s="10" t="s">
        <v>356</v>
      </c>
      <c r="AR116" s="10" t="s">
        <v>356</v>
      </c>
      <c r="AS116" s="10" t="s">
        <v>356</v>
      </c>
      <c r="AT116" s="10" t="s">
        <v>356</v>
      </c>
      <c r="AU116" s="10" t="s">
        <v>356</v>
      </c>
      <c r="AV116" s="10" t="s">
        <v>356</v>
      </c>
      <c r="AW116" s="10" t="s">
        <v>356</v>
      </c>
      <c r="AX116" s="10" t="s">
        <v>356</v>
      </c>
    </row>
    <row r="117" spans="1:50" s="10" customFormat="1" ht="50.25" customHeight="1">
      <c r="A117" s="417">
        <v>104</v>
      </c>
      <c r="B117" s="10" t="s">
        <v>345</v>
      </c>
      <c r="C117" s="18">
        <v>13</v>
      </c>
      <c r="D117" s="158" t="s">
        <v>558</v>
      </c>
      <c r="E117" s="10" t="s">
        <v>559</v>
      </c>
      <c r="F117" s="10">
        <v>25446</v>
      </c>
      <c r="G117" s="157" t="s">
        <v>988</v>
      </c>
      <c r="H117" s="10">
        <v>2021</v>
      </c>
      <c r="I117" s="10" t="s">
        <v>989</v>
      </c>
      <c r="J117" s="159">
        <v>227038</v>
      </c>
      <c r="K117" s="10" t="s">
        <v>328</v>
      </c>
      <c r="L117" s="10" t="s">
        <v>990</v>
      </c>
      <c r="M117" s="10" t="s">
        <v>991</v>
      </c>
      <c r="N117" s="10" t="s">
        <v>992</v>
      </c>
      <c r="O117" s="10" t="s">
        <v>993</v>
      </c>
      <c r="P117" s="157" t="s">
        <v>994</v>
      </c>
      <c r="Q117" s="159">
        <v>72</v>
      </c>
      <c r="R117" s="159">
        <v>0</v>
      </c>
      <c r="S117" s="159">
        <v>24</v>
      </c>
      <c r="T117" s="159">
        <v>24</v>
      </c>
      <c r="U117" s="159">
        <v>72</v>
      </c>
      <c r="V117" s="47" t="s">
        <v>9883</v>
      </c>
      <c r="W117" s="47">
        <v>6.67</v>
      </c>
      <c r="X117" s="14" t="s">
        <v>743</v>
      </c>
      <c r="Y117" s="10">
        <v>1</v>
      </c>
      <c r="Z117" s="10">
        <v>7</v>
      </c>
      <c r="AA117" s="10">
        <v>3</v>
      </c>
      <c r="AB117" s="10">
        <v>60</v>
      </c>
      <c r="AC117" s="10" t="s">
        <v>995</v>
      </c>
      <c r="AD117" s="10">
        <v>24</v>
      </c>
      <c r="AE117" s="10">
        <v>5</v>
      </c>
      <c r="AF117" s="10">
        <v>60</v>
      </c>
      <c r="AG117" s="10" t="s">
        <v>996</v>
      </c>
      <c r="AH117" s="10" t="s">
        <v>9921</v>
      </c>
      <c r="AI117" s="10">
        <v>60</v>
      </c>
      <c r="AJ117" s="10" t="s">
        <v>356</v>
      </c>
      <c r="AK117" s="10" t="s">
        <v>356</v>
      </c>
      <c r="AL117" s="10" t="s">
        <v>356</v>
      </c>
      <c r="AM117" s="10" t="s">
        <v>356</v>
      </c>
      <c r="AN117" s="10" t="s">
        <v>356</v>
      </c>
      <c r="AO117" s="10" t="s">
        <v>356</v>
      </c>
      <c r="AP117" s="10" t="s">
        <v>356</v>
      </c>
      <c r="AQ117" s="10" t="s">
        <v>356</v>
      </c>
      <c r="AR117" s="10" t="s">
        <v>356</v>
      </c>
      <c r="AS117" s="10" t="s">
        <v>356</v>
      </c>
      <c r="AT117" s="10" t="s">
        <v>356</v>
      </c>
      <c r="AU117" s="10" t="s">
        <v>356</v>
      </c>
      <c r="AV117" s="10" t="s">
        <v>356</v>
      </c>
      <c r="AW117" s="10" t="s">
        <v>356</v>
      </c>
      <c r="AX117" s="10" t="s">
        <v>356</v>
      </c>
    </row>
    <row r="118" spans="1:50" s="10" customFormat="1" ht="50.25" customHeight="1">
      <c r="A118" s="417">
        <v>104</v>
      </c>
      <c r="B118" s="10" t="s">
        <v>345</v>
      </c>
      <c r="C118" s="18">
        <v>13</v>
      </c>
      <c r="D118" s="158" t="s">
        <v>558</v>
      </c>
      <c r="E118" s="10" t="s">
        <v>559</v>
      </c>
      <c r="F118" s="10">
        <v>25446</v>
      </c>
      <c r="G118" s="157" t="s">
        <v>997</v>
      </c>
      <c r="H118" s="10">
        <v>2021</v>
      </c>
      <c r="I118" s="10" t="s">
        <v>998</v>
      </c>
      <c r="J118" s="159">
        <v>104982.39999999999</v>
      </c>
      <c r="K118" s="10" t="s">
        <v>9922</v>
      </c>
      <c r="L118" s="10" t="s">
        <v>562</v>
      </c>
      <c r="M118" s="10" t="s">
        <v>563</v>
      </c>
      <c r="N118" s="10" t="s">
        <v>999</v>
      </c>
      <c r="O118" s="10" t="s">
        <v>1000</v>
      </c>
      <c r="P118" s="157" t="s">
        <v>9923</v>
      </c>
      <c r="Q118" s="159">
        <v>29.22</v>
      </c>
      <c r="R118" s="159">
        <v>1.21</v>
      </c>
      <c r="S118" s="159">
        <v>3</v>
      </c>
      <c r="T118" s="159">
        <v>15</v>
      </c>
      <c r="U118" s="159">
        <v>29.22</v>
      </c>
      <c r="V118" s="47">
        <v>100</v>
      </c>
      <c r="W118" s="47">
        <v>26.64</v>
      </c>
      <c r="X118" s="14" t="s">
        <v>9919</v>
      </c>
      <c r="Y118" s="10">
        <v>3</v>
      </c>
      <c r="Z118" s="10">
        <v>11</v>
      </c>
      <c r="AA118" s="10">
        <v>5</v>
      </c>
      <c r="AB118" s="10">
        <v>66</v>
      </c>
      <c r="AD118" s="10">
        <v>15</v>
      </c>
      <c r="AE118" s="10">
        <v>5</v>
      </c>
      <c r="AF118" s="10">
        <v>70</v>
      </c>
      <c r="AG118" s="10" t="s">
        <v>558</v>
      </c>
      <c r="AH118" s="10" t="s">
        <v>9924</v>
      </c>
      <c r="AI118" s="10">
        <v>70</v>
      </c>
      <c r="AJ118" s="10" t="s">
        <v>356</v>
      </c>
      <c r="AK118" s="10" t="s">
        <v>356</v>
      </c>
      <c r="AL118" s="10" t="s">
        <v>356</v>
      </c>
      <c r="AM118" s="10" t="s">
        <v>356</v>
      </c>
      <c r="AN118" s="10" t="s">
        <v>356</v>
      </c>
      <c r="AO118" s="10" t="s">
        <v>356</v>
      </c>
      <c r="AP118" s="10" t="s">
        <v>356</v>
      </c>
      <c r="AQ118" s="10" t="s">
        <v>356</v>
      </c>
      <c r="AR118" s="10" t="s">
        <v>356</v>
      </c>
      <c r="AS118" s="10" t="s">
        <v>356</v>
      </c>
      <c r="AT118" s="10" t="s">
        <v>356</v>
      </c>
      <c r="AU118" s="10" t="s">
        <v>356</v>
      </c>
      <c r="AV118" s="10" t="s">
        <v>356</v>
      </c>
      <c r="AW118" s="10" t="s">
        <v>356</v>
      </c>
      <c r="AX118" s="10" t="s">
        <v>356</v>
      </c>
    </row>
    <row r="119" spans="1:50" s="10" customFormat="1" ht="50.25" customHeight="1">
      <c r="A119" s="417">
        <v>104</v>
      </c>
      <c r="B119" s="10" t="s">
        <v>345</v>
      </c>
      <c r="C119" s="18">
        <v>11</v>
      </c>
      <c r="D119" s="158" t="s">
        <v>426</v>
      </c>
      <c r="E119" s="10" t="s">
        <v>705</v>
      </c>
      <c r="F119" s="10">
        <v>35544</v>
      </c>
      <c r="G119" s="157" t="s">
        <v>1001</v>
      </c>
      <c r="H119" s="10">
        <v>2021</v>
      </c>
      <c r="I119" s="10" t="s">
        <v>1002</v>
      </c>
      <c r="J119" s="159">
        <v>415479</v>
      </c>
      <c r="K119" s="10" t="s">
        <v>9880</v>
      </c>
      <c r="L119" s="10" t="s">
        <v>1003</v>
      </c>
      <c r="M119" s="10" t="s">
        <v>1004</v>
      </c>
      <c r="N119" s="10" t="s">
        <v>1005</v>
      </c>
      <c r="O119" s="10" t="s">
        <v>1006</v>
      </c>
      <c r="P119" s="157" t="s">
        <v>1007</v>
      </c>
      <c r="Q119" s="159">
        <v>159.52000000000001</v>
      </c>
      <c r="R119" s="159">
        <v>10.27</v>
      </c>
      <c r="S119" s="159">
        <v>10</v>
      </c>
      <c r="T119" s="159">
        <v>73.099999999999994</v>
      </c>
      <c r="U119" s="159">
        <v>159.51999999999998</v>
      </c>
      <c r="V119" s="47">
        <v>35</v>
      </c>
      <c r="W119" s="47">
        <v>8.34</v>
      </c>
      <c r="X119" s="14" t="s">
        <v>9925</v>
      </c>
      <c r="Y119" s="10">
        <v>4</v>
      </c>
      <c r="Z119" s="10">
        <v>5</v>
      </c>
      <c r="AA119" s="10">
        <v>2</v>
      </c>
      <c r="AB119" s="10">
        <v>4</v>
      </c>
      <c r="AC119" s="10" t="s">
        <v>1008</v>
      </c>
      <c r="AD119" s="10">
        <v>73.099999999999994</v>
      </c>
      <c r="AE119" s="10">
        <v>5</v>
      </c>
      <c r="AF119" s="10">
        <v>40</v>
      </c>
      <c r="AG119" s="10" t="s">
        <v>426</v>
      </c>
      <c r="AH119" s="10" t="s">
        <v>721</v>
      </c>
      <c r="AI119" s="10">
        <v>35</v>
      </c>
      <c r="AJ119" s="10" t="s">
        <v>9926</v>
      </c>
      <c r="AK119" s="10" t="s">
        <v>9927</v>
      </c>
      <c r="AL119" s="10">
        <v>5</v>
      </c>
      <c r="AM119" s="10" t="s">
        <v>356</v>
      </c>
      <c r="AN119" s="10" t="s">
        <v>356</v>
      </c>
      <c r="AO119" s="10" t="s">
        <v>356</v>
      </c>
      <c r="AP119" s="10" t="s">
        <v>356</v>
      </c>
      <c r="AQ119" s="10" t="s">
        <v>356</v>
      </c>
      <c r="AR119" s="10" t="s">
        <v>356</v>
      </c>
      <c r="AS119" s="10" t="s">
        <v>356</v>
      </c>
      <c r="AT119" s="10" t="s">
        <v>356</v>
      </c>
      <c r="AU119" s="10" t="s">
        <v>356</v>
      </c>
      <c r="AV119" s="10" t="s">
        <v>356</v>
      </c>
      <c r="AW119" s="10" t="s">
        <v>356</v>
      </c>
      <c r="AX119" s="10" t="s">
        <v>356</v>
      </c>
    </row>
    <row r="120" spans="1:50" s="10" customFormat="1" ht="50.25" customHeight="1">
      <c r="A120" s="417">
        <v>104</v>
      </c>
      <c r="B120" s="10" t="s">
        <v>345</v>
      </c>
      <c r="C120" s="18">
        <v>3</v>
      </c>
      <c r="D120" s="158" t="s">
        <v>529</v>
      </c>
      <c r="E120" s="10" t="s">
        <v>9928</v>
      </c>
      <c r="F120" s="10" t="s">
        <v>9929</v>
      </c>
      <c r="G120" s="157" t="s">
        <v>9930</v>
      </c>
      <c r="H120" s="10">
        <v>2021</v>
      </c>
      <c r="I120" s="10" t="s">
        <v>9931</v>
      </c>
      <c r="J120" s="159">
        <v>752425</v>
      </c>
      <c r="K120" s="10" t="s">
        <v>328</v>
      </c>
      <c r="L120" s="10" t="s">
        <v>9932</v>
      </c>
      <c r="M120" s="10" t="s">
        <v>9933</v>
      </c>
      <c r="N120" s="10" t="s">
        <v>9934</v>
      </c>
      <c r="O120" s="10" t="s">
        <v>9935</v>
      </c>
      <c r="P120" s="157" t="s">
        <v>9936</v>
      </c>
      <c r="Q120" s="159">
        <f>R120+S120+T120+AD120</f>
        <v>81.191000000000003</v>
      </c>
      <c r="R120" s="159">
        <v>31.17</v>
      </c>
      <c r="S120" s="159">
        <v>7.81</v>
      </c>
      <c r="T120" s="159">
        <v>24.83</v>
      </c>
      <c r="U120" s="159">
        <f>+SUM(R120:T120)</f>
        <v>63.81</v>
      </c>
      <c r="V120" s="47" t="s">
        <v>9883</v>
      </c>
      <c r="W120" s="47">
        <v>8.34</v>
      </c>
      <c r="X120" s="14" t="s">
        <v>743</v>
      </c>
      <c r="Y120" s="10">
        <v>3</v>
      </c>
      <c r="Z120" s="10">
        <v>1</v>
      </c>
      <c r="AA120" s="10">
        <v>2</v>
      </c>
      <c r="AB120" s="10">
        <v>4</v>
      </c>
      <c r="AC120" s="10" t="s">
        <v>995</v>
      </c>
      <c r="AD120" s="10">
        <f>T120*0.7</f>
        <v>17.380999999999997</v>
      </c>
      <c r="AE120" s="10">
        <v>5</v>
      </c>
      <c r="AF120" s="10">
        <v>100</v>
      </c>
      <c r="AG120" s="10" t="s">
        <v>9937</v>
      </c>
      <c r="AH120" s="10" t="s">
        <v>356</v>
      </c>
      <c r="AI120" s="10">
        <v>100</v>
      </c>
      <c r="AJ120" s="10" t="s">
        <v>356</v>
      </c>
      <c r="AK120" s="10" t="s">
        <v>356</v>
      </c>
      <c r="AL120" s="10" t="s">
        <v>356</v>
      </c>
      <c r="AM120" s="10" t="s">
        <v>356</v>
      </c>
      <c r="AN120" s="10" t="s">
        <v>356</v>
      </c>
      <c r="AO120" s="10" t="s">
        <v>356</v>
      </c>
      <c r="AP120" s="10" t="s">
        <v>356</v>
      </c>
      <c r="AQ120" s="10" t="s">
        <v>356</v>
      </c>
      <c r="AR120" s="10" t="s">
        <v>356</v>
      </c>
      <c r="AS120" s="10" t="s">
        <v>356</v>
      </c>
      <c r="AT120" s="10" t="s">
        <v>356</v>
      </c>
      <c r="AU120" s="10" t="s">
        <v>356</v>
      </c>
      <c r="AV120" s="10" t="s">
        <v>356</v>
      </c>
      <c r="AW120" s="10" t="s">
        <v>356</v>
      </c>
      <c r="AX120" s="10" t="s">
        <v>356</v>
      </c>
    </row>
    <row r="121" spans="1:50" s="10" customFormat="1" ht="50.25" customHeight="1">
      <c r="A121" s="417">
        <v>104</v>
      </c>
      <c r="B121" s="10" t="s">
        <v>345</v>
      </c>
      <c r="C121" s="18">
        <v>10</v>
      </c>
      <c r="D121" s="158" t="s">
        <v>387</v>
      </c>
      <c r="E121" s="10" t="s">
        <v>504</v>
      </c>
      <c r="F121" s="10">
        <v>27920</v>
      </c>
      <c r="G121" s="157" t="s">
        <v>9938</v>
      </c>
      <c r="H121" s="10">
        <v>2021</v>
      </c>
      <c r="I121" s="10" t="s">
        <v>9939</v>
      </c>
      <c r="J121" s="159">
        <v>108239</v>
      </c>
      <c r="K121" s="10" t="s">
        <v>9880</v>
      </c>
      <c r="L121" s="10" t="s">
        <v>9940</v>
      </c>
      <c r="M121" s="10" t="s">
        <v>9941</v>
      </c>
      <c r="N121" s="10" t="s">
        <v>9942</v>
      </c>
      <c r="O121" s="10" t="s">
        <v>9943</v>
      </c>
      <c r="P121" s="157" t="s">
        <v>9944</v>
      </c>
      <c r="Q121" s="159">
        <f>+U121</f>
        <v>81.569999999999993</v>
      </c>
      <c r="R121" s="159">
        <v>8.93</v>
      </c>
      <c r="S121" s="159">
        <v>2.64</v>
      </c>
      <c r="T121" s="159">
        <v>70</v>
      </c>
      <c r="U121" s="159">
        <f>+SUM(R121:T121)</f>
        <v>81.569999999999993</v>
      </c>
      <c r="V121" s="47" t="s">
        <v>9883</v>
      </c>
      <c r="W121" s="47">
        <v>10</v>
      </c>
      <c r="X121" s="14" t="s">
        <v>510</v>
      </c>
      <c r="Y121" s="10">
        <v>3</v>
      </c>
      <c r="Z121" s="10">
        <v>5</v>
      </c>
      <c r="AA121" s="10">
        <v>4</v>
      </c>
      <c r="AB121" s="10">
        <v>44</v>
      </c>
      <c r="AC121" s="10" t="s">
        <v>550</v>
      </c>
      <c r="AD121" s="10">
        <v>32</v>
      </c>
      <c r="AE121" s="10">
        <v>5</v>
      </c>
      <c r="AF121" s="10">
        <v>68</v>
      </c>
      <c r="AG121" s="10" t="s">
        <v>387</v>
      </c>
      <c r="AH121" s="10" t="s">
        <v>511</v>
      </c>
      <c r="AI121" s="10">
        <v>40</v>
      </c>
      <c r="AJ121" s="10" t="s">
        <v>512</v>
      </c>
      <c r="AK121" s="10" t="s">
        <v>513</v>
      </c>
      <c r="AL121" s="10">
        <v>12</v>
      </c>
      <c r="AM121" s="10" t="s">
        <v>518</v>
      </c>
      <c r="AN121" s="10" t="s">
        <v>519</v>
      </c>
      <c r="AO121" s="10">
        <v>5</v>
      </c>
      <c r="AP121" s="10" t="s">
        <v>516</v>
      </c>
      <c r="AQ121" s="10" t="s">
        <v>9945</v>
      </c>
      <c r="AR121" s="10">
        <v>3</v>
      </c>
      <c r="AS121" s="10" t="s">
        <v>474</v>
      </c>
      <c r="AT121" s="10" t="s">
        <v>9946</v>
      </c>
      <c r="AU121" s="10">
        <v>5</v>
      </c>
      <c r="AV121" s="10" t="s">
        <v>9947</v>
      </c>
      <c r="AW121" s="10" t="s">
        <v>9948</v>
      </c>
      <c r="AX121" s="10">
        <v>3</v>
      </c>
    </row>
    <row r="122" spans="1:50" s="10" customFormat="1" ht="50.25" customHeight="1">
      <c r="A122" s="417">
        <v>104</v>
      </c>
      <c r="B122" s="10" t="s">
        <v>345</v>
      </c>
      <c r="C122" s="18">
        <v>10</v>
      </c>
      <c r="D122" s="158" t="s">
        <v>387</v>
      </c>
      <c r="E122" s="10" t="s">
        <v>9949</v>
      </c>
      <c r="F122" s="10">
        <v>29158</v>
      </c>
      <c r="G122" s="157" t="s">
        <v>9950</v>
      </c>
      <c r="H122" s="10">
        <v>2021</v>
      </c>
      <c r="I122" s="10" t="s">
        <v>9951</v>
      </c>
      <c r="J122" s="159">
        <v>1071596.99</v>
      </c>
      <c r="K122" s="10" t="s">
        <v>9880</v>
      </c>
      <c r="L122" s="10" t="s">
        <v>9952</v>
      </c>
      <c r="M122" s="10" t="s">
        <v>9953</v>
      </c>
      <c r="N122" s="10" t="s">
        <v>9954</v>
      </c>
      <c r="O122" s="10" t="s">
        <v>9955</v>
      </c>
      <c r="P122" s="157" t="s">
        <v>9956</v>
      </c>
      <c r="Q122" s="159">
        <f>+U122</f>
        <v>61.96</v>
      </c>
      <c r="R122" s="159">
        <v>32.96</v>
      </c>
      <c r="S122" s="159"/>
      <c r="T122" s="159">
        <v>29</v>
      </c>
      <c r="U122" s="159">
        <f>+SUM(R122:T122)</f>
        <v>61.96</v>
      </c>
      <c r="V122" s="47" t="s">
        <v>9883</v>
      </c>
      <c r="W122" s="47">
        <v>0</v>
      </c>
      <c r="X122" s="14" t="s">
        <v>510</v>
      </c>
      <c r="Y122" s="10">
        <v>3</v>
      </c>
      <c r="Z122" s="10">
        <v>1</v>
      </c>
      <c r="AA122" s="10">
        <v>6</v>
      </c>
      <c r="AB122" s="10">
        <v>60</v>
      </c>
      <c r="AC122" s="10" t="s">
        <v>550</v>
      </c>
      <c r="AE122" s="10">
        <v>5</v>
      </c>
      <c r="AF122" s="10">
        <v>23</v>
      </c>
      <c r="AG122" s="10" t="s">
        <v>9957</v>
      </c>
      <c r="AH122" s="10" t="s">
        <v>396</v>
      </c>
      <c r="AI122" s="10">
        <v>5</v>
      </c>
      <c r="AJ122" s="10" t="s">
        <v>9958</v>
      </c>
      <c r="AK122" s="10" t="s">
        <v>9959</v>
      </c>
      <c r="AL122" s="10">
        <v>0</v>
      </c>
      <c r="AM122" s="10" t="s">
        <v>9960</v>
      </c>
      <c r="AN122" s="10" t="s">
        <v>9961</v>
      </c>
      <c r="AO122" s="10">
        <v>0</v>
      </c>
      <c r="AP122" s="10" t="s">
        <v>460</v>
      </c>
      <c r="AQ122" s="10" t="s">
        <v>1334</v>
      </c>
      <c r="AR122" s="10">
        <v>18</v>
      </c>
      <c r="AS122" s="10" t="s">
        <v>356</v>
      </c>
      <c r="AT122" s="10" t="s">
        <v>356</v>
      </c>
      <c r="AU122" s="10" t="s">
        <v>356</v>
      </c>
      <c r="AV122" s="10" t="s">
        <v>356</v>
      </c>
      <c r="AW122" s="10" t="s">
        <v>356</v>
      </c>
      <c r="AX122" s="10" t="s">
        <v>356</v>
      </c>
    </row>
    <row r="123" spans="1:50" s="10" customFormat="1" ht="50.25" customHeight="1">
      <c r="A123" s="417">
        <v>104</v>
      </c>
      <c r="B123" s="10" t="s">
        <v>345</v>
      </c>
      <c r="C123" s="18">
        <v>4</v>
      </c>
      <c r="D123" s="158" t="s">
        <v>516</v>
      </c>
      <c r="E123" s="10" t="s">
        <v>901</v>
      </c>
      <c r="F123" s="10">
        <v>25442</v>
      </c>
      <c r="G123" s="157" t="s">
        <v>9962</v>
      </c>
      <c r="H123" s="10">
        <v>2021</v>
      </c>
      <c r="I123" s="10" t="s">
        <v>9963</v>
      </c>
      <c r="J123" s="159">
        <v>160801.67000000001</v>
      </c>
      <c r="K123" s="10" t="s">
        <v>328</v>
      </c>
      <c r="L123" s="10" t="s">
        <v>9964</v>
      </c>
      <c r="M123" s="10" t="s">
        <v>9965</v>
      </c>
      <c r="N123" s="10" t="s">
        <v>9966</v>
      </c>
      <c r="O123" s="10" t="s">
        <v>9967</v>
      </c>
      <c r="P123" s="157" t="s">
        <v>9968</v>
      </c>
      <c r="Q123" s="159">
        <f>U123</f>
        <v>41.547647058823529</v>
      </c>
      <c r="R123" s="159">
        <v>1.37</v>
      </c>
      <c r="S123" s="159">
        <v>15</v>
      </c>
      <c r="T123" s="159">
        <v>25.177647058823528</v>
      </c>
      <c r="U123" s="159">
        <f>SUM(R123:T123)</f>
        <v>41.547647058823529</v>
      </c>
      <c r="V123" s="47" t="s">
        <v>9883</v>
      </c>
      <c r="W123" s="47">
        <v>13.35</v>
      </c>
      <c r="X123" s="14" t="s">
        <v>9969</v>
      </c>
      <c r="Y123" s="10">
        <v>3</v>
      </c>
      <c r="Z123" s="10">
        <v>2</v>
      </c>
      <c r="AA123" s="10">
        <v>3</v>
      </c>
      <c r="AB123" s="10">
        <v>4</v>
      </c>
      <c r="AC123" s="10" t="s">
        <v>995</v>
      </c>
      <c r="AD123" s="10">
        <v>0</v>
      </c>
      <c r="AE123" s="10">
        <v>5</v>
      </c>
      <c r="AF123" s="10">
        <v>0</v>
      </c>
      <c r="AG123" s="10" t="s">
        <v>356</v>
      </c>
      <c r="AH123" s="10" t="s">
        <v>356</v>
      </c>
      <c r="AI123" s="10" t="s">
        <v>356</v>
      </c>
      <c r="AJ123" s="10" t="s">
        <v>356</v>
      </c>
      <c r="AK123" s="10" t="s">
        <v>356</v>
      </c>
      <c r="AL123" s="10" t="s">
        <v>356</v>
      </c>
      <c r="AM123" s="10" t="s">
        <v>356</v>
      </c>
      <c r="AN123" s="10" t="s">
        <v>356</v>
      </c>
      <c r="AO123" s="10" t="s">
        <v>356</v>
      </c>
      <c r="AP123" s="10" t="s">
        <v>356</v>
      </c>
      <c r="AQ123" s="10" t="s">
        <v>356</v>
      </c>
      <c r="AR123" s="10" t="s">
        <v>356</v>
      </c>
      <c r="AS123" s="10" t="s">
        <v>356</v>
      </c>
      <c r="AT123" s="10" t="s">
        <v>356</v>
      </c>
      <c r="AU123" s="10" t="s">
        <v>356</v>
      </c>
      <c r="AV123" s="10" t="s">
        <v>356</v>
      </c>
      <c r="AW123" s="10" t="s">
        <v>356</v>
      </c>
      <c r="AX123" s="10" t="s">
        <v>356</v>
      </c>
    </row>
    <row r="124" spans="1:50" s="10" customFormat="1" ht="50.25" customHeight="1">
      <c r="A124" s="417">
        <v>104</v>
      </c>
      <c r="B124" s="10" t="s">
        <v>345</v>
      </c>
      <c r="C124" s="18">
        <v>17</v>
      </c>
      <c r="D124" s="158" t="s">
        <v>836</v>
      </c>
      <c r="E124" s="10" t="s">
        <v>870</v>
      </c>
      <c r="F124" s="10">
        <v>20393</v>
      </c>
      <c r="G124" s="157" t="s">
        <v>9970</v>
      </c>
      <c r="H124" s="10">
        <v>2021</v>
      </c>
      <c r="I124" s="10" t="s">
        <v>9971</v>
      </c>
      <c r="J124" s="159">
        <v>188727</v>
      </c>
      <c r="K124" s="10" t="s">
        <v>9972</v>
      </c>
      <c r="L124" s="10" t="s">
        <v>858</v>
      </c>
      <c r="M124" s="10" t="s">
        <v>859</v>
      </c>
      <c r="N124" s="10" t="s">
        <v>860</v>
      </c>
      <c r="O124" s="10" t="s">
        <v>861</v>
      </c>
      <c r="P124" s="157" t="s">
        <v>9973</v>
      </c>
      <c r="Q124" s="159">
        <v>55.97</v>
      </c>
      <c r="R124" s="159">
        <v>20.43</v>
      </c>
      <c r="S124" s="159">
        <v>7</v>
      </c>
      <c r="T124" s="159">
        <v>2.6</v>
      </c>
      <c r="U124" s="159">
        <v>55.97</v>
      </c>
      <c r="V124" s="47" t="s">
        <v>9883</v>
      </c>
      <c r="W124" s="47">
        <v>0</v>
      </c>
      <c r="X124" s="14" t="s">
        <v>596</v>
      </c>
      <c r="Y124" s="10">
        <v>6</v>
      </c>
      <c r="Z124" s="10">
        <v>1</v>
      </c>
      <c r="AA124" s="10">
        <v>4</v>
      </c>
      <c r="AB124" s="10">
        <v>14</v>
      </c>
      <c r="AC124" s="10" t="s">
        <v>9974</v>
      </c>
      <c r="AD124" s="10">
        <v>0</v>
      </c>
      <c r="AE124" s="10">
        <v>2</v>
      </c>
      <c r="AF124" s="10">
        <v>100</v>
      </c>
      <c r="AG124" s="10" t="s">
        <v>598</v>
      </c>
      <c r="AH124" s="10" t="s">
        <v>864</v>
      </c>
      <c r="AI124" s="10">
        <v>15</v>
      </c>
      <c r="AJ124" s="10" t="s">
        <v>586</v>
      </c>
      <c r="AK124" s="10" t="s">
        <v>865</v>
      </c>
      <c r="AL124" s="10">
        <v>15</v>
      </c>
      <c r="AM124" s="10" t="s">
        <v>529</v>
      </c>
      <c r="AN124" s="10" t="s">
        <v>866</v>
      </c>
      <c r="AO124" s="10">
        <v>15</v>
      </c>
      <c r="AP124" s="10" t="s">
        <v>474</v>
      </c>
      <c r="AQ124" s="10" t="s">
        <v>867</v>
      </c>
      <c r="AR124" s="10">
        <v>15</v>
      </c>
      <c r="AS124" s="10" t="s">
        <v>836</v>
      </c>
      <c r="AT124" s="10" t="s">
        <v>868</v>
      </c>
      <c r="AU124" s="10">
        <v>35</v>
      </c>
      <c r="AV124" s="10" t="s">
        <v>357</v>
      </c>
      <c r="AW124" s="10" t="s">
        <v>869</v>
      </c>
      <c r="AX124" s="10">
        <v>5</v>
      </c>
    </row>
    <row r="125" spans="1:50" s="10" customFormat="1" ht="50.25" customHeight="1">
      <c r="A125" s="417">
        <v>105</v>
      </c>
      <c r="B125" s="10" t="s">
        <v>1009</v>
      </c>
      <c r="C125" s="18" t="s">
        <v>1010</v>
      </c>
      <c r="D125" s="158"/>
      <c r="E125" s="10" t="s">
        <v>1011</v>
      </c>
      <c r="F125" s="10">
        <v>9864</v>
      </c>
      <c r="G125" s="157" t="s">
        <v>1012</v>
      </c>
      <c r="H125" s="10">
        <v>2000</v>
      </c>
      <c r="I125" s="10" t="s">
        <v>1013</v>
      </c>
      <c r="J125" s="159">
        <v>106446</v>
      </c>
      <c r="K125" s="10" t="s">
        <v>812</v>
      </c>
      <c r="L125" s="10" t="s">
        <v>1014</v>
      </c>
      <c r="M125" s="10" t="s">
        <v>1015</v>
      </c>
      <c r="N125" s="10" t="s">
        <v>1016</v>
      </c>
      <c r="O125" s="10" t="s">
        <v>1017</v>
      </c>
      <c r="P125" s="157">
        <v>2381</v>
      </c>
      <c r="Q125" s="159">
        <v>6.39</v>
      </c>
      <c r="R125" s="159">
        <v>0</v>
      </c>
      <c r="S125" s="159">
        <v>12.876107804821018</v>
      </c>
      <c r="T125" s="159">
        <v>11.967708967816371</v>
      </c>
      <c r="U125" s="159">
        <f>SUM(R125:T125)</f>
        <v>24.843816772637389</v>
      </c>
      <c r="V125" s="47">
        <v>0.82075471698113212</v>
      </c>
      <c r="W125" s="47">
        <v>1</v>
      </c>
      <c r="X125" s="14" t="s">
        <v>1018</v>
      </c>
      <c r="Y125" s="10">
        <v>3</v>
      </c>
      <c r="Z125" s="10">
        <v>5</v>
      </c>
      <c r="AA125" s="10">
        <v>3</v>
      </c>
      <c r="AB125" s="10">
        <v>66</v>
      </c>
      <c r="AC125" s="10" t="s">
        <v>355</v>
      </c>
      <c r="AD125" s="10">
        <v>27.22</v>
      </c>
      <c r="AE125" s="10">
        <v>5</v>
      </c>
      <c r="AF125" s="10">
        <v>68</v>
      </c>
      <c r="AG125" s="10" t="s">
        <v>1019</v>
      </c>
      <c r="AH125" s="10" t="s">
        <v>1020</v>
      </c>
      <c r="AI125" s="10">
        <v>17</v>
      </c>
      <c r="AJ125" s="10" t="s">
        <v>1021</v>
      </c>
      <c r="AL125" s="10">
        <v>17</v>
      </c>
      <c r="AN125" s="10" t="s">
        <v>1022</v>
      </c>
      <c r="AO125" s="10">
        <v>34</v>
      </c>
    </row>
    <row r="126" spans="1:50" s="10" customFormat="1" ht="50.25" customHeight="1">
      <c r="A126" s="417">
        <v>105</v>
      </c>
      <c r="B126" s="10" t="s">
        <v>1009</v>
      </c>
      <c r="C126" s="18" t="s">
        <v>1010</v>
      </c>
      <c r="D126" s="158" t="s">
        <v>9747</v>
      </c>
      <c r="E126" s="10" t="s">
        <v>1011</v>
      </c>
      <c r="F126" s="10">
        <v>9864</v>
      </c>
      <c r="G126" s="157" t="s">
        <v>1023</v>
      </c>
      <c r="H126" s="10">
        <v>2019</v>
      </c>
      <c r="I126" s="10" t="s">
        <v>1024</v>
      </c>
      <c r="J126" s="159">
        <v>560597.25</v>
      </c>
      <c r="K126" s="10" t="s">
        <v>69</v>
      </c>
      <c r="L126" s="10" t="s">
        <v>1014</v>
      </c>
      <c r="M126" s="10" t="s">
        <v>1015</v>
      </c>
      <c r="N126" s="10" t="s">
        <v>1025</v>
      </c>
      <c r="O126" s="10" t="s">
        <v>1026</v>
      </c>
      <c r="P126" s="157">
        <v>7522</v>
      </c>
      <c r="Q126" s="159">
        <v>41.141571263553985</v>
      </c>
      <c r="R126" s="159">
        <v>33.154447058823528</v>
      </c>
      <c r="S126" s="159">
        <v>20.931132197977377</v>
      </c>
      <c r="T126" s="159">
        <v>18.070230491321084</v>
      </c>
      <c r="U126" s="159">
        <v>72.155809748121982</v>
      </c>
      <c r="V126" s="47">
        <v>0.9088050314465409</v>
      </c>
      <c r="W126" s="47">
        <v>0.48399999999999999</v>
      </c>
      <c r="X126" s="14" t="s">
        <v>1018</v>
      </c>
      <c r="Y126" s="10">
        <v>3</v>
      </c>
      <c r="Z126" s="10">
        <v>5</v>
      </c>
      <c r="AA126" s="10">
        <v>3</v>
      </c>
      <c r="AB126" s="10">
        <v>66</v>
      </c>
      <c r="AC126" s="10" t="s">
        <v>1027</v>
      </c>
      <c r="AD126" s="10">
        <v>27.22</v>
      </c>
      <c r="AE126" s="10">
        <v>5</v>
      </c>
      <c r="AF126" s="10">
        <v>100</v>
      </c>
      <c r="AG126" s="10" t="s">
        <v>541</v>
      </c>
      <c r="AH126" s="10" t="s">
        <v>1028</v>
      </c>
      <c r="AI126" s="10">
        <v>8</v>
      </c>
      <c r="AJ126" s="10" t="s">
        <v>1029</v>
      </c>
      <c r="AK126" s="10" t="s">
        <v>1030</v>
      </c>
      <c r="AL126" s="10">
        <v>21</v>
      </c>
      <c r="AM126" s="10" t="s">
        <v>1031</v>
      </c>
      <c r="AN126" s="10" t="s">
        <v>1032</v>
      </c>
      <c r="AO126" s="10">
        <v>8</v>
      </c>
      <c r="AP126" s="10" t="s">
        <v>1033</v>
      </c>
      <c r="AQ126" s="10" t="s">
        <v>1034</v>
      </c>
      <c r="AR126" s="10">
        <v>4</v>
      </c>
      <c r="AS126" s="10" t="s">
        <v>1035</v>
      </c>
      <c r="AT126" s="10" t="s">
        <v>1036</v>
      </c>
      <c r="AU126" s="10">
        <v>4</v>
      </c>
      <c r="AV126" s="10" t="s">
        <v>1037</v>
      </c>
      <c r="AX126" s="10">
        <v>54</v>
      </c>
    </row>
    <row r="127" spans="1:50" s="10" customFormat="1" ht="50.25" customHeight="1">
      <c r="A127" s="417">
        <v>105</v>
      </c>
      <c r="B127" s="10" t="s">
        <v>1009</v>
      </c>
      <c r="C127" s="18" t="s">
        <v>1010</v>
      </c>
      <c r="D127" s="158"/>
      <c r="E127" s="10" t="s">
        <v>1038</v>
      </c>
      <c r="F127" s="10">
        <v>29616</v>
      </c>
      <c r="G127" s="157" t="s">
        <v>1039</v>
      </c>
      <c r="H127" s="10">
        <v>2014</v>
      </c>
      <c r="I127" s="10" t="s">
        <v>1040</v>
      </c>
      <c r="J127" s="159">
        <v>212786</v>
      </c>
      <c r="K127" s="10" t="s">
        <v>361</v>
      </c>
      <c r="L127" s="10" t="s">
        <v>1014</v>
      </c>
      <c r="M127" s="10" t="s">
        <v>1015</v>
      </c>
      <c r="N127" s="10" t="s">
        <v>1041</v>
      </c>
      <c r="O127" s="10" t="s">
        <v>1042</v>
      </c>
      <c r="P127" s="157">
        <v>6751</v>
      </c>
      <c r="Q127" s="159">
        <v>43.89</v>
      </c>
      <c r="R127" s="159">
        <v>23.81</v>
      </c>
      <c r="S127" s="159">
        <v>12.81</v>
      </c>
      <c r="T127" s="159">
        <v>11.91</v>
      </c>
      <c r="U127" s="159">
        <v>48.52</v>
      </c>
      <c r="V127" s="47">
        <v>100</v>
      </c>
      <c r="W127" s="47">
        <v>100</v>
      </c>
      <c r="X127" s="14" t="s">
        <v>1018</v>
      </c>
      <c r="Y127" s="10">
        <v>3</v>
      </c>
      <c r="Z127" s="10">
        <v>4</v>
      </c>
      <c r="AA127" s="10">
        <v>1</v>
      </c>
      <c r="AB127" s="10">
        <v>66</v>
      </c>
      <c r="AC127" s="10" t="s">
        <v>355</v>
      </c>
      <c r="AD127" s="10">
        <v>27.22</v>
      </c>
      <c r="AE127" s="10">
        <v>5</v>
      </c>
      <c r="AF127" s="10">
        <v>100</v>
      </c>
      <c r="AG127" s="10" t="s">
        <v>1043</v>
      </c>
      <c r="AH127" s="10" t="s">
        <v>1044</v>
      </c>
      <c r="AI127" s="10">
        <v>14</v>
      </c>
      <c r="AJ127" s="10" t="s">
        <v>1029</v>
      </c>
      <c r="AK127" s="10" t="s">
        <v>1030</v>
      </c>
      <c r="AL127" s="10">
        <v>45</v>
      </c>
      <c r="AM127" s="10" t="s">
        <v>1045</v>
      </c>
      <c r="AN127" s="10" t="s">
        <v>1046</v>
      </c>
      <c r="AO127" s="10">
        <v>41</v>
      </c>
    </row>
    <row r="128" spans="1:50" s="10" customFormat="1" ht="50.25" customHeight="1">
      <c r="A128" s="417">
        <v>105</v>
      </c>
      <c r="B128" s="10" t="s">
        <v>1009</v>
      </c>
      <c r="C128" s="18" t="s">
        <v>1010</v>
      </c>
      <c r="D128" s="158"/>
      <c r="E128" s="10" t="s">
        <v>1047</v>
      </c>
      <c r="F128" s="10">
        <v>24281</v>
      </c>
      <c r="G128" s="157" t="s">
        <v>1048</v>
      </c>
      <c r="H128" s="10">
        <v>2002</v>
      </c>
      <c r="I128" s="10" t="s">
        <v>1049</v>
      </c>
      <c r="J128" s="159">
        <v>96041</v>
      </c>
      <c r="K128" s="10" t="s">
        <v>156</v>
      </c>
      <c r="L128" s="10" t="s">
        <v>1050</v>
      </c>
      <c r="M128" s="10" t="s">
        <v>1051</v>
      </c>
      <c r="N128" s="10" t="s">
        <v>355</v>
      </c>
      <c r="O128" s="10" t="s">
        <v>355</v>
      </c>
      <c r="P128" s="157">
        <v>2683</v>
      </c>
      <c r="Q128" s="159" t="s">
        <v>355</v>
      </c>
      <c r="R128" s="159" t="s">
        <v>355</v>
      </c>
      <c r="S128" s="159" t="s">
        <v>355</v>
      </c>
      <c r="T128" s="159" t="s">
        <v>355</v>
      </c>
      <c r="U128" s="159" t="s">
        <v>355</v>
      </c>
      <c r="V128" s="47" t="s">
        <v>355</v>
      </c>
      <c r="W128" s="47">
        <v>100</v>
      </c>
      <c r="X128" s="14" t="s">
        <v>355</v>
      </c>
      <c r="Y128" s="10">
        <v>4</v>
      </c>
      <c r="Z128" s="10">
        <v>6</v>
      </c>
      <c r="AA128" s="10">
        <v>2</v>
      </c>
      <c r="AB128" s="10" t="s">
        <v>1052</v>
      </c>
      <c r="AC128" s="10">
        <v>218</v>
      </c>
      <c r="AD128" s="10" t="s">
        <v>355</v>
      </c>
      <c r="AE128" s="10">
        <v>5</v>
      </c>
      <c r="AF128" s="10" t="s">
        <v>355</v>
      </c>
    </row>
    <row r="129" spans="1:50" s="10" customFormat="1" ht="50.25" customHeight="1">
      <c r="A129" s="417">
        <v>105</v>
      </c>
      <c r="B129" s="10" t="s">
        <v>1009</v>
      </c>
      <c r="C129" s="18" t="s">
        <v>1010</v>
      </c>
      <c r="D129" s="158"/>
      <c r="E129" s="10" t="s">
        <v>1047</v>
      </c>
      <c r="F129" s="10">
        <v>24281</v>
      </c>
      <c r="G129" s="157" t="s">
        <v>1053</v>
      </c>
      <c r="H129" s="10">
        <v>2007</v>
      </c>
      <c r="I129" s="10" t="s">
        <v>1054</v>
      </c>
      <c r="J129" s="159">
        <v>73509.55</v>
      </c>
      <c r="K129" s="10" t="s">
        <v>103</v>
      </c>
      <c r="L129" s="10" t="s">
        <v>1014</v>
      </c>
      <c r="M129" s="10" t="s">
        <v>1015</v>
      </c>
      <c r="N129" s="10" t="s">
        <v>1055</v>
      </c>
      <c r="O129" s="10" t="s">
        <v>1056</v>
      </c>
      <c r="P129" s="157">
        <v>4712</v>
      </c>
      <c r="Q129" s="159">
        <v>9.2100000000000009</v>
      </c>
      <c r="R129" s="159">
        <v>8.648182352941177</v>
      </c>
      <c r="S129" s="159">
        <v>4.6539403075266961</v>
      </c>
      <c r="T129" s="159">
        <v>4.3256086387546002</v>
      </c>
      <c r="U129" s="159">
        <f t="shared" ref="U129:U150" si="9">SUM(R129:T129)</f>
        <v>17.627731299222475</v>
      </c>
      <c r="V129" s="47">
        <v>100</v>
      </c>
      <c r="W129" s="47">
        <v>100</v>
      </c>
      <c r="X129" s="14" t="s">
        <v>1018</v>
      </c>
      <c r="Y129" s="10">
        <v>4</v>
      </c>
      <c r="Z129" s="10">
        <v>6</v>
      </c>
      <c r="AA129" s="10">
        <v>2</v>
      </c>
      <c r="AB129" s="10" t="s">
        <v>1052</v>
      </c>
      <c r="AC129" s="10">
        <v>96</v>
      </c>
      <c r="AD129" s="10">
        <v>19.2</v>
      </c>
      <c r="AE129" s="10">
        <v>5</v>
      </c>
      <c r="AF129" s="10">
        <v>100</v>
      </c>
      <c r="AG129" s="10" t="s">
        <v>541</v>
      </c>
      <c r="AH129" s="10" t="s">
        <v>1028</v>
      </c>
      <c r="AI129" s="10">
        <v>7</v>
      </c>
      <c r="AJ129" s="10" t="s">
        <v>1057</v>
      </c>
      <c r="AK129" s="10" t="s">
        <v>1058</v>
      </c>
      <c r="AL129" s="10">
        <v>14</v>
      </c>
      <c r="AM129" s="10" t="s">
        <v>1059</v>
      </c>
      <c r="AN129" s="10" t="s">
        <v>1060</v>
      </c>
      <c r="AO129" s="10">
        <v>3</v>
      </c>
      <c r="AP129" s="10" t="s">
        <v>1061</v>
      </c>
      <c r="AQ129" s="10" t="s">
        <v>1062</v>
      </c>
      <c r="AR129" s="10">
        <v>34</v>
      </c>
      <c r="AS129" s="10" t="s">
        <v>1063</v>
      </c>
      <c r="AT129" s="10" t="s">
        <v>1064</v>
      </c>
      <c r="AU129" s="10">
        <v>14</v>
      </c>
      <c r="AV129" s="10" t="s">
        <v>1037</v>
      </c>
      <c r="AX129" s="10">
        <v>28</v>
      </c>
    </row>
    <row r="130" spans="1:50" s="10" customFormat="1" ht="50.25" customHeight="1">
      <c r="A130" s="417">
        <v>105</v>
      </c>
      <c r="B130" s="10" t="s">
        <v>1009</v>
      </c>
      <c r="C130" s="18" t="s">
        <v>1010</v>
      </c>
      <c r="D130" s="158"/>
      <c r="E130" s="10" t="s">
        <v>1047</v>
      </c>
      <c r="F130" s="10">
        <v>24281</v>
      </c>
      <c r="G130" s="157" t="s">
        <v>1065</v>
      </c>
      <c r="H130" s="10">
        <v>2018</v>
      </c>
      <c r="I130" s="10" t="s">
        <v>1066</v>
      </c>
      <c r="J130" s="159">
        <v>53811</v>
      </c>
      <c r="K130" s="10" t="s">
        <v>361</v>
      </c>
      <c r="L130" s="10" t="s">
        <v>1014</v>
      </c>
      <c r="M130" s="10" t="s">
        <v>1015</v>
      </c>
      <c r="N130" s="10" t="s">
        <v>1055</v>
      </c>
      <c r="O130" s="10" t="s">
        <v>1056</v>
      </c>
      <c r="P130" s="157">
        <v>7148</v>
      </c>
      <c r="Q130" s="159">
        <v>6.7452235644112388</v>
      </c>
      <c r="R130" s="159">
        <v>6.3307058823529418</v>
      </c>
      <c r="S130" s="159">
        <v>3.4068115216093564</v>
      </c>
      <c r="T130" s="159">
        <v>3.1664637650485385</v>
      </c>
      <c r="U130" s="159">
        <v>12.903981169010837</v>
      </c>
      <c r="V130" s="47">
        <v>100</v>
      </c>
      <c r="W130" s="47">
        <v>78</v>
      </c>
      <c r="X130" s="14" t="s">
        <v>1018</v>
      </c>
      <c r="Y130" s="10">
        <v>4</v>
      </c>
      <c r="Z130" s="10">
        <v>6</v>
      </c>
      <c r="AA130" s="10">
        <v>2</v>
      </c>
      <c r="AB130" s="10" t="s">
        <v>1052</v>
      </c>
      <c r="AC130" s="10" t="s">
        <v>355</v>
      </c>
      <c r="AD130" s="10">
        <v>19.2</v>
      </c>
      <c r="AE130" s="10">
        <v>5</v>
      </c>
      <c r="AF130" s="10">
        <v>100</v>
      </c>
      <c r="AG130" s="10" t="s">
        <v>1043</v>
      </c>
      <c r="AH130" s="10" t="s">
        <v>1044</v>
      </c>
      <c r="AI130" s="10">
        <v>57</v>
      </c>
      <c r="AJ130" s="10" t="s">
        <v>1067</v>
      </c>
      <c r="AK130" s="10" t="s">
        <v>1068</v>
      </c>
      <c r="AL130" s="10">
        <v>19</v>
      </c>
      <c r="AM130" s="10" t="s">
        <v>1069</v>
      </c>
      <c r="AN130" s="10" t="s">
        <v>1070</v>
      </c>
      <c r="AO130" s="10">
        <v>14</v>
      </c>
      <c r="AP130" s="10" t="s">
        <v>1063</v>
      </c>
      <c r="AQ130" s="10" t="s">
        <v>1064</v>
      </c>
      <c r="AR130" s="10">
        <v>5</v>
      </c>
      <c r="AS130" s="10" t="s">
        <v>1071</v>
      </c>
      <c r="AU130" s="10">
        <v>5</v>
      </c>
    </row>
    <row r="131" spans="1:50" s="10" customFormat="1" ht="50.25" customHeight="1">
      <c r="A131" s="417">
        <v>105</v>
      </c>
      <c r="B131" s="10" t="s">
        <v>1009</v>
      </c>
      <c r="C131" s="18" t="s">
        <v>1010</v>
      </c>
      <c r="D131" s="158" t="s">
        <v>9747</v>
      </c>
      <c r="E131" s="10" t="s">
        <v>1072</v>
      </c>
      <c r="F131" s="10">
        <v>29635</v>
      </c>
      <c r="G131" s="157" t="s">
        <v>1073</v>
      </c>
      <c r="H131" s="10">
        <v>2021</v>
      </c>
      <c r="I131" s="10" t="s">
        <v>1074</v>
      </c>
      <c r="J131" s="159">
        <v>147009.26</v>
      </c>
      <c r="K131" s="10" t="s">
        <v>332</v>
      </c>
      <c r="L131" s="10" t="s">
        <v>1014</v>
      </c>
      <c r="M131" s="10" t="s">
        <v>1015</v>
      </c>
      <c r="N131" s="10" t="s">
        <v>1075</v>
      </c>
      <c r="O131" s="10" t="s">
        <v>1076</v>
      </c>
      <c r="P131" s="157">
        <v>8052</v>
      </c>
      <c r="Q131" s="159">
        <v>12.502617799999999</v>
      </c>
      <c r="R131" s="159">
        <v>17.295207099999999</v>
      </c>
      <c r="S131" s="159">
        <v>3.4068115216093564</v>
      </c>
      <c r="T131" s="159">
        <v>3.1664637650485385</v>
      </c>
      <c r="U131" s="159">
        <v>23.8752</v>
      </c>
      <c r="V131" s="47">
        <v>99</v>
      </c>
      <c r="W131" s="47">
        <v>8.4</v>
      </c>
      <c r="X131" s="14" t="s">
        <v>1018</v>
      </c>
      <c r="Y131" s="10">
        <v>4</v>
      </c>
      <c r="Z131" s="10">
        <v>6</v>
      </c>
      <c r="AA131" s="10">
        <v>2</v>
      </c>
      <c r="AB131" s="10" t="s">
        <v>1052</v>
      </c>
      <c r="AC131" s="10">
        <v>139</v>
      </c>
      <c r="AD131" s="10">
        <v>19.2</v>
      </c>
      <c r="AE131" s="10">
        <v>5</v>
      </c>
      <c r="AF131" s="10">
        <v>100</v>
      </c>
      <c r="AG131" s="10" t="s">
        <v>1043</v>
      </c>
      <c r="AH131" s="10" t="s">
        <v>1044</v>
      </c>
      <c r="AI131" s="10">
        <v>61</v>
      </c>
      <c r="AJ131" s="10" t="s">
        <v>1077</v>
      </c>
      <c r="AK131" s="10" t="s">
        <v>1078</v>
      </c>
      <c r="AL131" s="10">
        <v>17</v>
      </c>
      <c r="AM131" s="10" t="s">
        <v>1045</v>
      </c>
      <c r="AN131" s="10" t="s">
        <v>1046</v>
      </c>
      <c r="AO131" s="10">
        <v>4</v>
      </c>
      <c r="AP131" s="10" t="s">
        <v>1063</v>
      </c>
      <c r="AQ131" s="10" t="s">
        <v>1064</v>
      </c>
      <c r="AR131" s="10">
        <v>13</v>
      </c>
      <c r="AS131" s="10" t="s">
        <v>1071</v>
      </c>
      <c r="AU131" s="10">
        <v>4</v>
      </c>
    </row>
    <row r="132" spans="1:50" s="10" customFormat="1" ht="50.25" customHeight="1">
      <c r="A132" s="417">
        <v>105</v>
      </c>
      <c r="B132" s="10" t="s">
        <v>1009</v>
      </c>
      <c r="C132" s="18" t="s">
        <v>1010</v>
      </c>
      <c r="D132" s="158"/>
      <c r="E132" s="10" t="s">
        <v>1047</v>
      </c>
      <c r="F132" s="10">
        <v>24281</v>
      </c>
      <c r="G132" s="157" t="s">
        <v>1079</v>
      </c>
      <c r="H132" s="10">
        <v>2008</v>
      </c>
      <c r="I132" s="10" t="s">
        <v>1080</v>
      </c>
      <c r="J132" s="159">
        <v>55524.42</v>
      </c>
      <c r="K132" s="10" t="s">
        <v>812</v>
      </c>
      <c r="L132" s="10" t="s">
        <v>1014</v>
      </c>
      <c r="M132" s="10" t="s">
        <v>1015</v>
      </c>
      <c r="N132" s="10" t="s">
        <v>1055</v>
      </c>
      <c r="O132" s="10" t="s">
        <v>1056</v>
      </c>
      <c r="P132" s="157">
        <v>4928</v>
      </c>
      <c r="Q132" s="159">
        <v>6.96</v>
      </c>
      <c r="R132" s="159">
        <v>6.5322823529411762</v>
      </c>
      <c r="S132" s="159">
        <v>3.5152893234966269</v>
      </c>
      <c r="T132" s="159">
        <v>3.2672885470505357</v>
      </c>
      <c r="U132" s="159">
        <f t="shared" si="9"/>
        <v>13.314860223488338</v>
      </c>
      <c r="V132" s="47">
        <v>61</v>
      </c>
      <c r="W132" s="47">
        <v>100</v>
      </c>
      <c r="X132" s="14" t="s">
        <v>1018</v>
      </c>
      <c r="Y132" s="10">
        <v>4</v>
      </c>
      <c r="Z132" s="10">
        <v>6</v>
      </c>
      <c r="AA132" s="10">
        <v>2</v>
      </c>
      <c r="AB132" s="10" t="s">
        <v>1052</v>
      </c>
      <c r="AC132" s="10" t="s">
        <v>355</v>
      </c>
      <c r="AD132" s="10">
        <v>19.2</v>
      </c>
      <c r="AE132" s="10">
        <v>5</v>
      </c>
      <c r="AF132" s="10">
        <v>51</v>
      </c>
      <c r="AG132" s="10" t="s">
        <v>1043</v>
      </c>
      <c r="AH132" s="10" t="s">
        <v>1044</v>
      </c>
      <c r="AI132" s="10">
        <v>23</v>
      </c>
      <c r="AJ132" s="10" t="s">
        <v>1067</v>
      </c>
      <c r="AK132" s="10" t="s">
        <v>1068</v>
      </c>
      <c r="AL132" s="10">
        <v>23</v>
      </c>
      <c r="AM132" s="10" t="s">
        <v>1069</v>
      </c>
      <c r="AN132" s="10" t="s">
        <v>1070</v>
      </c>
      <c r="AO132" s="10">
        <v>6</v>
      </c>
    </row>
    <row r="133" spans="1:50" s="10" customFormat="1" ht="50.25" customHeight="1">
      <c r="A133" s="417">
        <v>105</v>
      </c>
      <c r="B133" s="10" t="s">
        <v>1009</v>
      </c>
      <c r="C133" s="18" t="s">
        <v>1010</v>
      </c>
      <c r="D133" s="158"/>
      <c r="E133" s="10" t="s">
        <v>1047</v>
      </c>
      <c r="F133" s="10">
        <v>24281</v>
      </c>
      <c r="G133" s="157" t="s">
        <v>1081</v>
      </c>
      <c r="H133" s="10">
        <v>2007</v>
      </c>
      <c r="I133" s="10" t="s">
        <v>1082</v>
      </c>
      <c r="J133" s="159">
        <v>36091.269999999997</v>
      </c>
      <c r="K133" s="10" t="s">
        <v>103</v>
      </c>
      <c r="L133" s="10" t="s">
        <v>1083</v>
      </c>
      <c r="M133" s="10" t="s">
        <v>1084</v>
      </c>
      <c r="N133" s="10" t="s">
        <v>355</v>
      </c>
      <c r="O133" s="10" t="s">
        <v>355</v>
      </c>
      <c r="P133" s="157">
        <v>4715</v>
      </c>
      <c r="Q133" s="159">
        <v>4.25</v>
      </c>
      <c r="R133" s="159">
        <v>4.2460294117647059</v>
      </c>
      <c r="S133" s="159">
        <v>2.2849631946166045</v>
      </c>
      <c r="T133" s="159">
        <v>2.1237609167193203</v>
      </c>
      <c r="U133" s="159">
        <f t="shared" si="9"/>
        <v>8.6547535231006307</v>
      </c>
      <c r="V133" s="47" t="s">
        <v>355</v>
      </c>
      <c r="W133" s="47">
        <v>100</v>
      </c>
      <c r="X133" s="14" t="s">
        <v>1018</v>
      </c>
      <c r="Y133" s="10">
        <v>4</v>
      </c>
      <c r="Z133" s="10">
        <v>6</v>
      </c>
      <c r="AA133" s="10">
        <v>2</v>
      </c>
      <c r="AB133" s="10" t="s">
        <v>1052</v>
      </c>
      <c r="AC133" s="10">
        <v>96</v>
      </c>
      <c r="AD133" s="10">
        <v>19.2</v>
      </c>
      <c r="AE133" s="10">
        <v>5</v>
      </c>
      <c r="AF133" s="10" t="s">
        <v>355</v>
      </c>
    </row>
    <row r="134" spans="1:50" s="10" customFormat="1" ht="183.9">
      <c r="A134" s="27">
        <v>105</v>
      </c>
      <c r="B134" s="10" t="s">
        <v>1009</v>
      </c>
      <c r="C134" s="158" t="s">
        <v>1010</v>
      </c>
      <c r="D134" s="158" t="s">
        <v>1043</v>
      </c>
      <c r="E134" s="157" t="s">
        <v>1047</v>
      </c>
      <c r="F134" s="157">
        <v>24281</v>
      </c>
      <c r="G134" s="157" t="s">
        <v>1085</v>
      </c>
      <c r="H134" s="157">
        <v>2015</v>
      </c>
      <c r="I134" s="157" t="s">
        <v>1086</v>
      </c>
      <c r="J134" s="161">
        <v>138713</v>
      </c>
      <c r="K134" s="157" t="s">
        <v>271</v>
      </c>
      <c r="L134" s="31" t="s">
        <v>1014</v>
      </c>
      <c r="M134" s="31" t="s">
        <v>1015</v>
      </c>
      <c r="N134" s="157" t="s">
        <v>1087</v>
      </c>
      <c r="O134" s="157" t="s">
        <v>1088</v>
      </c>
      <c r="P134" s="157">
        <v>6891</v>
      </c>
      <c r="Q134" s="130">
        <v>9.9600000000000009</v>
      </c>
      <c r="R134" s="131">
        <v>8.8800000000000008</v>
      </c>
      <c r="S134" s="130">
        <v>2.8182119307637215</v>
      </c>
      <c r="T134" s="130">
        <v>2.4330140711266699</v>
      </c>
      <c r="U134" s="159">
        <v>14.131226001890393</v>
      </c>
      <c r="V134" s="51">
        <v>92</v>
      </c>
      <c r="W134" s="51">
        <v>100</v>
      </c>
      <c r="X134" s="28" t="s">
        <v>1018</v>
      </c>
      <c r="Y134" s="156">
        <v>4</v>
      </c>
      <c r="Z134" s="156">
        <v>6</v>
      </c>
      <c r="AA134" s="156">
        <v>2</v>
      </c>
      <c r="AB134" s="157" t="s">
        <v>1052</v>
      </c>
      <c r="AC134" s="156">
        <v>17</v>
      </c>
      <c r="AD134" s="34">
        <v>19.2</v>
      </c>
      <c r="AE134" s="47">
        <v>5</v>
      </c>
      <c r="AF134" s="164">
        <v>68</v>
      </c>
      <c r="AG134" s="53" t="s">
        <v>1043</v>
      </c>
      <c r="AH134" s="53" t="s">
        <v>1044</v>
      </c>
      <c r="AI134" s="164">
        <v>68</v>
      </c>
      <c r="AJ134" s="53"/>
      <c r="AK134" s="53"/>
      <c r="AL134" s="161"/>
      <c r="AM134" s="53"/>
      <c r="AN134" s="53"/>
      <c r="AO134" s="164"/>
      <c r="AP134" s="53"/>
      <c r="AQ134" s="53"/>
      <c r="AR134" s="164"/>
      <c r="AS134" s="53"/>
      <c r="AT134" s="53"/>
      <c r="AU134" s="161"/>
      <c r="AV134" s="53"/>
      <c r="AW134" s="53"/>
      <c r="AX134" s="164"/>
    </row>
    <row r="135" spans="1:50" s="10" customFormat="1" ht="254.6">
      <c r="A135" s="27">
        <v>105</v>
      </c>
      <c r="B135" s="10" t="s">
        <v>1009</v>
      </c>
      <c r="C135" s="158" t="s">
        <v>1010</v>
      </c>
      <c r="D135" s="158" t="s">
        <v>9747</v>
      </c>
      <c r="E135" s="157" t="s">
        <v>1047</v>
      </c>
      <c r="F135" s="157">
        <v>24281</v>
      </c>
      <c r="G135" s="157" t="s">
        <v>1089</v>
      </c>
      <c r="H135" s="157">
        <v>2020</v>
      </c>
      <c r="I135" s="157" t="s">
        <v>1090</v>
      </c>
      <c r="J135" s="161">
        <v>243785.82</v>
      </c>
      <c r="K135" s="157" t="s">
        <v>328</v>
      </c>
      <c r="L135" s="31" t="s">
        <v>1014</v>
      </c>
      <c r="M135" s="31" t="s">
        <v>1015</v>
      </c>
      <c r="N135" s="157" t="s">
        <v>1087</v>
      </c>
      <c r="O135" s="157" t="s">
        <v>1088</v>
      </c>
      <c r="P135" s="157">
        <v>7861</v>
      </c>
      <c r="Q135" s="130">
        <v>32.15</v>
      </c>
      <c r="R135" s="131">
        <v>28.680684705882356</v>
      </c>
      <c r="S135" s="130">
        <v>9.1022801599763774</v>
      </c>
      <c r="T135" s="130">
        <v>7.858165479612528</v>
      </c>
      <c r="U135" s="159">
        <v>45.641130345471261</v>
      </c>
      <c r="V135" s="51">
        <v>84</v>
      </c>
      <c r="W135" s="143">
        <v>22</v>
      </c>
      <c r="X135" s="28" t="s">
        <v>1018</v>
      </c>
      <c r="Y135" s="156">
        <v>4</v>
      </c>
      <c r="Z135" s="156">
        <v>6</v>
      </c>
      <c r="AA135" s="156">
        <v>2</v>
      </c>
      <c r="AB135" s="157" t="s">
        <v>1052</v>
      </c>
      <c r="AC135" s="156">
        <v>159</v>
      </c>
      <c r="AD135" s="34">
        <v>19.2</v>
      </c>
      <c r="AE135" s="47">
        <v>5</v>
      </c>
      <c r="AF135" s="164">
        <v>85</v>
      </c>
      <c r="AG135" s="53" t="s">
        <v>1091</v>
      </c>
      <c r="AH135" s="53" t="s">
        <v>1092</v>
      </c>
      <c r="AI135" s="164">
        <v>51</v>
      </c>
      <c r="AJ135" s="53" t="s">
        <v>1093</v>
      </c>
      <c r="AK135" s="53"/>
      <c r="AL135" s="161">
        <v>34</v>
      </c>
      <c r="AM135" s="53"/>
      <c r="AN135" s="53"/>
      <c r="AO135" s="164"/>
      <c r="AP135" s="53"/>
      <c r="AQ135" s="53"/>
      <c r="AR135" s="164"/>
      <c r="AS135" s="53"/>
      <c r="AT135" s="53"/>
      <c r="AU135" s="161"/>
      <c r="AV135" s="53"/>
      <c r="AW135" s="53"/>
      <c r="AX135" s="164"/>
    </row>
    <row r="136" spans="1:50" s="10" customFormat="1" ht="70.75">
      <c r="A136" s="27">
        <v>105</v>
      </c>
      <c r="B136" s="10" t="s">
        <v>1009</v>
      </c>
      <c r="C136" s="157" t="s">
        <v>1010</v>
      </c>
      <c r="D136" s="157"/>
      <c r="E136" s="157" t="s">
        <v>1047</v>
      </c>
      <c r="F136" s="157">
        <v>24281</v>
      </c>
      <c r="G136" s="157" t="s">
        <v>1094</v>
      </c>
      <c r="H136" s="157">
        <v>2005</v>
      </c>
      <c r="I136" s="157" t="s">
        <v>1095</v>
      </c>
      <c r="J136" s="161">
        <v>84206.29</v>
      </c>
      <c r="K136" s="157" t="s">
        <v>149</v>
      </c>
      <c r="L136" s="157" t="s">
        <v>1050</v>
      </c>
      <c r="M136" s="157" t="s">
        <v>1051</v>
      </c>
      <c r="N136" s="29" t="s">
        <v>355</v>
      </c>
      <c r="O136" s="29" t="s">
        <v>355</v>
      </c>
      <c r="P136" s="157">
        <v>4545</v>
      </c>
      <c r="Q136" s="129" t="s">
        <v>355</v>
      </c>
      <c r="R136" s="129" t="s">
        <v>355</v>
      </c>
      <c r="S136" s="129" t="s">
        <v>355</v>
      </c>
      <c r="T136" s="129" t="s">
        <v>355</v>
      </c>
      <c r="U136" s="129" t="s">
        <v>355</v>
      </c>
      <c r="V136" s="51" t="s">
        <v>355</v>
      </c>
      <c r="W136" s="51">
        <v>100</v>
      </c>
      <c r="X136" s="29" t="s">
        <v>355</v>
      </c>
      <c r="Y136" s="156" t="s">
        <v>1096</v>
      </c>
      <c r="Z136" s="156" t="s">
        <v>1096</v>
      </c>
      <c r="AA136" s="156" t="s">
        <v>1096</v>
      </c>
      <c r="AB136" s="157" t="s">
        <v>1052</v>
      </c>
      <c r="AC136" s="156">
        <v>188</v>
      </c>
      <c r="AD136" s="29" t="s">
        <v>355</v>
      </c>
      <c r="AE136" s="47">
        <v>5</v>
      </c>
      <c r="AF136" s="418" t="s">
        <v>355</v>
      </c>
      <c r="AG136" s="53"/>
      <c r="AH136" s="157"/>
      <c r="AI136" s="164"/>
      <c r="AJ136" s="53"/>
      <c r="AK136" s="157"/>
      <c r="AL136" s="161"/>
      <c r="AM136" s="53"/>
      <c r="AN136" s="157"/>
      <c r="AO136" s="164"/>
      <c r="AP136" s="53"/>
      <c r="AQ136" s="157"/>
      <c r="AR136" s="164"/>
      <c r="AS136" s="53"/>
      <c r="AT136" s="157"/>
      <c r="AU136" s="161"/>
      <c r="AV136" s="53"/>
      <c r="AW136" s="157"/>
      <c r="AX136" s="164"/>
    </row>
    <row r="137" spans="1:50" s="10" customFormat="1" ht="297">
      <c r="A137" s="27">
        <v>105</v>
      </c>
      <c r="B137" s="10" t="s">
        <v>1009</v>
      </c>
      <c r="C137" s="157" t="s">
        <v>1010</v>
      </c>
      <c r="D137" s="157"/>
      <c r="E137" s="157" t="s">
        <v>1047</v>
      </c>
      <c r="F137" s="157">
        <v>24281</v>
      </c>
      <c r="G137" s="157" t="s">
        <v>1097</v>
      </c>
      <c r="H137" s="157">
        <v>2016</v>
      </c>
      <c r="I137" s="157" t="s">
        <v>1098</v>
      </c>
      <c r="J137" s="161">
        <v>78400</v>
      </c>
      <c r="K137" s="164" t="s">
        <v>812</v>
      </c>
      <c r="L137" s="157" t="s">
        <v>1014</v>
      </c>
      <c r="M137" s="157" t="s">
        <v>1015</v>
      </c>
      <c r="N137" s="157" t="s">
        <v>1099</v>
      </c>
      <c r="O137" s="157" t="s">
        <v>1100</v>
      </c>
      <c r="P137" s="157">
        <v>6954</v>
      </c>
      <c r="Q137" s="130">
        <v>12.89</v>
      </c>
      <c r="R137" s="131">
        <v>9.5685941176470592</v>
      </c>
      <c r="S137" s="130">
        <v>5.1492514881275184</v>
      </c>
      <c r="T137" s="130">
        <v>4.7859760221122265</v>
      </c>
      <c r="U137" s="159">
        <f>SUM(R137:T137)</f>
        <v>19.503821627886804</v>
      </c>
      <c r="V137" s="51">
        <v>75</v>
      </c>
      <c r="W137" s="51">
        <v>100</v>
      </c>
      <c r="X137" s="28" t="s">
        <v>1018</v>
      </c>
      <c r="Y137" s="156" t="s">
        <v>1096</v>
      </c>
      <c r="Z137" s="156" t="s">
        <v>1096</v>
      </c>
      <c r="AA137" s="156" t="s">
        <v>1096</v>
      </c>
      <c r="AB137" s="157" t="s">
        <v>1052</v>
      </c>
      <c r="AC137" s="156">
        <v>188</v>
      </c>
      <c r="AD137" s="34">
        <v>19.2</v>
      </c>
      <c r="AE137" s="47">
        <v>5</v>
      </c>
      <c r="AF137" s="164">
        <v>100</v>
      </c>
      <c r="AG137" s="53" t="s">
        <v>1043</v>
      </c>
      <c r="AH137" s="53" t="s">
        <v>1044</v>
      </c>
      <c r="AI137" s="164">
        <v>18</v>
      </c>
      <c r="AJ137" s="53" t="s">
        <v>1101</v>
      </c>
      <c r="AK137" s="53" t="s">
        <v>1102</v>
      </c>
      <c r="AL137" s="161">
        <v>27</v>
      </c>
      <c r="AM137" s="53" t="s">
        <v>1069</v>
      </c>
      <c r="AN137" s="53" t="s">
        <v>1070</v>
      </c>
      <c r="AO137" s="164">
        <v>55</v>
      </c>
      <c r="AP137" s="53"/>
      <c r="AQ137" s="53"/>
      <c r="AR137" s="164"/>
      <c r="AS137" s="53"/>
      <c r="AT137" s="53"/>
      <c r="AU137" s="161"/>
      <c r="AV137" s="53"/>
      <c r="AW137" s="53"/>
      <c r="AX137" s="164"/>
    </row>
    <row r="138" spans="1:50" s="10" customFormat="1" ht="49.5" customHeight="1">
      <c r="A138" s="27">
        <v>105</v>
      </c>
      <c r="B138" s="10" t="s">
        <v>1009</v>
      </c>
      <c r="C138" s="158" t="s">
        <v>1010</v>
      </c>
      <c r="D138" s="386" t="s">
        <v>1043</v>
      </c>
      <c r="E138" s="30" t="s">
        <v>1103</v>
      </c>
      <c r="F138" s="30">
        <v>28043</v>
      </c>
      <c r="G138" s="30" t="s">
        <v>1104</v>
      </c>
      <c r="H138" s="30">
        <v>2020</v>
      </c>
      <c r="I138" s="30" t="s">
        <v>1105</v>
      </c>
      <c r="J138" s="161">
        <v>168447.8</v>
      </c>
      <c r="K138" s="157" t="s">
        <v>328</v>
      </c>
      <c r="L138" s="31" t="s">
        <v>1014</v>
      </c>
      <c r="M138" s="31" t="s">
        <v>1015</v>
      </c>
      <c r="N138" s="30" t="s">
        <v>1106</v>
      </c>
      <c r="O138" s="30" t="s">
        <v>1107</v>
      </c>
      <c r="P138" s="30">
        <v>7857</v>
      </c>
      <c r="Q138" s="130">
        <v>22.22</v>
      </c>
      <c r="R138" s="131">
        <v>19.817388235294118</v>
      </c>
      <c r="S138" s="130">
        <v>6.2893693650092874</v>
      </c>
      <c r="T138" s="130">
        <v>5.4297279762894943</v>
      </c>
      <c r="U138" s="159">
        <v>31.536485576592899</v>
      </c>
      <c r="V138" s="51">
        <v>82</v>
      </c>
      <c r="W138" s="143">
        <v>23</v>
      </c>
      <c r="X138" s="28" t="s">
        <v>1018</v>
      </c>
      <c r="Y138" s="156">
        <v>2</v>
      </c>
      <c r="Z138" s="156">
        <v>1</v>
      </c>
      <c r="AA138" s="156">
        <v>1</v>
      </c>
      <c r="AB138" s="157">
        <v>60</v>
      </c>
      <c r="AC138" s="156">
        <v>24</v>
      </c>
      <c r="AD138" s="34">
        <v>16.510000000000002</v>
      </c>
      <c r="AE138" s="47">
        <v>5</v>
      </c>
      <c r="AF138" s="164">
        <v>100</v>
      </c>
      <c r="AG138" s="53" t="s">
        <v>1108</v>
      </c>
      <c r="AH138" s="53" t="s">
        <v>1109</v>
      </c>
      <c r="AI138" s="164">
        <v>47</v>
      </c>
      <c r="AJ138" s="53" t="s">
        <v>1043</v>
      </c>
      <c r="AK138" s="53" t="s">
        <v>1044</v>
      </c>
      <c r="AL138" s="161">
        <v>21</v>
      </c>
      <c r="AM138" s="53" t="s">
        <v>541</v>
      </c>
      <c r="AN138" s="53" t="s">
        <v>1028</v>
      </c>
      <c r="AO138" s="164">
        <v>5</v>
      </c>
      <c r="AP138" s="53" t="s">
        <v>1110</v>
      </c>
      <c r="AQ138" s="53" t="s">
        <v>1111</v>
      </c>
      <c r="AR138" s="164">
        <v>11</v>
      </c>
      <c r="AS138" s="53" t="s">
        <v>1112</v>
      </c>
      <c r="AT138" s="53" t="s">
        <v>1113</v>
      </c>
      <c r="AU138" s="161">
        <v>11</v>
      </c>
      <c r="AV138" s="53" t="s">
        <v>1063</v>
      </c>
      <c r="AW138" s="53" t="s">
        <v>1064</v>
      </c>
      <c r="AX138" s="164">
        <v>5</v>
      </c>
    </row>
    <row r="139" spans="1:50" s="10" customFormat="1" ht="297">
      <c r="A139" s="27">
        <v>105</v>
      </c>
      <c r="B139" s="10" t="s">
        <v>1009</v>
      </c>
      <c r="C139" s="30" t="s">
        <v>1010</v>
      </c>
      <c r="D139" s="30"/>
      <c r="E139" s="30" t="s">
        <v>1114</v>
      </c>
      <c r="F139" s="30">
        <v>18343</v>
      </c>
      <c r="G139" s="157" t="s">
        <v>1115</v>
      </c>
      <c r="H139" s="157">
        <v>2001</v>
      </c>
      <c r="I139" s="157" t="s">
        <v>1116</v>
      </c>
      <c r="J139" s="161">
        <v>144422.72</v>
      </c>
      <c r="K139" s="164" t="s">
        <v>812</v>
      </c>
      <c r="L139" s="157" t="s">
        <v>1117</v>
      </c>
      <c r="M139" s="157" t="s">
        <v>1118</v>
      </c>
      <c r="N139" s="157" t="s">
        <v>1119</v>
      </c>
      <c r="O139" s="157" t="s">
        <v>1120</v>
      </c>
      <c r="P139" s="157">
        <v>5064</v>
      </c>
      <c r="Q139" s="130">
        <v>18.04</v>
      </c>
      <c r="R139" s="131">
        <v>16.929550588235294</v>
      </c>
      <c r="S139" s="130">
        <v>9.1104829495304287</v>
      </c>
      <c r="T139" s="130">
        <v>8.4677458552661626</v>
      </c>
      <c r="U139" s="159">
        <f t="shared" si="9"/>
        <v>34.507779393031882</v>
      </c>
      <c r="V139" s="51">
        <v>100</v>
      </c>
      <c r="W139" s="51">
        <v>100</v>
      </c>
      <c r="X139" s="28" t="s">
        <v>1018</v>
      </c>
      <c r="Y139" s="156">
        <v>2</v>
      </c>
      <c r="Z139" s="156">
        <v>1</v>
      </c>
      <c r="AA139" s="156" t="s">
        <v>1096</v>
      </c>
      <c r="AB139" s="157">
        <v>60</v>
      </c>
      <c r="AC139" s="29" t="s">
        <v>355</v>
      </c>
      <c r="AD139" s="34">
        <v>16.510000000000002</v>
      </c>
      <c r="AE139" s="47">
        <v>5</v>
      </c>
      <c r="AF139" s="164">
        <v>100</v>
      </c>
      <c r="AG139" s="53" t="s">
        <v>1043</v>
      </c>
      <c r="AH139" s="53" t="s">
        <v>1044</v>
      </c>
      <c r="AI139" s="164">
        <v>52</v>
      </c>
      <c r="AJ139" s="53" t="s">
        <v>1063</v>
      </c>
      <c r="AK139" s="53" t="s">
        <v>1064</v>
      </c>
      <c r="AL139" s="161">
        <v>25</v>
      </c>
      <c r="AM139" s="53" t="s">
        <v>1045</v>
      </c>
      <c r="AN139" s="53" t="s">
        <v>1046</v>
      </c>
      <c r="AO139" s="164">
        <v>8</v>
      </c>
      <c r="AP139" s="53" t="s">
        <v>1029</v>
      </c>
      <c r="AQ139" s="53" t="s">
        <v>1030</v>
      </c>
      <c r="AR139" s="164">
        <v>4</v>
      </c>
      <c r="AS139" s="53" t="s">
        <v>1101</v>
      </c>
      <c r="AT139" s="53" t="s">
        <v>1102</v>
      </c>
      <c r="AU139" s="161">
        <v>4</v>
      </c>
      <c r="AV139" s="53" t="s">
        <v>1121</v>
      </c>
      <c r="AW139" s="53"/>
      <c r="AX139" s="164">
        <v>6</v>
      </c>
    </row>
    <row r="140" spans="1:50" s="10" customFormat="1" ht="183.9">
      <c r="A140" s="27">
        <v>105</v>
      </c>
      <c r="B140" s="10" t="s">
        <v>1009</v>
      </c>
      <c r="C140" s="30" t="s">
        <v>1010</v>
      </c>
      <c r="D140" s="30"/>
      <c r="E140" s="30" t="s">
        <v>1114</v>
      </c>
      <c r="F140" s="30">
        <v>18343</v>
      </c>
      <c r="G140" s="30" t="s">
        <v>1122</v>
      </c>
      <c r="H140" s="161" t="s">
        <v>1123</v>
      </c>
      <c r="I140" s="30" t="s">
        <v>1124</v>
      </c>
      <c r="J140" s="161">
        <v>44833</v>
      </c>
      <c r="K140" s="21" t="s">
        <v>361</v>
      </c>
      <c r="L140" s="157" t="s">
        <v>1117</v>
      </c>
      <c r="M140" s="157" t="s">
        <v>1118</v>
      </c>
      <c r="N140" s="30" t="s">
        <v>1125</v>
      </c>
      <c r="O140" s="30" t="s">
        <v>1126</v>
      </c>
      <c r="P140" s="30" t="s">
        <v>1127</v>
      </c>
      <c r="Q140" s="130">
        <v>8.5500000000000007</v>
      </c>
      <c r="R140" s="131">
        <v>8.0301600000000004</v>
      </c>
      <c r="S140" s="130">
        <v>4.3213572256809201</v>
      </c>
      <c r="T140" s="130">
        <v>4.0164890203510151</v>
      </c>
      <c r="U140" s="159">
        <f t="shared" si="9"/>
        <v>16.368006246031936</v>
      </c>
      <c r="V140" s="51">
        <v>100</v>
      </c>
      <c r="W140" s="51">
        <v>100</v>
      </c>
      <c r="X140" s="28" t="s">
        <v>1018</v>
      </c>
      <c r="Y140" s="156">
        <v>2</v>
      </c>
      <c r="Z140" s="156">
        <v>1</v>
      </c>
      <c r="AA140" s="156" t="s">
        <v>1096</v>
      </c>
      <c r="AB140" s="157">
        <v>60</v>
      </c>
      <c r="AC140" s="29" t="s">
        <v>355</v>
      </c>
      <c r="AD140" s="34">
        <v>16.510000000000002</v>
      </c>
      <c r="AE140" s="47">
        <v>5</v>
      </c>
      <c r="AF140" s="164">
        <v>100</v>
      </c>
      <c r="AG140" s="53" t="s">
        <v>1043</v>
      </c>
      <c r="AH140" s="53" t="s">
        <v>1044</v>
      </c>
      <c r="AI140" s="164">
        <v>33</v>
      </c>
      <c r="AJ140" s="53" t="s">
        <v>1128</v>
      </c>
      <c r="AK140" s="53" t="s">
        <v>1129</v>
      </c>
      <c r="AL140" s="161">
        <v>33</v>
      </c>
      <c r="AM140" s="53" t="s">
        <v>1063</v>
      </c>
      <c r="AN140" s="53" t="s">
        <v>1064</v>
      </c>
      <c r="AO140" s="164">
        <v>33</v>
      </c>
      <c r="AP140" s="53"/>
      <c r="AQ140" s="53"/>
      <c r="AR140" s="164"/>
      <c r="AS140" s="53"/>
      <c r="AT140" s="53"/>
      <c r="AU140" s="161"/>
      <c r="AV140" s="53"/>
      <c r="AW140" s="53"/>
      <c r="AX140" s="164"/>
    </row>
    <row r="141" spans="1:50" s="10" customFormat="1" ht="268.75">
      <c r="A141" s="27">
        <v>105</v>
      </c>
      <c r="B141" s="10" t="s">
        <v>1009</v>
      </c>
      <c r="C141" s="157" t="s">
        <v>1010</v>
      </c>
      <c r="D141" s="157"/>
      <c r="E141" s="157" t="s">
        <v>1114</v>
      </c>
      <c r="F141" s="157">
        <v>18343</v>
      </c>
      <c r="G141" s="157" t="s">
        <v>1130</v>
      </c>
      <c r="H141" s="157">
        <v>2005</v>
      </c>
      <c r="I141" s="157" t="s">
        <v>1131</v>
      </c>
      <c r="J141" s="161">
        <v>158025</v>
      </c>
      <c r="K141" s="157" t="s">
        <v>156</v>
      </c>
      <c r="L141" s="157" t="s">
        <v>1117</v>
      </c>
      <c r="M141" s="157" t="s">
        <v>1118</v>
      </c>
      <c r="N141" s="157" t="s">
        <v>1132</v>
      </c>
      <c r="O141" s="157" t="s">
        <v>1133</v>
      </c>
      <c r="P141" s="157">
        <v>3549</v>
      </c>
      <c r="Q141" s="130">
        <v>5.0999999999999996</v>
      </c>
      <c r="R141" s="131">
        <v>4.0422470588235289</v>
      </c>
      <c r="S141" s="130">
        <v>8.7011989671544665</v>
      </c>
      <c r="T141" s="130">
        <v>8.0873365219091955</v>
      </c>
      <c r="U141" s="159">
        <f t="shared" si="9"/>
        <v>20.830782547887189</v>
      </c>
      <c r="V141" s="51">
        <v>100</v>
      </c>
      <c r="W141" s="51">
        <v>76</v>
      </c>
      <c r="X141" s="28" t="s">
        <v>1018</v>
      </c>
      <c r="Y141" s="156">
        <v>2</v>
      </c>
      <c r="Z141" s="156">
        <v>1</v>
      </c>
      <c r="AA141" s="156" t="s">
        <v>1096</v>
      </c>
      <c r="AB141" s="157">
        <v>60</v>
      </c>
      <c r="AC141" s="156">
        <v>218</v>
      </c>
      <c r="AD141" s="34">
        <v>16.510000000000002</v>
      </c>
      <c r="AE141" s="47">
        <v>20</v>
      </c>
      <c r="AF141" s="164">
        <v>100</v>
      </c>
      <c r="AG141" s="53" t="s">
        <v>1077</v>
      </c>
      <c r="AH141" s="53" t="s">
        <v>1078</v>
      </c>
      <c r="AI141" s="164">
        <v>25</v>
      </c>
      <c r="AJ141" s="53" t="s">
        <v>1029</v>
      </c>
      <c r="AK141" s="53" t="s">
        <v>1030</v>
      </c>
      <c r="AL141" s="161">
        <v>17</v>
      </c>
      <c r="AM141" s="53" t="s">
        <v>1134</v>
      </c>
      <c r="AN141" s="53" t="s">
        <v>1135</v>
      </c>
      <c r="AO141" s="164">
        <v>8</v>
      </c>
      <c r="AP141" s="53" t="s">
        <v>1063</v>
      </c>
      <c r="AQ141" s="53" t="s">
        <v>1064</v>
      </c>
      <c r="AR141" s="164">
        <v>25</v>
      </c>
      <c r="AS141" s="53" t="s">
        <v>1059</v>
      </c>
      <c r="AT141" s="53" t="s">
        <v>1060</v>
      </c>
      <c r="AU141" s="161">
        <v>17</v>
      </c>
      <c r="AV141" s="53" t="s">
        <v>1136</v>
      </c>
      <c r="AW141" s="53"/>
      <c r="AX141" s="164">
        <v>8</v>
      </c>
    </row>
    <row r="142" spans="1:50" s="10" customFormat="1" ht="226.3">
      <c r="A142" s="27">
        <v>105</v>
      </c>
      <c r="B142" s="10" t="s">
        <v>1009</v>
      </c>
      <c r="C142" s="30" t="s">
        <v>1010</v>
      </c>
      <c r="D142" s="158" t="s">
        <v>1043</v>
      </c>
      <c r="E142" s="30" t="s">
        <v>1114</v>
      </c>
      <c r="F142" s="30">
        <v>18343</v>
      </c>
      <c r="G142" s="30" t="s">
        <v>1137</v>
      </c>
      <c r="H142" s="30">
        <v>2011</v>
      </c>
      <c r="I142" s="30" t="s">
        <v>1138</v>
      </c>
      <c r="J142" s="111">
        <v>317985</v>
      </c>
      <c r="K142" s="30" t="s">
        <v>1139</v>
      </c>
      <c r="L142" s="157" t="s">
        <v>1117</v>
      </c>
      <c r="M142" s="157" t="s">
        <v>1118</v>
      </c>
      <c r="N142" s="30" t="s">
        <v>1140</v>
      </c>
      <c r="O142" s="30" t="s">
        <v>1141</v>
      </c>
      <c r="P142" s="30">
        <v>6269</v>
      </c>
      <c r="Q142" s="130">
        <v>10.25</v>
      </c>
      <c r="R142" s="131">
        <v>9.1919320588235287</v>
      </c>
      <c r="S142" s="130">
        <v>8.7011989671544665</v>
      </c>
      <c r="T142" s="130">
        <v>8.0873365219091955</v>
      </c>
      <c r="U142" s="159">
        <f t="shared" si="9"/>
        <v>25.980467547887187</v>
      </c>
      <c r="V142" s="51">
        <v>100</v>
      </c>
      <c r="W142" s="51">
        <v>48</v>
      </c>
      <c r="X142" s="28" t="s">
        <v>1018</v>
      </c>
      <c r="Y142" s="156">
        <v>2</v>
      </c>
      <c r="Z142" s="156">
        <v>1</v>
      </c>
      <c r="AA142" s="156" t="s">
        <v>1096</v>
      </c>
      <c r="AB142" s="157">
        <v>60</v>
      </c>
      <c r="AC142" s="156">
        <v>13.2</v>
      </c>
      <c r="AD142" s="34">
        <v>16.510000000000002</v>
      </c>
      <c r="AE142" s="47">
        <v>20</v>
      </c>
      <c r="AF142" s="164">
        <v>100</v>
      </c>
      <c r="AG142" s="53" t="s">
        <v>1043</v>
      </c>
      <c r="AH142" s="53" t="s">
        <v>1044</v>
      </c>
      <c r="AI142" s="164">
        <v>25</v>
      </c>
      <c r="AJ142" s="53" t="s">
        <v>1063</v>
      </c>
      <c r="AK142" s="53" t="s">
        <v>1064</v>
      </c>
      <c r="AL142" s="161">
        <v>75</v>
      </c>
      <c r="AM142" s="53"/>
      <c r="AN142" s="53"/>
      <c r="AO142" s="164"/>
      <c r="AP142" s="53"/>
      <c r="AQ142" s="53"/>
      <c r="AR142" s="164"/>
      <c r="AS142" s="53"/>
      <c r="AT142" s="53"/>
      <c r="AU142" s="161"/>
      <c r="AV142" s="53"/>
      <c r="AW142" s="53"/>
      <c r="AX142" s="164"/>
    </row>
    <row r="143" spans="1:50" s="10" customFormat="1" ht="56.6">
      <c r="A143" s="27">
        <v>105</v>
      </c>
      <c r="B143" s="10" t="s">
        <v>1009</v>
      </c>
      <c r="C143" s="158" t="s">
        <v>1010</v>
      </c>
      <c r="D143" s="158" t="s">
        <v>1043</v>
      </c>
      <c r="E143" s="157" t="s">
        <v>1142</v>
      </c>
      <c r="F143" s="157">
        <v>23611</v>
      </c>
      <c r="G143" s="157" t="s">
        <v>1143</v>
      </c>
      <c r="H143" s="157">
        <v>2009</v>
      </c>
      <c r="I143" s="157" t="s">
        <v>1144</v>
      </c>
      <c r="J143" s="161">
        <v>82742.559999999998</v>
      </c>
      <c r="K143" s="157" t="s">
        <v>81</v>
      </c>
      <c r="L143" s="157" t="s">
        <v>1083</v>
      </c>
      <c r="M143" s="157" t="s">
        <v>1084</v>
      </c>
      <c r="N143" s="29" t="s">
        <v>355</v>
      </c>
      <c r="O143" s="29" t="s">
        <v>355</v>
      </c>
      <c r="P143" s="157">
        <v>5980</v>
      </c>
      <c r="Q143" s="130">
        <v>1.65</v>
      </c>
      <c r="R143" s="130">
        <v>9.7344188235294116</v>
      </c>
      <c r="S143" s="130">
        <v>5.2384885383184372</v>
      </c>
      <c r="T143" s="130">
        <v>4.8689174716573671</v>
      </c>
      <c r="U143" s="159">
        <f t="shared" si="9"/>
        <v>19.841824833505214</v>
      </c>
      <c r="V143" s="51" t="s">
        <v>355</v>
      </c>
      <c r="W143" s="51">
        <v>100</v>
      </c>
      <c r="X143" s="28" t="s">
        <v>1018</v>
      </c>
      <c r="Y143" s="156">
        <v>2</v>
      </c>
      <c r="Z143" s="156">
        <v>5</v>
      </c>
      <c r="AA143" s="156">
        <v>6</v>
      </c>
      <c r="AB143" s="157">
        <v>4</v>
      </c>
      <c r="AC143" s="156">
        <v>13.1</v>
      </c>
      <c r="AD143" s="34">
        <v>22.94</v>
      </c>
      <c r="AE143" s="47">
        <v>5</v>
      </c>
      <c r="AF143" s="418" t="s">
        <v>355</v>
      </c>
      <c r="AG143" s="53"/>
      <c r="AH143" s="53"/>
      <c r="AI143" s="164"/>
      <c r="AJ143" s="53"/>
      <c r="AK143" s="53"/>
      <c r="AL143" s="161"/>
      <c r="AM143" s="53"/>
      <c r="AN143" s="53"/>
      <c r="AO143" s="164"/>
      <c r="AP143" s="53"/>
      <c r="AQ143" s="53"/>
      <c r="AR143" s="164"/>
      <c r="AS143" s="53"/>
      <c r="AT143" s="53"/>
      <c r="AU143" s="161"/>
      <c r="AV143" s="53"/>
      <c r="AW143" s="53"/>
      <c r="AX143" s="164"/>
    </row>
    <row r="144" spans="1:50" s="10" customFormat="1" ht="155.6">
      <c r="A144" s="27">
        <v>105</v>
      </c>
      <c r="B144" s="10" t="s">
        <v>1009</v>
      </c>
      <c r="C144" s="158" t="s">
        <v>1145</v>
      </c>
      <c r="D144" s="157"/>
      <c r="E144" s="157" t="s">
        <v>1146</v>
      </c>
      <c r="F144" s="157">
        <v>5221</v>
      </c>
      <c r="G144" s="157" t="s">
        <v>1147</v>
      </c>
      <c r="H144" s="157" t="s">
        <v>1148</v>
      </c>
      <c r="I144" s="157" t="s">
        <v>1149</v>
      </c>
      <c r="J144" s="161">
        <v>55572</v>
      </c>
      <c r="K144" s="157" t="s">
        <v>149</v>
      </c>
      <c r="L144" s="157" t="s">
        <v>1150</v>
      </c>
      <c r="M144" s="157" t="s">
        <v>1151</v>
      </c>
      <c r="N144" s="157" t="s">
        <v>1152</v>
      </c>
      <c r="O144" s="157" t="s">
        <v>1153</v>
      </c>
      <c r="P144" s="157">
        <v>3282</v>
      </c>
      <c r="Q144" s="132">
        <v>22.996035294117643</v>
      </c>
      <c r="R144" s="132">
        <v>6.5376823529411761</v>
      </c>
      <c r="S144" s="132">
        <v>3.1983529411764704</v>
      </c>
      <c r="T144" s="132">
        <v>13.26</v>
      </c>
      <c r="U144" s="159">
        <f t="shared" si="9"/>
        <v>22.996035294117647</v>
      </c>
      <c r="V144" s="51">
        <v>80</v>
      </c>
      <c r="W144" s="51">
        <v>100</v>
      </c>
      <c r="X144" s="28" t="s">
        <v>1154</v>
      </c>
      <c r="Y144" s="156">
        <v>3</v>
      </c>
      <c r="Z144" s="156">
        <v>11</v>
      </c>
      <c r="AA144" s="156">
        <v>5</v>
      </c>
      <c r="AB144" s="157">
        <v>60</v>
      </c>
      <c r="AC144" s="156">
        <v>189</v>
      </c>
      <c r="AD144" s="112">
        <v>23</v>
      </c>
      <c r="AE144" s="47">
        <v>5</v>
      </c>
      <c r="AF144" s="13">
        <v>80</v>
      </c>
      <c r="AG144" s="10" t="s">
        <v>1155</v>
      </c>
      <c r="AH144" s="10" t="s">
        <v>1156</v>
      </c>
      <c r="AI144" s="164">
        <v>40</v>
      </c>
      <c r="AJ144" s="10" t="s">
        <v>1157</v>
      </c>
      <c r="AK144" s="10" t="s">
        <v>1156</v>
      </c>
      <c r="AL144" s="161">
        <v>40</v>
      </c>
      <c r="AO144" s="13"/>
      <c r="AR144" s="13"/>
      <c r="AU144" s="159"/>
      <c r="AX144" s="13"/>
    </row>
    <row r="145" spans="1:50" s="10" customFormat="1" ht="226.3">
      <c r="A145" s="27">
        <v>105</v>
      </c>
      <c r="B145" s="10" t="s">
        <v>1009</v>
      </c>
      <c r="C145" s="158" t="s">
        <v>1145</v>
      </c>
      <c r="D145" s="157"/>
      <c r="E145" s="157" t="s">
        <v>1158</v>
      </c>
      <c r="F145" s="157">
        <v>691</v>
      </c>
      <c r="G145" s="157" t="s">
        <v>1159</v>
      </c>
      <c r="H145" s="157">
        <v>2003</v>
      </c>
      <c r="I145" s="157" t="s">
        <v>1160</v>
      </c>
      <c r="J145" s="161">
        <v>69393.31</v>
      </c>
      <c r="K145" s="157" t="s">
        <v>156</v>
      </c>
      <c r="L145" s="157" t="s">
        <v>1161</v>
      </c>
      <c r="M145" s="157" t="s">
        <v>1162</v>
      </c>
      <c r="N145" s="157" t="s">
        <v>1163</v>
      </c>
      <c r="O145" s="157" t="s">
        <v>1164</v>
      </c>
      <c r="P145" s="157">
        <v>2785</v>
      </c>
      <c r="Q145" s="132">
        <v>10.516858823529411</v>
      </c>
      <c r="R145" s="132">
        <v>8.1639176470588239</v>
      </c>
      <c r="S145" s="132">
        <v>1.1764705882352942</v>
      </c>
      <c r="T145" s="132">
        <v>1.1764705882352942</v>
      </c>
      <c r="U145" s="159">
        <f t="shared" si="9"/>
        <v>10.516858823529411</v>
      </c>
      <c r="V145" s="51">
        <v>55</v>
      </c>
      <c r="W145" s="51">
        <v>100</v>
      </c>
      <c r="X145" s="28" t="s">
        <v>1154</v>
      </c>
      <c r="Y145" s="156">
        <v>6</v>
      </c>
      <c r="Z145" s="156">
        <v>4</v>
      </c>
      <c r="AA145" s="156">
        <v>8</v>
      </c>
      <c r="AB145" s="156">
        <v>4.66</v>
      </c>
      <c r="AC145" s="29" t="s">
        <v>355</v>
      </c>
      <c r="AD145" s="112">
        <v>22.21</v>
      </c>
      <c r="AE145" s="47">
        <v>5</v>
      </c>
      <c r="AF145" s="13">
        <v>50</v>
      </c>
      <c r="AG145" s="10" t="s">
        <v>1165</v>
      </c>
      <c r="AH145" s="10" t="s">
        <v>1166</v>
      </c>
      <c r="AI145" s="13">
        <v>40</v>
      </c>
      <c r="AL145" s="159"/>
      <c r="AO145" s="13"/>
      <c r="AR145" s="13"/>
      <c r="AU145" s="159"/>
      <c r="AX145" s="13"/>
    </row>
    <row r="146" spans="1:50" s="10" customFormat="1" ht="183.9">
      <c r="A146" s="27">
        <v>105</v>
      </c>
      <c r="B146" s="10" t="s">
        <v>1009</v>
      </c>
      <c r="C146" s="158" t="s">
        <v>1145</v>
      </c>
      <c r="D146" s="158"/>
      <c r="E146" s="157" t="s">
        <v>1158</v>
      </c>
      <c r="F146" s="157">
        <v>691</v>
      </c>
      <c r="G146" s="157" t="s">
        <v>1167</v>
      </c>
      <c r="H146" s="157">
        <v>2007</v>
      </c>
      <c r="I146" s="157" t="s">
        <v>1168</v>
      </c>
      <c r="J146" s="161">
        <v>93709</v>
      </c>
      <c r="K146" s="164" t="s">
        <v>103</v>
      </c>
      <c r="L146" s="157" t="s">
        <v>1169</v>
      </c>
      <c r="M146" s="157" t="s">
        <v>1170</v>
      </c>
      <c r="N146" s="157" t="s">
        <v>1171</v>
      </c>
      <c r="O146" s="157" t="s">
        <v>1172</v>
      </c>
      <c r="P146" s="157">
        <v>4814</v>
      </c>
      <c r="Q146" s="132">
        <v>13.083411764705883</v>
      </c>
      <c r="R146" s="132">
        <v>11.024588235294118</v>
      </c>
      <c r="S146" s="132">
        <v>0.88235294117647056</v>
      </c>
      <c r="T146" s="132">
        <v>1.1764705882352942</v>
      </c>
      <c r="U146" s="159">
        <f t="shared" si="9"/>
        <v>13.083411764705883</v>
      </c>
      <c r="V146" s="51">
        <v>100</v>
      </c>
      <c r="W146" s="51">
        <v>100</v>
      </c>
      <c r="X146" s="28" t="s">
        <v>1154</v>
      </c>
      <c r="Y146" s="156">
        <v>3</v>
      </c>
      <c r="Z146" s="156">
        <v>10</v>
      </c>
      <c r="AA146" s="156">
        <v>6</v>
      </c>
      <c r="AB146" s="156" t="s">
        <v>1173</v>
      </c>
      <c r="AC146" s="29" t="s">
        <v>355</v>
      </c>
      <c r="AD146" s="112">
        <v>13.27</v>
      </c>
      <c r="AE146" s="47">
        <v>5</v>
      </c>
      <c r="AF146" s="13">
        <v>100</v>
      </c>
      <c r="AG146" s="10" t="s">
        <v>1174</v>
      </c>
      <c r="AH146" s="10" t="s">
        <v>1175</v>
      </c>
      <c r="AI146" s="164">
        <v>30</v>
      </c>
      <c r="AJ146" s="10" t="s">
        <v>1176</v>
      </c>
      <c r="AK146" s="10" t="s">
        <v>1177</v>
      </c>
      <c r="AL146" s="161">
        <v>30</v>
      </c>
      <c r="AM146" s="10" t="s">
        <v>1178</v>
      </c>
      <c r="AN146" s="10" t="s">
        <v>1179</v>
      </c>
      <c r="AO146" s="164">
        <v>40</v>
      </c>
      <c r="AP146" s="10" t="s">
        <v>1157</v>
      </c>
      <c r="AQ146" s="10" t="s">
        <v>1180</v>
      </c>
      <c r="AR146" s="13">
        <v>10</v>
      </c>
      <c r="AU146" s="159"/>
      <c r="AX146" s="13"/>
    </row>
    <row r="147" spans="1:50" s="10" customFormat="1" ht="381.9">
      <c r="A147" s="27">
        <v>105</v>
      </c>
      <c r="B147" s="10" t="s">
        <v>1009</v>
      </c>
      <c r="C147" s="158" t="s">
        <v>1181</v>
      </c>
      <c r="D147" s="158"/>
      <c r="E147" s="157" t="s">
        <v>1182</v>
      </c>
      <c r="F147" s="157">
        <v>9892</v>
      </c>
      <c r="G147" s="157" t="s">
        <v>1183</v>
      </c>
      <c r="H147" s="156" t="s">
        <v>1184</v>
      </c>
      <c r="I147" s="157" t="s">
        <v>1185</v>
      </c>
      <c r="J147" s="161">
        <v>152301</v>
      </c>
      <c r="K147" s="164" t="s">
        <v>812</v>
      </c>
      <c r="L147" s="33" t="s">
        <v>1186</v>
      </c>
      <c r="M147" s="33" t="s">
        <v>1187</v>
      </c>
      <c r="N147" s="157" t="s">
        <v>1188</v>
      </c>
      <c r="O147" s="157" t="s">
        <v>1189</v>
      </c>
      <c r="P147" s="157" t="s">
        <v>1190</v>
      </c>
      <c r="Q147" s="161">
        <v>21.559729908864956</v>
      </c>
      <c r="R147" s="161">
        <v>11.556788732394367</v>
      </c>
      <c r="S147" s="161">
        <v>2.3529411764705883</v>
      </c>
      <c r="T147" s="161">
        <v>7.65</v>
      </c>
      <c r="U147" s="159">
        <f t="shared" si="9"/>
        <v>21.559729908864956</v>
      </c>
      <c r="V147" s="51">
        <v>100</v>
      </c>
      <c r="W147" s="51">
        <v>100</v>
      </c>
      <c r="X147" s="28" t="s">
        <v>1191</v>
      </c>
      <c r="Y147" s="156">
        <v>3</v>
      </c>
      <c r="Z147" s="156">
        <v>4</v>
      </c>
      <c r="AA147" s="156">
        <v>7</v>
      </c>
      <c r="AB147" s="156" t="s">
        <v>1192</v>
      </c>
      <c r="AC147" s="29" t="s">
        <v>355</v>
      </c>
      <c r="AD147" s="112">
        <v>19.128</v>
      </c>
      <c r="AE147" s="47">
        <v>5</v>
      </c>
      <c r="AF147" s="13">
        <v>100</v>
      </c>
      <c r="AG147" s="50" t="s">
        <v>291</v>
      </c>
      <c r="AH147" s="156" t="s">
        <v>1193</v>
      </c>
      <c r="AI147" s="164">
        <v>30</v>
      </c>
      <c r="AJ147" s="156" t="s">
        <v>1176</v>
      </c>
      <c r="AK147" s="156" t="s">
        <v>1194</v>
      </c>
      <c r="AL147" s="159">
        <v>10</v>
      </c>
      <c r="AM147" s="50" t="s">
        <v>1195</v>
      </c>
      <c r="AN147" s="156" t="s">
        <v>1196</v>
      </c>
      <c r="AO147" s="164">
        <v>30</v>
      </c>
      <c r="AP147" s="156" t="s">
        <v>1178</v>
      </c>
      <c r="AQ147" s="156" t="s">
        <v>1197</v>
      </c>
      <c r="AR147" s="164">
        <v>30</v>
      </c>
      <c r="AS147" s="156" t="s">
        <v>1178</v>
      </c>
      <c r="AT147" s="156" t="s">
        <v>1198</v>
      </c>
      <c r="AU147" s="159">
        <v>10</v>
      </c>
      <c r="AV147" s="156"/>
      <c r="AW147" s="156" t="s">
        <v>1199</v>
      </c>
      <c r="AX147" s="13">
        <v>10</v>
      </c>
    </row>
    <row r="148" spans="1:50" s="10" customFormat="1" ht="56.6">
      <c r="A148" s="27">
        <v>105</v>
      </c>
      <c r="B148" s="10" t="s">
        <v>1009</v>
      </c>
      <c r="C148" s="158" t="s">
        <v>1181</v>
      </c>
      <c r="D148" s="158"/>
      <c r="E148" s="157" t="s">
        <v>1182</v>
      </c>
      <c r="F148" s="157">
        <v>9892</v>
      </c>
      <c r="G148" s="157" t="s">
        <v>1200</v>
      </c>
      <c r="H148" s="157">
        <v>2006</v>
      </c>
      <c r="I148" s="157" t="s">
        <v>1201</v>
      </c>
      <c r="J148" s="161">
        <v>64171</v>
      </c>
      <c r="K148" s="157" t="s">
        <v>812</v>
      </c>
      <c r="L148" s="157" t="s">
        <v>1083</v>
      </c>
      <c r="M148" s="157" t="s">
        <v>1084</v>
      </c>
      <c r="N148" s="29" t="s">
        <v>355</v>
      </c>
      <c r="O148" s="29" t="s">
        <v>355</v>
      </c>
      <c r="P148" s="157">
        <v>4547</v>
      </c>
      <c r="Q148" s="161">
        <v>13.794922673294668</v>
      </c>
      <c r="R148" s="161">
        <v>8.8578638497652573</v>
      </c>
      <c r="S148" s="161">
        <v>2.6470588235294117</v>
      </c>
      <c r="T148" s="161">
        <v>2.29</v>
      </c>
      <c r="U148" s="159">
        <f t="shared" si="9"/>
        <v>13.794922673294668</v>
      </c>
      <c r="V148" s="51" t="s">
        <v>355</v>
      </c>
      <c r="W148" s="51">
        <v>100</v>
      </c>
      <c r="X148" s="28" t="s">
        <v>1191</v>
      </c>
      <c r="Y148" s="156">
        <v>2</v>
      </c>
      <c r="Z148" s="156">
        <v>5</v>
      </c>
      <c r="AA148" s="156">
        <v>4</v>
      </c>
      <c r="AB148" s="156">
        <v>4.1100000000000003</v>
      </c>
      <c r="AC148" s="29" t="s">
        <v>355</v>
      </c>
      <c r="AD148" s="112">
        <v>19.128</v>
      </c>
      <c r="AE148" s="47">
        <v>5</v>
      </c>
      <c r="AF148" s="418" t="s">
        <v>355</v>
      </c>
      <c r="AG148" s="156"/>
      <c r="AH148" s="156"/>
      <c r="AI148" s="164"/>
      <c r="AJ148" s="157"/>
      <c r="AK148" s="156"/>
      <c r="AL148" s="161"/>
      <c r="AM148" s="157"/>
      <c r="AN148" s="157"/>
      <c r="AO148" s="164"/>
      <c r="AP148" s="157"/>
      <c r="AQ148" s="156"/>
      <c r="AR148" s="164"/>
      <c r="AS148" s="157"/>
      <c r="AT148" s="156"/>
      <c r="AU148" s="161"/>
      <c r="AV148" s="156"/>
      <c r="AW148" s="156"/>
      <c r="AX148" s="164"/>
    </row>
    <row r="149" spans="1:50" s="10" customFormat="1" ht="127.3">
      <c r="A149" s="27">
        <v>105</v>
      </c>
      <c r="B149" s="10" t="s">
        <v>1009</v>
      </c>
      <c r="C149" s="158" t="s">
        <v>1181</v>
      </c>
      <c r="D149" s="158"/>
      <c r="E149" s="157" t="s">
        <v>1182</v>
      </c>
      <c r="F149" s="157">
        <v>9892</v>
      </c>
      <c r="G149" s="157" t="s">
        <v>1202</v>
      </c>
      <c r="H149" s="157">
        <v>2016</v>
      </c>
      <c r="I149" s="157" t="s">
        <v>1203</v>
      </c>
      <c r="J149" s="161">
        <v>105230</v>
      </c>
      <c r="K149" s="21" t="s">
        <v>361</v>
      </c>
      <c r="L149" s="157" t="s">
        <v>1204</v>
      </c>
      <c r="M149" s="157" t="s">
        <v>1205</v>
      </c>
      <c r="N149" s="157" t="s">
        <v>1206</v>
      </c>
      <c r="O149" s="157" t="s">
        <v>1207</v>
      </c>
      <c r="P149" s="157">
        <v>6968</v>
      </c>
      <c r="Q149" s="161">
        <v>13.794922673294668</v>
      </c>
      <c r="R149" s="161">
        <v>8.8578638497652573</v>
      </c>
      <c r="S149" s="161">
        <v>2.6470588235294117</v>
      </c>
      <c r="T149" s="161">
        <v>2.29</v>
      </c>
      <c r="U149" s="159">
        <f t="shared" si="9"/>
        <v>13.794922673294668</v>
      </c>
      <c r="V149" s="51">
        <v>100</v>
      </c>
      <c r="W149" s="51">
        <v>100</v>
      </c>
      <c r="X149" s="28" t="s">
        <v>1191</v>
      </c>
      <c r="Y149" s="156">
        <v>2</v>
      </c>
      <c r="Z149" s="156">
        <v>5</v>
      </c>
      <c r="AA149" s="156">
        <v>4</v>
      </c>
      <c r="AB149" s="156">
        <v>4.1100000000000003</v>
      </c>
      <c r="AC149" s="29" t="s">
        <v>355</v>
      </c>
      <c r="AD149" s="112">
        <v>19.128</v>
      </c>
      <c r="AE149" s="47">
        <v>5</v>
      </c>
      <c r="AF149" s="13">
        <v>100</v>
      </c>
      <c r="AG149" s="157" t="s">
        <v>1208</v>
      </c>
      <c r="AH149" s="156" t="s">
        <v>1209</v>
      </c>
      <c r="AI149" s="164">
        <v>20</v>
      </c>
      <c r="AJ149" s="157" t="s">
        <v>1210</v>
      </c>
      <c r="AK149" s="156" t="s">
        <v>1211</v>
      </c>
      <c r="AL149" s="159">
        <v>10</v>
      </c>
      <c r="AM149" s="50" t="s">
        <v>1195</v>
      </c>
      <c r="AN149" s="156" t="s">
        <v>1196</v>
      </c>
      <c r="AO149" s="164">
        <v>20</v>
      </c>
      <c r="AP149" s="156" t="s">
        <v>1178</v>
      </c>
      <c r="AQ149" s="156" t="s">
        <v>1198</v>
      </c>
      <c r="AR149" s="164">
        <v>30</v>
      </c>
      <c r="AS149" s="50" t="s">
        <v>1195</v>
      </c>
      <c r="AT149" s="156" t="s">
        <v>1212</v>
      </c>
      <c r="AU149" s="159">
        <v>10</v>
      </c>
      <c r="AV149" s="156"/>
      <c r="AW149" s="156" t="s">
        <v>1199</v>
      </c>
      <c r="AX149" s="13">
        <v>10</v>
      </c>
    </row>
    <row r="150" spans="1:50" s="10" customFormat="1" ht="56.6">
      <c r="A150" s="27">
        <v>105</v>
      </c>
      <c r="B150" s="10" t="s">
        <v>1009</v>
      </c>
      <c r="C150" s="158" t="s">
        <v>1181</v>
      </c>
      <c r="D150" s="158"/>
      <c r="E150" s="157" t="s">
        <v>1182</v>
      </c>
      <c r="F150" s="157">
        <v>9892</v>
      </c>
      <c r="G150" s="157" t="s">
        <v>1213</v>
      </c>
      <c r="H150" s="157">
        <v>2000</v>
      </c>
      <c r="I150" s="157" t="s">
        <v>1214</v>
      </c>
      <c r="J150" s="161">
        <v>56612</v>
      </c>
      <c r="K150" s="164" t="s">
        <v>51</v>
      </c>
      <c r="L150" s="157" t="s">
        <v>1083</v>
      </c>
      <c r="M150" s="157" t="s">
        <v>1084</v>
      </c>
      <c r="N150" s="29" t="s">
        <v>355</v>
      </c>
      <c r="O150" s="29" t="s">
        <v>355</v>
      </c>
      <c r="P150" s="157">
        <v>2467</v>
      </c>
      <c r="Q150" s="161">
        <v>10.714916470588236</v>
      </c>
      <c r="R150" s="161">
        <v>6.6602105882352944</v>
      </c>
      <c r="S150" s="161">
        <v>1.7647058823529411</v>
      </c>
      <c r="T150" s="161">
        <v>2.29</v>
      </c>
      <c r="U150" s="159">
        <f t="shared" si="9"/>
        <v>10.714916470588236</v>
      </c>
      <c r="V150" s="51">
        <v>90</v>
      </c>
      <c r="W150" s="51">
        <v>100</v>
      </c>
      <c r="X150" s="28" t="s">
        <v>1191</v>
      </c>
      <c r="Y150" s="156">
        <v>3</v>
      </c>
      <c r="Z150" s="156">
        <v>4</v>
      </c>
      <c r="AA150" s="156">
        <v>7</v>
      </c>
      <c r="AB150" s="156" t="s">
        <v>1192</v>
      </c>
      <c r="AC150" s="156">
        <v>143</v>
      </c>
      <c r="AD150" s="112">
        <v>19.128</v>
      </c>
      <c r="AE150" s="47">
        <v>5</v>
      </c>
      <c r="AF150" s="418" t="s">
        <v>355</v>
      </c>
      <c r="AG150" s="50"/>
      <c r="AH150" s="156"/>
      <c r="AI150" s="164"/>
      <c r="AJ150" s="156"/>
      <c r="AK150" s="156"/>
      <c r="AL150" s="161"/>
      <c r="AM150" s="157"/>
      <c r="AN150" s="156"/>
      <c r="AO150" s="164"/>
      <c r="AP150" s="156"/>
      <c r="AQ150" s="156"/>
      <c r="AR150" s="164"/>
      <c r="AU150" s="161"/>
      <c r="AV150" s="156"/>
      <c r="AW150" s="156"/>
      <c r="AX150" s="164"/>
    </row>
    <row r="151" spans="1:50" s="10" customFormat="1" ht="155.6">
      <c r="A151" s="27">
        <v>105</v>
      </c>
      <c r="B151" s="10" t="s">
        <v>1009</v>
      </c>
      <c r="C151" s="158" t="s">
        <v>1181</v>
      </c>
      <c r="D151" s="158" t="s">
        <v>1108</v>
      </c>
      <c r="E151" s="10" t="s">
        <v>1182</v>
      </c>
      <c r="F151" s="10">
        <v>9892</v>
      </c>
      <c r="G151" s="10" t="s">
        <v>1215</v>
      </c>
      <c r="H151" s="157">
        <v>2020</v>
      </c>
      <c r="I151" s="10" t="s">
        <v>1216</v>
      </c>
      <c r="J151" s="161">
        <v>98049.54</v>
      </c>
      <c r="K151" s="164" t="s">
        <v>328</v>
      </c>
      <c r="L151" s="10" t="s">
        <v>1204</v>
      </c>
      <c r="M151" s="10" t="s">
        <v>1217</v>
      </c>
      <c r="N151" s="10" t="s">
        <v>9719</v>
      </c>
      <c r="O151" s="10" t="s">
        <v>1218</v>
      </c>
      <c r="P151" s="10">
        <v>7934</v>
      </c>
      <c r="Q151" s="130">
        <v>8.5500000000000007</v>
      </c>
      <c r="R151" s="131">
        <v>8.0301600000000004</v>
      </c>
      <c r="S151" s="130">
        <v>4.3213572256809201</v>
      </c>
      <c r="T151" s="130">
        <v>4.0164890203510151</v>
      </c>
      <c r="U151" s="159">
        <f>SUM(R151:T151)</f>
        <v>16.368006246031936</v>
      </c>
      <c r="V151" s="51">
        <v>100</v>
      </c>
      <c r="W151" s="143">
        <v>20</v>
      </c>
      <c r="X151" s="28" t="s">
        <v>1191</v>
      </c>
      <c r="Y151" s="156">
        <v>2</v>
      </c>
      <c r="Z151" s="156">
        <v>1</v>
      </c>
      <c r="AA151" s="156">
        <v>3</v>
      </c>
      <c r="AB151" s="156">
        <v>11</v>
      </c>
      <c r="AC151" s="156">
        <v>35</v>
      </c>
      <c r="AD151" s="112">
        <v>19.13</v>
      </c>
      <c r="AE151" s="47">
        <v>5</v>
      </c>
      <c r="AF151" s="13">
        <v>100</v>
      </c>
      <c r="AG151" s="50" t="s">
        <v>1195</v>
      </c>
      <c r="AH151" s="156" t="s">
        <v>1219</v>
      </c>
      <c r="AI151" s="164">
        <v>30</v>
      </c>
      <c r="AJ151" s="157" t="s">
        <v>1210</v>
      </c>
      <c r="AK151" s="156" t="s">
        <v>1193</v>
      </c>
      <c r="AL151" s="159">
        <v>10</v>
      </c>
      <c r="AM151" s="157" t="s">
        <v>1220</v>
      </c>
      <c r="AN151" s="156" t="s">
        <v>1221</v>
      </c>
      <c r="AO151" s="164">
        <v>20</v>
      </c>
      <c r="AP151" s="156" t="s">
        <v>1178</v>
      </c>
      <c r="AQ151" s="156" t="s">
        <v>1197</v>
      </c>
      <c r="AR151" s="164">
        <v>30</v>
      </c>
      <c r="AS151" s="50" t="s">
        <v>1222</v>
      </c>
      <c r="AT151" s="156" t="s">
        <v>1209</v>
      </c>
      <c r="AU151" s="159">
        <v>10</v>
      </c>
      <c r="AV151" s="156"/>
      <c r="AW151" s="156" t="s">
        <v>1199</v>
      </c>
      <c r="AX151" s="13">
        <v>10</v>
      </c>
    </row>
    <row r="152" spans="1:50" s="10" customFormat="1" ht="212.15">
      <c r="A152" s="27">
        <v>105</v>
      </c>
      <c r="B152" s="10" t="s">
        <v>1009</v>
      </c>
      <c r="C152" s="158" t="s">
        <v>1181</v>
      </c>
      <c r="D152" s="386" t="s">
        <v>1108</v>
      </c>
      <c r="E152" s="10" t="s">
        <v>1193</v>
      </c>
      <c r="F152" s="10">
        <v>20767</v>
      </c>
      <c r="G152" s="10" t="s">
        <v>1223</v>
      </c>
      <c r="H152" s="157">
        <v>2021</v>
      </c>
      <c r="I152" s="10" t="s">
        <v>1224</v>
      </c>
      <c r="J152" s="161">
        <v>141572.45000000001</v>
      </c>
      <c r="K152" s="164" t="s">
        <v>332</v>
      </c>
      <c r="L152" s="10" t="s">
        <v>1225</v>
      </c>
      <c r="M152" s="10" t="s">
        <v>1217</v>
      </c>
      <c r="N152" s="157" t="s">
        <v>1226</v>
      </c>
      <c r="O152" s="10" t="s">
        <v>1227</v>
      </c>
      <c r="P152" s="10">
        <v>8102</v>
      </c>
      <c r="Q152" s="130">
        <v>12.502617799999999</v>
      </c>
      <c r="R152" s="131">
        <v>17.295207099999999</v>
      </c>
      <c r="S152" s="130">
        <v>3.4068115216093564</v>
      </c>
      <c r="T152" s="130">
        <v>3.1664637650485385</v>
      </c>
      <c r="U152" s="159">
        <v>23.8752</v>
      </c>
      <c r="V152" s="51">
        <v>100</v>
      </c>
      <c r="W152" s="51">
        <v>0</v>
      </c>
      <c r="X152" s="28" t="s">
        <v>1191</v>
      </c>
      <c r="Y152" s="156">
        <v>3</v>
      </c>
      <c r="Z152" s="156">
        <v>3</v>
      </c>
      <c r="AA152" s="156">
        <v>5</v>
      </c>
      <c r="AB152" s="156">
        <v>11</v>
      </c>
      <c r="AC152" s="156"/>
      <c r="AD152" s="112">
        <v>19.2</v>
      </c>
      <c r="AE152" s="47">
        <v>5</v>
      </c>
      <c r="AF152" s="47">
        <v>100</v>
      </c>
      <c r="AG152" s="50" t="s">
        <v>1195</v>
      </c>
      <c r="AH152" s="156" t="s">
        <v>1228</v>
      </c>
      <c r="AI152" s="51">
        <v>30</v>
      </c>
      <c r="AJ152" s="157" t="s">
        <v>1229</v>
      </c>
      <c r="AK152" s="156" t="s">
        <v>1219</v>
      </c>
      <c r="AL152" s="51">
        <v>10</v>
      </c>
      <c r="AM152" s="157" t="s">
        <v>1208</v>
      </c>
      <c r="AN152" s="156" t="s">
        <v>1209</v>
      </c>
      <c r="AO152" s="51">
        <v>20</v>
      </c>
      <c r="AP152" s="156" t="s">
        <v>1178</v>
      </c>
      <c r="AQ152" s="156" t="s">
        <v>1197</v>
      </c>
      <c r="AR152" s="51">
        <v>20</v>
      </c>
      <c r="AS152" s="50" t="s">
        <v>1195</v>
      </c>
      <c r="AT152" s="156" t="s">
        <v>1230</v>
      </c>
      <c r="AU152" s="51">
        <v>10</v>
      </c>
      <c r="AV152" s="156"/>
      <c r="AW152" s="156" t="s">
        <v>1199</v>
      </c>
      <c r="AX152" s="51">
        <v>10</v>
      </c>
    </row>
    <row r="153" spans="1:50" s="10" customFormat="1" ht="113.15">
      <c r="A153" s="27">
        <v>105</v>
      </c>
      <c r="B153" s="10" t="s">
        <v>1009</v>
      </c>
      <c r="C153" s="33" t="s">
        <v>1231</v>
      </c>
      <c r="D153" s="33"/>
      <c r="E153" s="33" t="s">
        <v>1232</v>
      </c>
      <c r="F153" s="33">
        <v>4650</v>
      </c>
      <c r="G153" s="33" t="s">
        <v>1233</v>
      </c>
      <c r="H153" s="33">
        <v>2001</v>
      </c>
      <c r="I153" s="33" t="s">
        <v>1234</v>
      </c>
      <c r="J153" s="113">
        <v>66453</v>
      </c>
      <c r="K153" s="33" t="s">
        <v>51</v>
      </c>
      <c r="L153" s="157" t="s">
        <v>1083</v>
      </c>
      <c r="M153" s="157" t="s">
        <v>1084</v>
      </c>
      <c r="N153" s="29" t="s">
        <v>355</v>
      </c>
      <c r="O153" s="29" t="s">
        <v>355</v>
      </c>
      <c r="P153" s="33">
        <v>2529</v>
      </c>
      <c r="Q153" s="113">
        <v>10</v>
      </c>
      <c r="R153" s="113">
        <v>8</v>
      </c>
      <c r="S153" s="113">
        <v>2</v>
      </c>
      <c r="T153" s="113">
        <v>0</v>
      </c>
      <c r="U153" s="159">
        <v>10</v>
      </c>
      <c r="V153" s="51" t="s">
        <v>355</v>
      </c>
      <c r="W153" s="51">
        <v>100</v>
      </c>
      <c r="X153" s="28" t="s">
        <v>1235</v>
      </c>
      <c r="Y153" s="156">
        <v>3</v>
      </c>
      <c r="Z153" s="156">
        <v>11</v>
      </c>
      <c r="AA153" s="156">
        <v>5</v>
      </c>
      <c r="AB153" s="156">
        <v>4</v>
      </c>
      <c r="AC153" s="29" t="s">
        <v>355</v>
      </c>
      <c r="AD153" s="29" t="s">
        <v>355</v>
      </c>
      <c r="AE153" s="47">
        <v>5</v>
      </c>
      <c r="AF153" s="418" t="s">
        <v>355</v>
      </c>
      <c r="AI153" s="13"/>
      <c r="AL153" s="159"/>
      <c r="AO153" s="13"/>
      <c r="AR153" s="13"/>
      <c r="AU153" s="159"/>
      <c r="AX153" s="13"/>
    </row>
    <row r="154" spans="1:50" s="10" customFormat="1" ht="141.44999999999999">
      <c r="A154" s="27">
        <v>105</v>
      </c>
      <c r="B154" s="10" t="s">
        <v>1009</v>
      </c>
      <c r="C154" s="33" t="s">
        <v>1231</v>
      </c>
      <c r="D154" s="157"/>
      <c r="E154" s="156" t="s">
        <v>1236</v>
      </c>
      <c r="F154" s="160" t="s">
        <v>1237</v>
      </c>
      <c r="G154" s="157" t="s">
        <v>1238</v>
      </c>
      <c r="H154" s="156">
        <v>2011</v>
      </c>
      <c r="I154" s="157" t="s">
        <v>1239</v>
      </c>
      <c r="J154" s="159">
        <v>57864</v>
      </c>
      <c r="K154" s="156" t="s">
        <v>8257</v>
      </c>
      <c r="L154" s="33" t="s">
        <v>1240</v>
      </c>
      <c r="M154" s="33" t="s">
        <v>1217</v>
      </c>
      <c r="N154" s="33" t="s">
        <v>1241</v>
      </c>
      <c r="O154" s="33" t="s">
        <v>1242</v>
      </c>
      <c r="P154" s="156">
        <v>6317</v>
      </c>
      <c r="Q154" s="159">
        <v>8</v>
      </c>
      <c r="R154" s="159">
        <v>6.82</v>
      </c>
      <c r="S154" s="159">
        <v>1.18</v>
      </c>
      <c r="T154" s="159">
        <v>0</v>
      </c>
      <c r="U154" s="159">
        <v>8</v>
      </c>
      <c r="V154" s="51">
        <v>38</v>
      </c>
      <c r="W154" s="51">
        <v>100</v>
      </c>
      <c r="X154" s="28" t="s">
        <v>1235</v>
      </c>
      <c r="Y154" s="156">
        <v>3</v>
      </c>
      <c r="Z154" s="156">
        <v>11</v>
      </c>
      <c r="AA154" s="156">
        <v>5</v>
      </c>
      <c r="AB154" s="156">
        <v>4</v>
      </c>
      <c r="AC154" s="29" t="s">
        <v>355</v>
      </c>
      <c r="AD154" s="29" t="s">
        <v>355</v>
      </c>
      <c r="AE154" s="47">
        <v>5</v>
      </c>
      <c r="AF154" s="13">
        <v>10</v>
      </c>
      <c r="AG154" s="10" t="s">
        <v>1243</v>
      </c>
      <c r="AH154" s="10" t="s">
        <v>1236</v>
      </c>
      <c r="AI154" s="13">
        <v>10</v>
      </c>
      <c r="AL154" s="159"/>
      <c r="AO154" s="13"/>
      <c r="AR154" s="13"/>
      <c r="AU154" s="159"/>
      <c r="AX154" s="13"/>
    </row>
    <row r="155" spans="1:50" s="10" customFormat="1" ht="113.15">
      <c r="A155" s="27">
        <v>105</v>
      </c>
      <c r="B155" s="10" t="s">
        <v>1009</v>
      </c>
      <c r="C155" s="33" t="s">
        <v>1231</v>
      </c>
      <c r="D155" s="157"/>
      <c r="E155" s="156" t="s">
        <v>1244</v>
      </c>
      <c r="F155" s="160" t="s">
        <v>1245</v>
      </c>
      <c r="G155" s="157" t="s">
        <v>1246</v>
      </c>
      <c r="H155" s="156">
        <v>2000</v>
      </c>
      <c r="I155" s="156" t="s">
        <v>1247</v>
      </c>
      <c r="J155" s="159">
        <v>612342</v>
      </c>
      <c r="K155" s="156" t="s">
        <v>9698</v>
      </c>
      <c r="L155" s="157" t="s">
        <v>1248</v>
      </c>
      <c r="M155" s="157" t="s">
        <v>1249</v>
      </c>
      <c r="N155" s="33" t="s">
        <v>1250</v>
      </c>
      <c r="O155" s="33" t="s">
        <v>1251</v>
      </c>
      <c r="P155" s="156">
        <v>2413</v>
      </c>
      <c r="Q155" s="159">
        <v>181.53375</v>
      </c>
      <c r="R155" s="159">
        <v>18.842025572005387</v>
      </c>
      <c r="S155" s="159">
        <v>114.35149730820996</v>
      </c>
      <c r="T155" s="159">
        <v>62.266924629878872</v>
      </c>
      <c r="U155" s="159">
        <v>195.46</v>
      </c>
      <c r="V155" s="51"/>
      <c r="W155" s="51">
        <v>100</v>
      </c>
      <c r="X155" s="28" t="s">
        <v>1235</v>
      </c>
      <c r="Y155" s="156">
        <v>6</v>
      </c>
      <c r="Z155" s="156">
        <v>6</v>
      </c>
      <c r="AA155" s="156">
        <v>2</v>
      </c>
      <c r="AB155" s="156">
        <v>43</v>
      </c>
      <c r="AC155" s="29" t="s">
        <v>355</v>
      </c>
      <c r="AD155" s="112">
        <v>100</v>
      </c>
      <c r="AE155" s="47">
        <v>14.2</v>
      </c>
      <c r="AF155" s="13">
        <v>50</v>
      </c>
      <c r="AG155" s="10" t="s">
        <v>1243</v>
      </c>
      <c r="AH155" s="10" t="s">
        <v>1244</v>
      </c>
      <c r="AI155" s="13">
        <v>25</v>
      </c>
      <c r="AJ155" s="157" t="s">
        <v>1252</v>
      </c>
      <c r="AK155" s="10" t="s">
        <v>1244</v>
      </c>
      <c r="AL155" s="159">
        <v>25</v>
      </c>
      <c r="AO155" s="13"/>
      <c r="AR155" s="13"/>
      <c r="AU155" s="159"/>
      <c r="AX155" s="13"/>
    </row>
    <row r="156" spans="1:50" s="10" customFormat="1" ht="169.75">
      <c r="A156" s="27">
        <v>105</v>
      </c>
      <c r="B156" s="10" t="s">
        <v>1009</v>
      </c>
      <c r="C156" s="33" t="s">
        <v>1231</v>
      </c>
      <c r="D156" s="157"/>
      <c r="E156" s="156" t="s">
        <v>1253</v>
      </c>
      <c r="F156" s="160" t="s">
        <v>1254</v>
      </c>
      <c r="G156" s="157" t="s">
        <v>1255</v>
      </c>
      <c r="H156" s="156">
        <v>2007</v>
      </c>
      <c r="I156" s="156" t="s">
        <v>1256</v>
      </c>
      <c r="J156" s="159">
        <v>78803</v>
      </c>
      <c r="K156" s="156" t="s">
        <v>8257</v>
      </c>
      <c r="L156" s="157" t="s">
        <v>1257</v>
      </c>
      <c r="M156" s="157" t="s">
        <v>1258</v>
      </c>
      <c r="N156" s="33" t="s">
        <v>1259</v>
      </c>
      <c r="O156" s="33" t="s">
        <v>1260</v>
      </c>
      <c r="P156" s="156">
        <v>4821</v>
      </c>
      <c r="Q156" s="159">
        <v>80.87</v>
      </c>
      <c r="R156" s="159">
        <v>10.37</v>
      </c>
      <c r="S156" s="159">
        <v>1.97</v>
      </c>
      <c r="T156" s="159">
        <v>75</v>
      </c>
      <c r="U156" s="159">
        <v>87.34</v>
      </c>
      <c r="V156" s="51"/>
      <c r="W156" s="51">
        <v>100</v>
      </c>
      <c r="X156" s="28" t="s">
        <v>1235</v>
      </c>
      <c r="Y156" s="156">
        <v>4</v>
      </c>
      <c r="Z156" s="156">
        <v>9</v>
      </c>
      <c r="AA156" s="156">
        <v>2</v>
      </c>
      <c r="AB156" s="156">
        <v>40</v>
      </c>
      <c r="AC156" s="29" t="s">
        <v>355</v>
      </c>
      <c r="AD156" s="29" t="s">
        <v>355</v>
      </c>
      <c r="AE156" s="47">
        <v>5</v>
      </c>
      <c r="AF156" s="13">
        <v>50</v>
      </c>
      <c r="AG156" s="10" t="s">
        <v>1243</v>
      </c>
      <c r="AH156" s="10" t="s">
        <v>1253</v>
      </c>
      <c r="AI156" s="13">
        <v>25</v>
      </c>
      <c r="AJ156" s="157" t="s">
        <v>1252</v>
      </c>
      <c r="AK156" s="10" t="s">
        <v>1253</v>
      </c>
      <c r="AL156" s="159">
        <v>25</v>
      </c>
      <c r="AO156" s="13"/>
      <c r="AR156" s="13"/>
      <c r="AU156" s="159"/>
      <c r="AX156" s="13"/>
    </row>
    <row r="157" spans="1:50" s="10" customFormat="1" ht="169.75">
      <c r="A157" s="27">
        <v>105</v>
      </c>
      <c r="B157" s="10" t="s">
        <v>1009</v>
      </c>
      <c r="C157" s="33" t="s">
        <v>1231</v>
      </c>
      <c r="D157" s="157"/>
      <c r="E157" s="156" t="s">
        <v>1261</v>
      </c>
      <c r="F157" s="157">
        <v>34499</v>
      </c>
      <c r="G157" s="157" t="s">
        <v>1262</v>
      </c>
      <c r="H157" s="156">
        <v>2008</v>
      </c>
      <c r="I157" s="156" t="s">
        <v>1263</v>
      </c>
      <c r="J157" s="159">
        <v>252280</v>
      </c>
      <c r="K157" s="164" t="s">
        <v>812</v>
      </c>
      <c r="L157" s="157" t="s">
        <v>1264</v>
      </c>
      <c r="M157" s="157" t="s">
        <v>1265</v>
      </c>
      <c r="N157" s="156" t="s">
        <v>1266</v>
      </c>
      <c r="O157" s="156" t="s">
        <v>1267</v>
      </c>
      <c r="P157" s="156">
        <v>4957</v>
      </c>
      <c r="Q157" s="159">
        <v>18.48</v>
      </c>
      <c r="R157" s="159">
        <v>6.0360605022831049</v>
      </c>
      <c r="S157" s="159">
        <v>5.0013173515981739</v>
      </c>
      <c r="T157" s="159">
        <v>8.9183504566210043</v>
      </c>
      <c r="U157" s="159">
        <v>19.95572831050228</v>
      </c>
      <c r="V157" s="51">
        <v>95</v>
      </c>
      <c r="W157" s="51">
        <v>100</v>
      </c>
      <c r="X157" s="28" t="s">
        <v>1235</v>
      </c>
      <c r="Y157" s="156">
        <v>6</v>
      </c>
      <c r="Z157" s="156">
        <v>4</v>
      </c>
      <c r="AA157" s="156">
        <v>8</v>
      </c>
      <c r="AB157" s="156">
        <v>40</v>
      </c>
      <c r="AC157" s="29" t="s">
        <v>355</v>
      </c>
      <c r="AD157" s="29" t="s">
        <v>355</v>
      </c>
      <c r="AE157" s="47">
        <v>5</v>
      </c>
      <c r="AF157" s="13">
        <v>95</v>
      </c>
      <c r="AG157" s="10" t="s">
        <v>1268</v>
      </c>
      <c r="AH157" s="10" t="s">
        <v>1261</v>
      </c>
      <c r="AI157" s="13">
        <v>50</v>
      </c>
      <c r="AJ157" s="10" t="s">
        <v>1243</v>
      </c>
      <c r="AK157" s="10" t="s">
        <v>1261</v>
      </c>
      <c r="AL157" s="159">
        <v>45</v>
      </c>
      <c r="AM157" s="157"/>
      <c r="AO157" s="13"/>
      <c r="AR157" s="13"/>
      <c r="AU157" s="159"/>
      <c r="AX157" s="13"/>
    </row>
    <row r="158" spans="1:50" s="10" customFormat="1" ht="113.15">
      <c r="A158" s="27">
        <v>105</v>
      </c>
      <c r="B158" s="10" t="s">
        <v>1009</v>
      </c>
      <c r="C158" s="33" t="s">
        <v>1231</v>
      </c>
      <c r="D158" s="157"/>
      <c r="E158" s="156" t="s">
        <v>1269</v>
      </c>
      <c r="F158" s="160" t="s">
        <v>1270</v>
      </c>
      <c r="G158" s="157" t="s">
        <v>1271</v>
      </c>
      <c r="H158" s="156">
        <v>2012</v>
      </c>
      <c r="I158" s="156" t="s">
        <v>1272</v>
      </c>
      <c r="J158" s="159">
        <v>62875</v>
      </c>
      <c r="K158" s="156" t="s">
        <v>8257</v>
      </c>
      <c r="L158" s="157" t="s">
        <v>1083</v>
      </c>
      <c r="M158" s="157" t="s">
        <v>1084</v>
      </c>
      <c r="N158" s="29" t="s">
        <v>355</v>
      </c>
      <c r="O158" s="29" t="s">
        <v>355</v>
      </c>
      <c r="P158" s="156">
        <v>6357</v>
      </c>
      <c r="Q158" s="159">
        <v>8.4</v>
      </c>
      <c r="R158" s="159">
        <v>7.4</v>
      </c>
      <c r="S158" s="159">
        <v>1</v>
      </c>
      <c r="T158" s="159">
        <v>0</v>
      </c>
      <c r="U158" s="159">
        <v>8.4</v>
      </c>
      <c r="V158" s="51" t="s">
        <v>355</v>
      </c>
      <c r="W158" s="51">
        <v>100</v>
      </c>
      <c r="X158" s="28" t="s">
        <v>1235</v>
      </c>
      <c r="Y158" s="156">
        <v>6</v>
      </c>
      <c r="Z158" s="156">
        <v>4</v>
      </c>
      <c r="AA158" s="156">
        <v>8</v>
      </c>
      <c r="AB158" s="156">
        <v>40</v>
      </c>
      <c r="AC158" s="29" t="s">
        <v>355</v>
      </c>
      <c r="AD158" s="29" t="s">
        <v>355</v>
      </c>
      <c r="AE158" s="47">
        <v>5</v>
      </c>
      <c r="AF158" s="418" t="s">
        <v>355</v>
      </c>
      <c r="AI158" s="13"/>
      <c r="AJ158" s="74"/>
      <c r="AL158" s="161"/>
      <c r="AO158" s="13"/>
      <c r="AR158" s="13"/>
      <c r="AU158" s="159"/>
      <c r="AX158" s="13"/>
    </row>
    <row r="159" spans="1:50" s="10" customFormat="1" ht="141.44999999999999">
      <c r="A159" s="27">
        <v>105</v>
      </c>
      <c r="B159" s="10" t="s">
        <v>1009</v>
      </c>
      <c r="C159" s="33" t="s">
        <v>1231</v>
      </c>
      <c r="D159" s="157"/>
      <c r="E159" s="156" t="s">
        <v>1273</v>
      </c>
      <c r="F159" s="160" t="s">
        <v>1274</v>
      </c>
      <c r="G159" s="157" t="s">
        <v>1275</v>
      </c>
      <c r="H159" s="156">
        <v>2011</v>
      </c>
      <c r="I159" s="156" t="s">
        <v>1276</v>
      </c>
      <c r="J159" s="159">
        <v>55543</v>
      </c>
      <c r="K159" s="156" t="s">
        <v>8257</v>
      </c>
      <c r="L159" s="33" t="s">
        <v>1240</v>
      </c>
      <c r="M159" s="33" t="s">
        <v>1217</v>
      </c>
      <c r="N159" s="156" t="s">
        <v>1277</v>
      </c>
      <c r="O159" s="156" t="s">
        <v>1278</v>
      </c>
      <c r="P159" s="156">
        <v>6189</v>
      </c>
      <c r="Q159" s="159">
        <v>7.73</v>
      </c>
      <c r="R159" s="159">
        <v>6.55</v>
      </c>
      <c r="S159" s="159">
        <v>1.18</v>
      </c>
      <c r="T159" s="159">
        <v>0</v>
      </c>
      <c r="U159" s="159">
        <v>7.7299999999999995</v>
      </c>
      <c r="V159" s="51">
        <v>58</v>
      </c>
      <c r="W159" s="51">
        <v>100</v>
      </c>
      <c r="X159" s="28" t="s">
        <v>1235</v>
      </c>
      <c r="Y159" s="156">
        <v>3</v>
      </c>
      <c r="Z159" s="156">
        <v>4</v>
      </c>
      <c r="AA159" s="156">
        <v>4</v>
      </c>
      <c r="AB159" s="156">
        <v>30</v>
      </c>
      <c r="AC159" s="29" t="s">
        <v>355</v>
      </c>
      <c r="AD159" s="29" t="s">
        <v>355</v>
      </c>
      <c r="AE159" s="47">
        <v>5</v>
      </c>
      <c r="AF159" s="13">
        <v>60</v>
      </c>
      <c r="AG159" s="10" t="s">
        <v>1279</v>
      </c>
      <c r="AH159" s="10" t="s">
        <v>1280</v>
      </c>
      <c r="AI159" s="13">
        <v>20</v>
      </c>
      <c r="AJ159" s="10" t="s">
        <v>1281</v>
      </c>
      <c r="AK159" s="10" t="s">
        <v>1282</v>
      </c>
      <c r="AL159" s="159">
        <v>10</v>
      </c>
      <c r="AM159" s="10" t="s">
        <v>1283</v>
      </c>
      <c r="AN159" s="10" t="s">
        <v>1284</v>
      </c>
      <c r="AO159" s="13">
        <v>30</v>
      </c>
      <c r="AP159" s="157"/>
      <c r="AQ159" s="157"/>
      <c r="AR159" s="13"/>
      <c r="AU159" s="159"/>
      <c r="AX159" s="13"/>
    </row>
    <row r="160" spans="1:50" s="10" customFormat="1" ht="155.6">
      <c r="A160" s="27">
        <v>105</v>
      </c>
      <c r="B160" s="10" t="s">
        <v>1009</v>
      </c>
      <c r="C160" s="33" t="s">
        <v>1231</v>
      </c>
      <c r="D160" s="157"/>
      <c r="E160" s="156" t="s">
        <v>1261</v>
      </c>
      <c r="F160" s="157">
        <v>34499</v>
      </c>
      <c r="G160" s="156" t="s">
        <v>1285</v>
      </c>
      <c r="H160" s="156">
        <v>2010</v>
      </c>
      <c r="I160" s="156" t="s">
        <v>1286</v>
      </c>
      <c r="J160" s="159">
        <v>40106</v>
      </c>
      <c r="K160" s="156" t="s">
        <v>8257</v>
      </c>
      <c r="L160" s="157" t="s">
        <v>1287</v>
      </c>
      <c r="M160" s="157" t="s">
        <v>1288</v>
      </c>
      <c r="N160" s="156" t="s">
        <v>1289</v>
      </c>
      <c r="O160" s="156" t="s">
        <v>1290</v>
      </c>
      <c r="P160" s="156">
        <v>5985</v>
      </c>
      <c r="Q160" s="159">
        <v>46.76</v>
      </c>
      <c r="R160" s="159">
        <v>9.9364687499999995</v>
      </c>
      <c r="S160" s="159">
        <v>25.973281250000003</v>
      </c>
      <c r="T160" s="159">
        <v>14.595531249999999</v>
      </c>
      <c r="U160" s="159">
        <v>50.505000000000003</v>
      </c>
      <c r="V160" s="51">
        <v>83</v>
      </c>
      <c r="W160" s="51">
        <v>84</v>
      </c>
      <c r="X160" s="28" t="s">
        <v>1235</v>
      </c>
      <c r="Y160" s="156">
        <v>6</v>
      </c>
      <c r="Z160" s="156">
        <v>6</v>
      </c>
      <c r="AA160" s="156">
        <v>2</v>
      </c>
      <c r="AB160" s="156">
        <v>43</v>
      </c>
      <c r="AC160" s="29" t="s">
        <v>355</v>
      </c>
      <c r="AD160" s="29" t="s">
        <v>355</v>
      </c>
      <c r="AE160" s="47">
        <v>14.2</v>
      </c>
      <c r="AF160" s="13">
        <v>95</v>
      </c>
      <c r="AG160" s="10" t="s">
        <v>1268</v>
      </c>
      <c r="AH160" s="10" t="s">
        <v>1261</v>
      </c>
      <c r="AI160" s="13">
        <v>50</v>
      </c>
      <c r="AJ160" s="10" t="s">
        <v>1243</v>
      </c>
      <c r="AK160" s="10" t="s">
        <v>1261</v>
      </c>
      <c r="AL160" s="159">
        <v>45</v>
      </c>
      <c r="AM160" s="157"/>
      <c r="AN160" s="157"/>
      <c r="AO160" s="13"/>
      <c r="AR160" s="13"/>
      <c r="AU160" s="159"/>
      <c r="AX160" s="13"/>
    </row>
    <row r="161" spans="1:50" s="10" customFormat="1" ht="282.89999999999998">
      <c r="A161" s="27">
        <v>105</v>
      </c>
      <c r="B161" s="10" t="s">
        <v>1009</v>
      </c>
      <c r="C161" s="33" t="s">
        <v>1231</v>
      </c>
      <c r="D161" s="157"/>
      <c r="E161" s="156" t="s">
        <v>1291</v>
      </c>
      <c r="F161" s="160" t="s">
        <v>1292</v>
      </c>
      <c r="G161" s="157" t="s">
        <v>1293</v>
      </c>
      <c r="H161" s="156">
        <v>2014</v>
      </c>
      <c r="I161" s="156" t="s">
        <v>1294</v>
      </c>
      <c r="J161" s="159">
        <v>165755</v>
      </c>
      <c r="K161" s="164" t="s">
        <v>812</v>
      </c>
      <c r="L161" s="33" t="s">
        <v>1295</v>
      </c>
      <c r="M161" s="33" t="s">
        <v>1296</v>
      </c>
      <c r="N161" s="156" t="s">
        <v>1297</v>
      </c>
      <c r="O161" s="156" t="s">
        <v>1298</v>
      </c>
      <c r="P161" s="156">
        <v>6756</v>
      </c>
      <c r="Q161" s="159">
        <v>41.62</v>
      </c>
      <c r="R161" s="159">
        <v>19.500588235294117</v>
      </c>
      <c r="S161" s="159">
        <v>0.95182352941176462</v>
      </c>
      <c r="T161" s="159">
        <v>24.5</v>
      </c>
      <c r="U161" s="159">
        <v>44.95</v>
      </c>
      <c r="V161" s="51">
        <v>95</v>
      </c>
      <c r="W161" s="51">
        <v>100</v>
      </c>
      <c r="X161" s="28" t="s">
        <v>1299</v>
      </c>
      <c r="Y161" s="156">
        <v>6</v>
      </c>
      <c r="Z161" s="156">
        <v>6</v>
      </c>
      <c r="AA161" s="156">
        <v>2</v>
      </c>
      <c r="AB161" s="156">
        <v>43</v>
      </c>
      <c r="AC161" s="29" t="s">
        <v>355</v>
      </c>
      <c r="AD161" s="29" t="s">
        <v>355</v>
      </c>
      <c r="AE161" s="47">
        <v>5</v>
      </c>
      <c r="AF161" s="13">
        <v>95</v>
      </c>
      <c r="AG161" s="10" t="s">
        <v>1268</v>
      </c>
      <c r="AH161" s="10" t="s">
        <v>1291</v>
      </c>
      <c r="AI161" s="13">
        <v>95</v>
      </c>
      <c r="AL161" s="159"/>
      <c r="AO161" s="13"/>
      <c r="AR161" s="13"/>
      <c r="AU161" s="159"/>
      <c r="AX161" s="13"/>
    </row>
    <row r="162" spans="1:50" s="10" customFormat="1" ht="141.44999999999999">
      <c r="A162" s="27">
        <v>105</v>
      </c>
      <c r="B162" s="10" t="s">
        <v>1009</v>
      </c>
      <c r="C162" s="33" t="s">
        <v>1231</v>
      </c>
      <c r="D162" s="157"/>
      <c r="E162" s="156" t="s">
        <v>1261</v>
      </c>
      <c r="F162" s="157">
        <v>34499</v>
      </c>
      <c r="G162" s="157" t="s">
        <v>1300</v>
      </c>
      <c r="H162" s="156">
        <v>2013</v>
      </c>
      <c r="I162" s="156" t="s">
        <v>1301</v>
      </c>
      <c r="J162" s="159">
        <v>65409.279999999999</v>
      </c>
      <c r="K162" s="156" t="s">
        <v>8257</v>
      </c>
      <c r="L162" s="33" t="s">
        <v>1240</v>
      </c>
      <c r="M162" s="33" t="s">
        <v>1217</v>
      </c>
      <c r="N162" s="156" t="s">
        <v>1302</v>
      </c>
      <c r="O162" s="156" t="s">
        <v>1303</v>
      </c>
      <c r="P162" s="156">
        <v>6638</v>
      </c>
      <c r="Q162" s="159">
        <v>9.84</v>
      </c>
      <c r="R162" s="159">
        <v>7.6952094117647061</v>
      </c>
      <c r="S162" s="159">
        <v>2.1454117647058824</v>
      </c>
      <c r="T162" s="159">
        <v>0</v>
      </c>
      <c r="U162" s="159">
        <v>9.84</v>
      </c>
      <c r="V162" s="51">
        <v>87</v>
      </c>
      <c r="W162" s="51">
        <v>100</v>
      </c>
      <c r="X162" s="28" t="s">
        <v>1299</v>
      </c>
      <c r="Y162" s="156">
        <v>3</v>
      </c>
      <c r="Z162" s="156">
        <v>11</v>
      </c>
      <c r="AA162" s="156">
        <v>3</v>
      </c>
      <c r="AB162" s="156">
        <v>4</v>
      </c>
      <c r="AC162" s="29" t="s">
        <v>355</v>
      </c>
      <c r="AD162" s="29" t="s">
        <v>355</v>
      </c>
      <c r="AE162" s="47">
        <v>5</v>
      </c>
      <c r="AF162" s="13">
        <v>90</v>
      </c>
      <c r="AG162" s="10" t="s">
        <v>1243</v>
      </c>
      <c r="AH162" s="10" t="s">
        <v>1304</v>
      </c>
      <c r="AI162" s="13">
        <v>90</v>
      </c>
      <c r="AL162" s="159"/>
      <c r="AO162" s="13"/>
      <c r="AR162" s="13"/>
      <c r="AU162" s="159"/>
      <c r="AX162" s="13"/>
    </row>
    <row r="163" spans="1:50" s="10" customFormat="1" ht="409.6">
      <c r="A163" s="27">
        <v>105</v>
      </c>
      <c r="B163" s="10" t="s">
        <v>1009</v>
      </c>
      <c r="C163" s="33" t="s">
        <v>1231</v>
      </c>
      <c r="D163" s="157"/>
      <c r="E163" s="156" t="s">
        <v>1305</v>
      </c>
      <c r="F163" s="157">
        <v>11360</v>
      </c>
      <c r="G163" s="157" t="s">
        <v>1306</v>
      </c>
      <c r="H163" s="156">
        <v>2020</v>
      </c>
      <c r="I163" s="157" t="s">
        <v>1307</v>
      </c>
      <c r="J163" s="159">
        <v>235704</v>
      </c>
      <c r="K163" s="164" t="s">
        <v>812</v>
      </c>
      <c r="L163" s="33" t="s">
        <v>1308</v>
      </c>
      <c r="M163" s="33" t="s">
        <v>1309</v>
      </c>
      <c r="N163" s="156" t="s">
        <v>1310</v>
      </c>
      <c r="O163" s="156" t="s">
        <v>1311</v>
      </c>
      <c r="P163" s="156">
        <v>7858</v>
      </c>
      <c r="Q163" s="159">
        <v>13.64</v>
      </c>
      <c r="R163" s="159">
        <v>27.73</v>
      </c>
      <c r="S163" s="159">
        <v>4.3</v>
      </c>
      <c r="T163" s="159">
        <v>8.92</v>
      </c>
      <c r="U163" s="159">
        <v>40.950000000000003</v>
      </c>
      <c r="V163" s="51">
        <v>12.6</v>
      </c>
      <c r="W163" s="51">
        <v>40</v>
      </c>
      <c r="X163" s="28" t="s">
        <v>1235</v>
      </c>
      <c r="Y163" s="156">
        <v>3</v>
      </c>
      <c r="Z163" s="156">
        <v>5</v>
      </c>
      <c r="AA163" s="156">
        <v>1</v>
      </c>
      <c r="AB163" s="156">
        <v>4.66</v>
      </c>
      <c r="AC163" s="29"/>
      <c r="AD163" s="29">
        <v>23.54</v>
      </c>
      <c r="AE163" s="47">
        <v>5</v>
      </c>
      <c r="AF163" s="47">
        <v>26</v>
      </c>
      <c r="AG163" s="10" t="s">
        <v>1283</v>
      </c>
      <c r="AH163" s="10" t="s">
        <v>1312</v>
      </c>
      <c r="AI163" s="47">
        <v>26</v>
      </c>
      <c r="AL163" s="74"/>
    </row>
    <row r="164" spans="1:50" s="10" customFormat="1" ht="127.3">
      <c r="A164" s="10">
        <v>106</v>
      </c>
      <c r="B164" s="10" t="s">
        <v>1313</v>
      </c>
      <c r="D164" s="22" t="s">
        <v>59</v>
      </c>
      <c r="E164" s="22" t="s">
        <v>1314</v>
      </c>
      <c r="F164" s="22">
        <v>1120</v>
      </c>
      <c r="G164" s="22" t="s">
        <v>1315</v>
      </c>
      <c r="H164" s="22">
        <v>2002</v>
      </c>
      <c r="I164" s="22" t="s">
        <v>1316</v>
      </c>
      <c r="J164" s="24">
        <v>53056</v>
      </c>
      <c r="K164" s="22" t="s">
        <v>156</v>
      </c>
      <c r="L164" s="22" t="s">
        <v>1317</v>
      </c>
      <c r="M164" s="22" t="s">
        <v>1318</v>
      </c>
      <c r="N164" s="22" t="s">
        <v>1319</v>
      </c>
      <c r="O164" s="22" t="s">
        <v>1320</v>
      </c>
      <c r="P164" s="22">
        <v>39555</v>
      </c>
      <c r="Q164" s="159">
        <v>36.5</v>
      </c>
      <c r="R164" s="24">
        <v>6.24</v>
      </c>
      <c r="S164" s="159">
        <v>17.88</v>
      </c>
      <c r="T164" s="159">
        <v>12.38</v>
      </c>
      <c r="U164" s="159">
        <v>36.5</v>
      </c>
      <c r="V164" s="47">
        <v>100</v>
      </c>
      <c r="W164" s="110">
        <v>100</v>
      </c>
      <c r="X164" s="35" t="s">
        <v>1321</v>
      </c>
      <c r="Y164" s="10">
        <v>4</v>
      </c>
      <c r="Z164" s="10">
        <v>5</v>
      </c>
      <c r="AA164" s="10">
        <v>3</v>
      </c>
      <c r="AB164" s="10">
        <v>44</v>
      </c>
      <c r="AC164" s="22" t="s">
        <v>1322</v>
      </c>
      <c r="AE164" s="22">
        <v>5</v>
      </c>
      <c r="AF164" s="10">
        <f t="shared" ref="AF164:AF227" si="10">(AI164+AL164+AO164+AR164+AU164+AX164)</f>
        <v>100</v>
      </c>
      <c r="AG164" s="10" t="s">
        <v>1323</v>
      </c>
      <c r="AH164" s="10" t="s">
        <v>1324</v>
      </c>
      <c r="AI164" s="10">
        <v>100</v>
      </c>
    </row>
    <row r="165" spans="1:50" s="10" customFormat="1" ht="127.3">
      <c r="A165" s="10">
        <v>106</v>
      </c>
      <c r="B165" s="10" t="s">
        <v>1313</v>
      </c>
      <c r="D165" s="22" t="s">
        <v>59</v>
      </c>
      <c r="E165" s="22" t="s">
        <v>1325</v>
      </c>
      <c r="F165" s="22">
        <v>18274</v>
      </c>
      <c r="G165" s="22" t="s">
        <v>1326</v>
      </c>
      <c r="H165" s="22">
        <v>2009</v>
      </c>
      <c r="I165" s="22" t="s">
        <v>1327</v>
      </c>
      <c r="J165" s="24">
        <v>113192.3</v>
      </c>
      <c r="K165" s="22" t="s">
        <v>81</v>
      </c>
      <c r="L165" s="22" t="s">
        <v>1328</v>
      </c>
      <c r="M165" s="22" t="s">
        <v>1329</v>
      </c>
      <c r="N165" s="22" t="s">
        <v>1330</v>
      </c>
      <c r="O165" s="22" t="s">
        <v>1331</v>
      </c>
      <c r="P165" s="22" t="s">
        <v>1332</v>
      </c>
      <c r="Q165" s="159">
        <v>44.15</v>
      </c>
      <c r="R165" s="24">
        <v>13.89</v>
      </c>
      <c r="S165" s="159">
        <v>17.88</v>
      </c>
      <c r="T165" s="159">
        <v>12.38</v>
      </c>
      <c r="U165" s="159">
        <v>44.15</v>
      </c>
      <c r="V165" s="47">
        <v>100</v>
      </c>
      <c r="W165" s="110">
        <v>100</v>
      </c>
      <c r="X165" s="35" t="s">
        <v>1321</v>
      </c>
      <c r="Y165" s="10">
        <v>3</v>
      </c>
      <c r="Z165" s="10">
        <v>1</v>
      </c>
      <c r="AA165" s="10">
        <v>2</v>
      </c>
      <c r="AB165" s="10">
        <v>47</v>
      </c>
      <c r="AC165" s="22" t="s">
        <v>1333</v>
      </c>
      <c r="AE165" s="22">
        <v>5</v>
      </c>
      <c r="AF165" s="10">
        <f t="shared" si="10"/>
        <v>0</v>
      </c>
      <c r="AH165" s="10" t="s">
        <v>1334</v>
      </c>
    </row>
    <row r="166" spans="1:50" s="10" customFormat="1" ht="127.3">
      <c r="A166" s="10">
        <v>106</v>
      </c>
      <c r="B166" s="10" t="s">
        <v>1313</v>
      </c>
      <c r="D166" s="22" t="s">
        <v>289</v>
      </c>
      <c r="E166" s="22" t="s">
        <v>1335</v>
      </c>
      <c r="F166" s="22">
        <v>7561</v>
      </c>
      <c r="G166" s="22" t="s">
        <v>1336</v>
      </c>
      <c r="H166" s="22">
        <v>2006</v>
      </c>
      <c r="I166" s="22" t="s">
        <v>1337</v>
      </c>
      <c r="J166" s="24">
        <v>127191.87</v>
      </c>
      <c r="K166" s="22" t="s">
        <v>149</v>
      </c>
      <c r="L166" s="22" t="s">
        <v>1338</v>
      </c>
      <c r="M166" s="22" t="s">
        <v>1339</v>
      </c>
      <c r="N166" s="22" t="s">
        <v>1340</v>
      </c>
      <c r="O166" s="22"/>
      <c r="P166" s="22">
        <v>43218</v>
      </c>
      <c r="Q166" s="159">
        <v>45.22</v>
      </c>
      <c r="R166" s="24">
        <v>14.96</v>
      </c>
      <c r="S166" s="159">
        <v>17.88</v>
      </c>
      <c r="T166" s="159">
        <v>12.38</v>
      </c>
      <c r="U166" s="159">
        <v>45.22</v>
      </c>
      <c r="V166" s="47">
        <v>100</v>
      </c>
      <c r="W166" s="110">
        <v>100</v>
      </c>
      <c r="X166" s="35" t="s">
        <v>1321</v>
      </c>
      <c r="Y166" s="10">
        <v>4</v>
      </c>
      <c r="Z166" s="10">
        <v>6</v>
      </c>
      <c r="AA166" s="10">
        <v>3</v>
      </c>
      <c r="AB166" s="10">
        <v>66</v>
      </c>
      <c r="AC166" s="22" t="s">
        <v>1341</v>
      </c>
      <c r="AD166" s="10">
        <v>0</v>
      </c>
      <c r="AE166" s="22">
        <v>5</v>
      </c>
      <c r="AF166" s="10">
        <f t="shared" si="10"/>
        <v>100</v>
      </c>
      <c r="AG166" s="10" t="s">
        <v>289</v>
      </c>
      <c r="AH166" s="10" t="s">
        <v>1335</v>
      </c>
      <c r="AI166" s="10">
        <v>25</v>
      </c>
      <c r="AJ166" s="10" t="s">
        <v>1342</v>
      </c>
      <c r="AK166" s="10" t="s">
        <v>1343</v>
      </c>
      <c r="AL166" s="10">
        <v>25</v>
      </c>
      <c r="AM166" s="10" t="s">
        <v>219</v>
      </c>
      <c r="AN166" s="10" t="s">
        <v>1344</v>
      </c>
      <c r="AO166" s="10">
        <v>25</v>
      </c>
      <c r="AP166" s="10" t="s">
        <v>1345</v>
      </c>
      <c r="AQ166" s="10" t="s">
        <v>1346</v>
      </c>
      <c r="AR166" s="10">
        <v>25</v>
      </c>
    </row>
    <row r="167" spans="1:50" s="10" customFormat="1" ht="127.3">
      <c r="A167" s="10">
        <v>106</v>
      </c>
      <c r="B167" s="10" t="s">
        <v>1313</v>
      </c>
      <c r="D167" s="22" t="s">
        <v>1347</v>
      </c>
      <c r="E167" s="22" t="s">
        <v>1348</v>
      </c>
      <c r="F167" s="22">
        <v>9081</v>
      </c>
      <c r="G167" s="22" t="s">
        <v>1349</v>
      </c>
      <c r="H167" s="22">
        <v>2010</v>
      </c>
      <c r="I167" s="22" t="s">
        <v>1350</v>
      </c>
      <c r="J167" s="24">
        <v>109209.9</v>
      </c>
      <c r="K167" s="22" t="s">
        <v>81</v>
      </c>
      <c r="L167" s="22" t="s">
        <v>1351</v>
      </c>
      <c r="M167" s="22" t="s">
        <v>1352</v>
      </c>
      <c r="N167" s="22" t="s">
        <v>1353</v>
      </c>
      <c r="O167" s="22" t="s">
        <v>1354</v>
      </c>
      <c r="P167" s="22" t="s">
        <v>1355</v>
      </c>
      <c r="Q167" s="159">
        <v>43.64</v>
      </c>
      <c r="R167" s="24">
        <v>13.38</v>
      </c>
      <c r="S167" s="159">
        <v>17.88</v>
      </c>
      <c r="T167" s="159">
        <v>12.38</v>
      </c>
      <c r="U167" s="159">
        <v>43.64</v>
      </c>
      <c r="V167" s="47">
        <v>100</v>
      </c>
      <c r="W167" s="110">
        <v>100</v>
      </c>
      <c r="X167" s="35" t="s">
        <v>1321</v>
      </c>
      <c r="Y167" s="10">
        <v>1</v>
      </c>
      <c r="Z167" s="10">
        <v>5</v>
      </c>
      <c r="AA167" s="10">
        <v>1</v>
      </c>
      <c r="AB167" s="10">
        <v>46</v>
      </c>
      <c r="AC167" s="22" t="s">
        <v>1356</v>
      </c>
      <c r="AE167" s="22">
        <v>5</v>
      </c>
      <c r="AF167" s="10">
        <f t="shared" si="10"/>
        <v>0</v>
      </c>
      <c r="AH167" s="10" t="s">
        <v>1334</v>
      </c>
    </row>
    <row r="168" spans="1:50" s="10" customFormat="1" ht="127.3">
      <c r="A168" s="10">
        <v>106</v>
      </c>
      <c r="B168" s="10" t="s">
        <v>1313</v>
      </c>
      <c r="D168" s="22" t="s">
        <v>1357</v>
      </c>
      <c r="E168" s="22" t="s">
        <v>1358</v>
      </c>
      <c r="F168" s="22">
        <v>1489</v>
      </c>
      <c r="G168" s="22" t="s">
        <v>1359</v>
      </c>
      <c r="H168" s="22">
        <v>2005</v>
      </c>
      <c r="I168" s="22" t="s">
        <v>1360</v>
      </c>
      <c r="J168" s="24">
        <v>89284.57</v>
      </c>
      <c r="K168" s="22" t="s">
        <v>149</v>
      </c>
      <c r="L168" s="22" t="s">
        <v>1361</v>
      </c>
      <c r="M168" s="22" t="s">
        <v>1362</v>
      </c>
      <c r="N168" s="22" t="s">
        <v>1363</v>
      </c>
      <c r="O168" s="22" t="s">
        <v>1364</v>
      </c>
      <c r="P168" s="22">
        <v>36659</v>
      </c>
      <c r="Q168" s="159">
        <v>40.76</v>
      </c>
      <c r="R168" s="24">
        <v>10.5</v>
      </c>
      <c r="S168" s="159">
        <v>17.88</v>
      </c>
      <c r="T168" s="159">
        <v>12.38</v>
      </c>
      <c r="U168" s="159">
        <v>40.76</v>
      </c>
      <c r="V168" s="47">
        <v>100</v>
      </c>
      <c r="W168" s="110">
        <v>100</v>
      </c>
      <c r="X168" s="35" t="s">
        <v>1321</v>
      </c>
      <c r="Y168" s="10">
        <v>6</v>
      </c>
      <c r="Z168" s="10">
        <v>4</v>
      </c>
      <c r="AA168" s="10">
        <v>7</v>
      </c>
      <c r="AB168" s="10">
        <v>42</v>
      </c>
      <c r="AC168" s="22" t="s">
        <v>1365</v>
      </c>
      <c r="AE168" s="22">
        <v>5</v>
      </c>
      <c r="AF168" s="10">
        <f t="shared" si="10"/>
        <v>99</v>
      </c>
      <c r="AG168" s="10" t="s">
        <v>1357</v>
      </c>
      <c r="AH168" s="10" t="s">
        <v>1366</v>
      </c>
      <c r="AI168" s="10">
        <v>33</v>
      </c>
      <c r="AJ168" s="10" t="s">
        <v>1367</v>
      </c>
      <c r="AK168" s="10" t="s">
        <v>1368</v>
      </c>
      <c r="AL168" s="10">
        <v>33</v>
      </c>
      <c r="AM168" s="10" t="s">
        <v>1369</v>
      </c>
      <c r="AN168" s="10" t="s">
        <v>1370</v>
      </c>
      <c r="AO168" s="10">
        <v>33</v>
      </c>
    </row>
    <row r="169" spans="1:50" s="10" customFormat="1" ht="155.6">
      <c r="A169" s="10">
        <v>106</v>
      </c>
      <c r="B169" s="10" t="s">
        <v>1313</v>
      </c>
      <c r="D169" s="22" t="s">
        <v>1357</v>
      </c>
      <c r="E169" s="22" t="s">
        <v>1371</v>
      </c>
      <c r="F169" s="22">
        <v>12314</v>
      </c>
      <c r="G169" s="22" t="s">
        <v>1372</v>
      </c>
      <c r="H169" s="22">
        <v>2001</v>
      </c>
      <c r="I169" s="22" t="s">
        <v>1373</v>
      </c>
      <c r="J169" s="24">
        <v>65391.41</v>
      </c>
      <c r="K169" s="22" t="s">
        <v>51</v>
      </c>
      <c r="L169" s="22" t="s">
        <v>1361</v>
      </c>
      <c r="M169" s="22" t="s">
        <v>1362</v>
      </c>
      <c r="N169" s="22" t="s">
        <v>1374</v>
      </c>
      <c r="O169" s="22" t="s">
        <v>1375</v>
      </c>
      <c r="P169" s="22">
        <v>38155</v>
      </c>
      <c r="Q169" s="159">
        <v>37.950000000000003</v>
      </c>
      <c r="R169" s="24">
        <v>7.69</v>
      </c>
      <c r="S169" s="159">
        <v>17.88</v>
      </c>
      <c r="T169" s="159">
        <v>12.38</v>
      </c>
      <c r="U169" s="159">
        <v>37.950000000000003</v>
      </c>
      <c r="V169" s="47">
        <v>100</v>
      </c>
      <c r="W169" s="110">
        <v>100</v>
      </c>
      <c r="X169" s="35" t="s">
        <v>1321</v>
      </c>
      <c r="Y169" s="10">
        <v>3</v>
      </c>
      <c r="Z169" s="10">
        <v>1</v>
      </c>
      <c r="AA169" s="10">
        <v>6</v>
      </c>
      <c r="AB169" s="10">
        <v>41</v>
      </c>
      <c r="AC169" s="22" t="s">
        <v>1376</v>
      </c>
      <c r="AE169" s="22">
        <v>5</v>
      </c>
      <c r="AF169" s="10">
        <f t="shared" si="10"/>
        <v>99</v>
      </c>
      <c r="AG169" s="10" t="s">
        <v>1357</v>
      </c>
      <c r="AH169" s="10" t="s">
        <v>1366</v>
      </c>
      <c r="AI169" s="10">
        <v>33</v>
      </c>
      <c r="AJ169" s="10" t="s">
        <v>1367</v>
      </c>
      <c r="AK169" s="10" t="s">
        <v>1368</v>
      </c>
      <c r="AL169" s="10">
        <v>33</v>
      </c>
      <c r="AM169" s="10" t="s">
        <v>1369</v>
      </c>
      <c r="AN169" s="10" t="s">
        <v>1370</v>
      </c>
      <c r="AO169" s="10">
        <v>33</v>
      </c>
    </row>
    <row r="170" spans="1:50" s="10" customFormat="1" ht="353.6">
      <c r="A170" s="10">
        <v>106</v>
      </c>
      <c r="B170" s="10" t="s">
        <v>1313</v>
      </c>
      <c r="D170" s="22" t="s">
        <v>462</v>
      </c>
      <c r="E170" s="22" t="s">
        <v>1377</v>
      </c>
      <c r="F170" s="22">
        <v>4587</v>
      </c>
      <c r="G170" s="22" t="s">
        <v>1378</v>
      </c>
      <c r="H170" s="22">
        <v>2008</v>
      </c>
      <c r="I170" s="22" t="s">
        <v>1379</v>
      </c>
      <c r="J170" s="24">
        <v>61000</v>
      </c>
      <c r="K170" s="22" t="s">
        <v>103</v>
      </c>
      <c r="L170" s="22" t="s">
        <v>1380</v>
      </c>
      <c r="M170" s="22" t="s">
        <v>1381</v>
      </c>
      <c r="N170" s="22" t="s">
        <v>1382</v>
      </c>
      <c r="O170" s="22" t="s">
        <v>1383</v>
      </c>
      <c r="P170" s="22">
        <v>44888</v>
      </c>
      <c r="Q170" s="159">
        <v>37.44</v>
      </c>
      <c r="R170" s="24">
        <v>7.18</v>
      </c>
      <c r="S170" s="159">
        <v>17.88</v>
      </c>
      <c r="T170" s="159">
        <v>12.38</v>
      </c>
      <c r="U170" s="159">
        <v>37.44</v>
      </c>
      <c r="V170" s="47">
        <v>100</v>
      </c>
      <c r="W170" s="110">
        <v>100</v>
      </c>
      <c r="X170" s="35" t="s">
        <v>1321</v>
      </c>
      <c r="Y170" s="10">
        <v>3</v>
      </c>
      <c r="Z170" s="10">
        <v>12</v>
      </c>
      <c r="AA170" s="10">
        <v>3</v>
      </c>
      <c r="AB170" s="10">
        <v>44</v>
      </c>
      <c r="AC170" s="22" t="s">
        <v>1384</v>
      </c>
      <c r="AE170" s="22">
        <v>5</v>
      </c>
      <c r="AF170" s="10">
        <f t="shared" si="10"/>
        <v>99</v>
      </c>
      <c r="AG170" s="10" t="s">
        <v>462</v>
      </c>
      <c r="AH170" s="10" t="s">
        <v>1385</v>
      </c>
      <c r="AI170" s="10">
        <v>33</v>
      </c>
      <c r="AJ170" s="10" t="s">
        <v>1386</v>
      </c>
      <c r="AK170" s="10" t="s">
        <v>1377</v>
      </c>
      <c r="AL170" s="10">
        <v>33</v>
      </c>
      <c r="AM170" s="10" t="s">
        <v>1387</v>
      </c>
      <c r="AN170" s="10" t="s">
        <v>1388</v>
      </c>
      <c r="AO170" s="10">
        <v>33</v>
      </c>
    </row>
    <row r="171" spans="1:50" s="10" customFormat="1" ht="226.3">
      <c r="A171" s="10">
        <v>106</v>
      </c>
      <c r="B171" s="10" t="s">
        <v>1313</v>
      </c>
      <c r="D171" s="22" t="s">
        <v>1389</v>
      </c>
      <c r="E171" s="22" t="s">
        <v>1390</v>
      </c>
      <c r="F171" s="22">
        <v>2830</v>
      </c>
      <c r="G171" s="22" t="s">
        <v>1391</v>
      </c>
      <c r="H171" s="22">
        <v>2007</v>
      </c>
      <c r="I171" s="22" t="s">
        <v>1392</v>
      </c>
      <c r="J171" s="24">
        <v>78196.350000000006</v>
      </c>
      <c r="K171" s="22" t="s">
        <v>103</v>
      </c>
      <c r="L171" s="22" t="s">
        <v>1393</v>
      </c>
      <c r="M171" s="22" t="s">
        <v>1394</v>
      </c>
      <c r="N171" s="22" t="s">
        <v>1395</v>
      </c>
      <c r="O171" s="22" t="s">
        <v>1396</v>
      </c>
      <c r="P171" s="22" t="s">
        <v>1397</v>
      </c>
      <c r="Q171" s="159">
        <v>47.67</v>
      </c>
      <c r="R171" s="24">
        <v>17.41</v>
      </c>
      <c r="S171" s="159">
        <v>17.88</v>
      </c>
      <c r="T171" s="159">
        <v>12.38</v>
      </c>
      <c r="U171" s="159">
        <v>47.67</v>
      </c>
      <c r="V171" s="47">
        <v>100</v>
      </c>
      <c r="W171" s="110">
        <v>100</v>
      </c>
      <c r="X171" s="35" t="s">
        <v>1321</v>
      </c>
      <c r="Y171" s="10">
        <v>6</v>
      </c>
      <c r="Z171" s="10">
        <v>4</v>
      </c>
      <c r="AB171" s="10">
        <v>46</v>
      </c>
      <c r="AC171" s="22" t="s">
        <v>1398</v>
      </c>
      <c r="AE171" s="22">
        <v>5</v>
      </c>
      <c r="AF171" s="10">
        <f t="shared" si="10"/>
        <v>99</v>
      </c>
      <c r="AG171" s="10" t="s">
        <v>1399</v>
      </c>
      <c r="AH171" s="10" t="s">
        <v>1400</v>
      </c>
      <c r="AI171" s="10">
        <v>33</v>
      </c>
      <c r="AJ171" s="10" t="s">
        <v>1401</v>
      </c>
      <c r="AK171" s="10" t="s">
        <v>1334</v>
      </c>
      <c r="AL171" s="10">
        <v>33</v>
      </c>
      <c r="AM171" s="10" t="s">
        <v>1402</v>
      </c>
      <c r="AN171" s="10" t="s">
        <v>1334</v>
      </c>
      <c r="AO171" s="10">
        <v>33</v>
      </c>
    </row>
    <row r="172" spans="1:50" s="10" customFormat="1" ht="127.3">
      <c r="A172" s="10">
        <v>106</v>
      </c>
      <c r="B172" s="10" t="s">
        <v>1313</v>
      </c>
      <c r="D172" s="22" t="s">
        <v>63</v>
      </c>
      <c r="E172" s="22" t="s">
        <v>64</v>
      </c>
      <c r="F172" s="22">
        <v>4540</v>
      </c>
      <c r="G172" s="22" t="s">
        <v>1403</v>
      </c>
      <c r="H172" s="22">
        <v>2002</v>
      </c>
      <c r="I172" s="22" t="s">
        <v>1404</v>
      </c>
      <c r="J172" s="24">
        <v>141575.19</v>
      </c>
      <c r="K172" s="22" t="s">
        <v>156</v>
      </c>
      <c r="L172" s="22" t="s">
        <v>1405</v>
      </c>
      <c r="M172" s="22" t="s">
        <v>1406</v>
      </c>
      <c r="N172" s="22" t="s">
        <v>1407</v>
      </c>
      <c r="O172" s="22" t="s">
        <v>1408</v>
      </c>
      <c r="P172" s="22">
        <v>39116</v>
      </c>
      <c r="Q172" s="159">
        <v>46.92</v>
      </c>
      <c r="R172" s="24">
        <v>16.66</v>
      </c>
      <c r="S172" s="159">
        <v>17.88</v>
      </c>
      <c r="T172" s="159">
        <v>12.38</v>
      </c>
      <c r="U172" s="159">
        <v>46.92</v>
      </c>
      <c r="V172" s="47">
        <v>100</v>
      </c>
      <c r="W172" s="110">
        <v>100</v>
      </c>
      <c r="X172" s="35" t="s">
        <v>1321</v>
      </c>
      <c r="Y172" s="10">
        <v>3</v>
      </c>
      <c r="Z172" s="10">
        <v>1</v>
      </c>
      <c r="AA172" s="10">
        <v>4</v>
      </c>
      <c r="AB172" s="10">
        <v>30</v>
      </c>
      <c r="AC172" s="22" t="s">
        <v>1409</v>
      </c>
      <c r="AE172" s="22">
        <v>5</v>
      </c>
      <c r="AF172" s="10">
        <f t="shared" si="10"/>
        <v>100</v>
      </c>
      <c r="AG172" s="10" t="s">
        <v>63</v>
      </c>
      <c r="AH172" s="10" t="s">
        <v>1410</v>
      </c>
      <c r="AI172" s="10">
        <v>50</v>
      </c>
      <c r="AJ172" s="10" t="s">
        <v>1411</v>
      </c>
      <c r="AK172" s="10" t="s">
        <v>1412</v>
      </c>
      <c r="AL172" s="10">
        <v>50</v>
      </c>
    </row>
    <row r="173" spans="1:50" s="10" customFormat="1" ht="127.3">
      <c r="A173" s="10">
        <v>106</v>
      </c>
      <c r="B173" s="10" t="s">
        <v>1313</v>
      </c>
      <c r="D173" s="22" t="s">
        <v>1411</v>
      </c>
      <c r="E173" s="22" t="s">
        <v>1412</v>
      </c>
      <c r="F173" s="22">
        <v>3470</v>
      </c>
      <c r="G173" s="22" t="s">
        <v>1413</v>
      </c>
      <c r="H173" s="22">
        <v>2004</v>
      </c>
      <c r="I173" s="22" t="s">
        <v>1414</v>
      </c>
      <c r="J173" s="24">
        <v>121964.78</v>
      </c>
      <c r="K173" s="22" t="s">
        <v>149</v>
      </c>
      <c r="L173" s="22" t="s">
        <v>1405</v>
      </c>
      <c r="M173" s="22" t="s">
        <v>1406</v>
      </c>
      <c r="N173" s="22" t="s">
        <v>1415</v>
      </c>
      <c r="O173" s="22" t="s">
        <v>1416</v>
      </c>
      <c r="P173" s="22">
        <v>41008</v>
      </c>
      <c r="Q173" s="159">
        <v>44.61</v>
      </c>
      <c r="R173" s="24">
        <v>14.35</v>
      </c>
      <c r="S173" s="159">
        <v>17.88</v>
      </c>
      <c r="T173" s="159">
        <v>12.38</v>
      </c>
      <c r="U173" s="159">
        <v>44.61</v>
      </c>
      <c r="V173" s="47">
        <v>100</v>
      </c>
      <c r="W173" s="110">
        <v>100</v>
      </c>
      <c r="X173" s="35" t="s">
        <v>1321</v>
      </c>
      <c r="Y173" s="10">
        <v>3</v>
      </c>
      <c r="Z173" s="10">
        <v>1</v>
      </c>
      <c r="AA173" s="10">
        <v>4</v>
      </c>
      <c r="AB173" s="10">
        <v>30</v>
      </c>
      <c r="AC173" s="22" t="s">
        <v>1417</v>
      </c>
      <c r="AE173" s="22">
        <v>5</v>
      </c>
      <c r="AF173" s="10">
        <f t="shared" si="10"/>
        <v>100</v>
      </c>
      <c r="AG173" s="10" t="s">
        <v>1411</v>
      </c>
      <c r="AH173" s="10" t="s">
        <v>1412</v>
      </c>
      <c r="AI173" s="10">
        <v>50</v>
      </c>
      <c r="AJ173" s="10" t="s">
        <v>63</v>
      </c>
      <c r="AK173" s="10" t="s">
        <v>1410</v>
      </c>
      <c r="AL173" s="10">
        <v>50</v>
      </c>
    </row>
    <row r="174" spans="1:50" s="10" customFormat="1" ht="155.6">
      <c r="A174" s="10">
        <v>106</v>
      </c>
      <c r="B174" s="10" t="s">
        <v>1313</v>
      </c>
      <c r="D174" s="22" t="s">
        <v>65</v>
      </c>
      <c r="E174" s="22" t="s">
        <v>1418</v>
      </c>
      <c r="F174" s="22">
        <v>2757</v>
      </c>
      <c r="G174" s="22" t="s">
        <v>1419</v>
      </c>
      <c r="H174" s="22">
        <v>2004</v>
      </c>
      <c r="I174" s="22" t="s">
        <v>1420</v>
      </c>
      <c r="J174" s="24">
        <v>70905.759999999995</v>
      </c>
      <c r="K174" s="22" t="s">
        <v>149</v>
      </c>
      <c r="L174" s="22" t="s">
        <v>1421</v>
      </c>
      <c r="M174" s="22" t="s">
        <v>1422</v>
      </c>
      <c r="N174" s="22" t="s">
        <v>1423</v>
      </c>
      <c r="O174" s="22" t="s">
        <v>1424</v>
      </c>
      <c r="P174" s="22">
        <v>41282</v>
      </c>
      <c r="Q174" s="159">
        <v>38.6</v>
      </c>
      <c r="R174" s="24">
        <v>8.34</v>
      </c>
      <c r="S174" s="159">
        <v>17.88</v>
      </c>
      <c r="T174" s="159">
        <v>12.38</v>
      </c>
      <c r="U174" s="159">
        <v>38.6</v>
      </c>
      <c r="V174" s="47">
        <v>100</v>
      </c>
      <c r="W174" s="110">
        <v>100</v>
      </c>
      <c r="X174" s="35" t="s">
        <v>1321</v>
      </c>
      <c r="Y174" s="10">
        <v>3</v>
      </c>
      <c r="Z174" s="10">
        <v>1</v>
      </c>
      <c r="AA174" s="10">
        <v>2</v>
      </c>
      <c r="AB174" s="10">
        <v>4</v>
      </c>
      <c r="AC174" s="22" t="s">
        <v>1425</v>
      </c>
      <c r="AE174" s="22">
        <v>5</v>
      </c>
      <c r="AF174" s="10">
        <f t="shared" si="10"/>
        <v>100</v>
      </c>
      <c r="AG174" s="10" t="s">
        <v>1426</v>
      </c>
      <c r="AH174" s="10" t="s">
        <v>1427</v>
      </c>
      <c r="AI174" s="10">
        <v>25</v>
      </c>
      <c r="AJ174" s="10" t="s">
        <v>1428</v>
      </c>
      <c r="AK174" s="10" t="s">
        <v>1427</v>
      </c>
      <c r="AL174" s="10">
        <v>25</v>
      </c>
      <c r="AM174" s="10" t="s">
        <v>1429</v>
      </c>
      <c r="AN174" s="10" t="s">
        <v>1430</v>
      </c>
      <c r="AO174" s="10">
        <v>25</v>
      </c>
      <c r="AP174" s="10" t="s">
        <v>1431</v>
      </c>
      <c r="AQ174" s="10" t="s">
        <v>1430</v>
      </c>
      <c r="AR174" s="10">
        <v>25</v>
      </c>
    </row>
    <row r="175" spans="1:50" s="10" customFormat="1" ht="127.3">
      <c r="A175" s="10">
        <v>106</v>
      </c>
      <c r="B175" s="10" t="s">
        <v>1313</v>
      </c>
      <c r="D175" s="22" t="s">
        <v>1432</v>
      </c>
      <c r="E175" s="22" t="s">
        <v>1433</v>
      </c>
      <c r="F175" s="22">
        <v>5027</v>
      </c>
      <c r="G175" s="22" t="s">
        <v>1434</v>
      </c>
      <c r="H175" s="22">
        <v>2005</v>
      </c>
      <c r="I175" s="22" t="s">
        <v>1435</v>
      </c>
      <c r="J175" s="24">
        <v>251649.53</v>
      </c>
      <c r="K175" s="22" t="s">
        <v>149</v>
      </c>
      <c r="L175" s="22" t="s">
        <v>1436</v>
      </c>
      <c r="M175" s="22" t="s">
        <v>1437</v>
      </c>
      <c r="N175" s="22" t="s">
        <v>1438</v>
      </c>
      <c r="O175" s="22" t="s">
        <v>1439</v>
      </c>
      <c r="P175" s="22">
        <v>43605</v>
      </c>
      <c r="Q175" s="159">
        <v>59.87</v>
      </c>
      <c r="R175" s="24">
        <v>29.61</v>
      </c>
      <c r="S175" s="159">
        <v>17.88</v>
      </c>
      <c r="T175" s="159">
        <v>12.38</v>
      </c>
      <c r="U175" s="159">
        <v>59.87</v>
      </c>
      <c r="V175" s="47">
        <v>100</v>
      </c>
      <c r="W175" s="110">
        <v>100</v>
      </c>
      <c r="X175" s="35" t="s">
        <v>1321</v>
      </c>
      <c r="Y175" s="10">
        <v>3</v>
      </c>
      <c r="Z175" s="10">
        <v>2</v>
      </c>
      <c r="AA175" s="10">
        <v>3</v>
      </c>
      <c r="AB175" s="10">
        <v>32</v>
      </c>
      <c r="AC175" s="22" t="s">
        <v>1440</v>
      </c>
      <c r="AE175" s="22">
        <v>5</v>
      </c>
      <c r="AF175" s="10">
        <f t="shared" si="10"/>
        <v>100</v>
      </c>
      <c r="AG175" s="10" t="s">
        <v>1441</v>
      </c>
      <c r="AH175" s="10" t="s">
        <v>1334</v>
      </c>
      <c r="AI175" s="10">
        <v>25</v>
      </c>
      <c r="AJ175" s="10" t="s">
        <v>1442</v>
      </c>
      <c r="AK175" s="10" t="s">
        <v>1334</v>
      </c>
      <c r="AL175" s="10">
        <v>25</v>
      </c>
      <c r="AM175" s="10" t="s">
        <v>1443</v>
      </c>
      <c r="AO175" s="10">
        <v>25</v>
      </c>
      <c r="AP175" s="10" t="s">
        <v>1444</v>
      </c>
      <c r="AQ175" s="10" t="s">
        <v>1334</v>
      </c>
      <c r="AR175" s="10">
        <v>25</v>
      </c>
    </row>
    <row r="176" spans="1:50" s="10" customFormat="1" ht="127.3">
      <c r="A176" s="10">
        <v>106</v>
      </c>
      <c r="B176" s="10" t="s">
        <v>1313</v>
      </c>
      <c r="D176" s="22" t="s">
        <v>1432</v>
      </c>
      <c r="E176" s="22" t="s">
        <v>1433</v>
      </c>
      <c r="F176" s="22">
        <v>5027</v>
      </c>
      <c r="G176" s="22" t="s">
        <v>1445</v>
      </c>
      <c r="H176" s="22">
        <v>2004</v>
      </c>
      <c r="I176" s="22" t="s">
        <v>1446</v>
      </c>
      <c r="J176" s="24">
        <v>243141.67</v>
      </c>
      <c r="K176" s="22" t="s">
        <v>156</v>
      </c>
      <c r="L176" s="22" t="s">
        <v>1436</v>
      </c>
      <c r="M176" s="22" t="s">
        <v>1447</v>
      </c>
      <c r="N176" s="22" t="s">
        <v>1448</v>
      </c>
      <c r="O176" s="22" t="s">
        <v>1449</v>
      </c>
      <c r="P176" s="22">
        <v>39850</v>
      </c>
      <c r="Q176" s="159">
        <v>58.86</v>
      </c>
      <c r="R176" s="24">
        <v>28.6</v>
      </c>
      <c r="S176" s="159">
        <v>17.88</v>
      </c>
      <c r="T176" s="159">
        <v>12.38</v>
      </c>
      <c r="U176" s="159">
        <v>58.86</v>
      </c>
      <c r="V176" s="47">
        <v>100</v>
      </c>
      <c r="W176" s="110">
        <v>100</v>
      </c>
      <c r="X176" s="35" t="s">
        <v>1321</v>
      </c>
      <c r="Y176" s="10">
        <v>3</v>
      </c>
      <c r="Z176" s="10">
        <v>2</v>
      </c>
      <c r="AA176" s="10">
        <v>3</v>
      </c>
      <c r="AB176" s="10">
        <v>32</v>
      </c>
      <c r="AC176" s="22" t="s">
        <v>1450</v>
      </c>
      <c r="AE176" s="22">
        <v>5</v>
      </c>
      <c r="AF176" s="10">
        <f t="shared" si="10"/>
        <v>100</v>
      </c>
      <c r="AG176" s="10" t="s">
        <v>1432</v>
      </c>
      <c r="AH176" s="10" t="s">
        <v>1433</v>
      </c>
      <c r="AI176" s="10">
        <v>25</v>
      </c>
      <c r="AJ176" s="10" t="s">
        <v>1451</v>
      </c>
      <c r="AK176" s="10" t="s">
        <v>1452</v>
      </c>
      <c r="AL176" s="10">
        <v>25</v>
      </c>
      <c r="AM176" s="10" t="s">
        <v>1453</v>
      </c>
      <c r="AN176" s="10" t="s">
        <v>1454</v>
      </c>
      <c r="AO176" s="10">
        <v>25</v>
      </c>
      <c r="AP176" s="10" t="s">
        <v>1455</v>
      </c>
      <c r="AQ176" s="10" t="s">
        <v>1456</v>
      </c>
      <c r="AR176" s="10">
        <v>25</v>
      </c>
    </row>
    <row r="177" spans="1:47" s="10" customFormat="1" ht="127.3">
      <c r="A177" s="10">
        <v>106</v>
      </c>
      <c r="B177" s="10" t="s">
        <v>1313</v>
      </c>
      <c r="D177" s="22" t="s">
        <v>1457</v>
      </c>
      <c r="E177" s="22" t="s">
        <v>1458</v>
      </c>
      <c r="F177" s="22">
        <v>14130</v>
      </c>
      <c r="G177" s="22" t="s">
        <v>1459</v>
      </c>
      <c r="H177" s="22">
        <v>2008</v>
      </c>
      <c r="I177" s="22" t="s">
        <v>1460</v>
      </c>
      <c r="J177" s="24">
        <v>210000</v>
      </c>
      <c r="K177" s="22" t="s">
        <v>103</v>
      </c>
      <c r="L177" s="22" t="s">
        <v>115</v>
      </c>
      <c r="M177" s="22" t="s">
        <v>1461</v>
      </c>
      <c r="N177" s="22" t="s">
        <v>1462</v>
      </c>
      <c r="O177" s="22" t="s">
        <v>1463</v>
      </c>
      <c r="P177" s="22" t="s">
        <v>1464</v>
      </c>
      <c r="Q177" s="159">
        <v>54.97</v>
      </c>
      <c r="R177" s="24">
        <v>24.71</v>
      </c>
      <c r="S177" s="159">
        <v>17.88</v>
      </c>
      <c r="T177" s="159">
        <v>12.38</v>
      </c>
      <c r="U177" s="159">
        <v>54.97</v>
      </c>
      <c r="V177" s="47">
        <v>100</v>
      </c>
      <c r="W177" s="110">
        <v>100</v>
      </c>
      <c r="X177" s="35" t="s">
        <v>1321</v>
      </c>
      <c r="Y177" s="10">
        <v>6</v>
      </c>
      <c r="Z177" s="10">
        <v>1</v>
      </c>
      <c r="AA177" s="10">
        <v>1</v>
      </c>
      <c r="AB177" s="10">
        <v>45</v>
      </c>
      <c r="AC177" s="22" t="s">
        <v>1465</v>
      </c>
      <c r="AE177" s="22">
        <v>5</v>
      </c>
      <c r="AF177" s="10">
        <f t="shared" si="10"/>
        <v>99</v>
      </c>
      <c r="AG177" s="10" t="s">
        <v>1457</v>
      </c>
      <c r="AH177" s="10" t="s">
        <v>1458</v>
      </c>
      <c r="AI177" s="10">
        <v>33</v>
      </c>
      <c r="AJ177" s="10" t="s">
        <v>1466</v>
      </c>
      <c r="AK177" s="10" t="s">
        <v>1467</v>
      </c>
      <c r="AL177" s="10">
        <v>33</v>
      </c>
      <c r="AM177" s="10" t="s">
        <v>1468</v>
      </c>
      <c r="AN177" s="10" t="s">
        <v>1469</v>
      </c>
      <c r="AO177" s="10">
        <v>33</v>
      </c>
    </row>
    <row r="178" spans="1:47" s="10" customFormat="1" ht="169.75">
      <c r="A178" s="10">
        <v>106</v>
      </c>
      <c r="B178" s="10" t="s">
        <v>1313</v>
      </c>
      <c r="D178" s="22" t="s">
        <v>1470</v>
      </c>
      <c r="E178" s="22" t="s">
        <v>1471</v>
      </c>
      <c r="F178" s="22">
        <v>3332</v>
      </c>
      <c r="G178" s="22" t="s">
        <v>1472</v>
      </c>
      <c r="H178" s="22">
        <v>2007</v>
      </c>
      <c r="I178" s="22" t="s">
        <v>1473</v>
      </c>
      <c r="J178" s="24">
        <v>76157.899999999994</v>
      </c>
      <c r="K178" s="22" t="s">
        <v>103</v>
      </c>
      <c r="L178" s="22" t="s">
        <v>1474</v>
      </c>
      <c r="M178" s="22" t="s">
        <v>1475</v>
      </c>
      <c r="N178" s="22" t="s">
        <v>1476</v>
      </c>
      <c r="O178" s="22" t="s">
        <v>1477</v>
      </c>
      <c r="P178" s="22" t="s">
        <v>1478</v>
      </c>
      <c r="Q178" s="159">
        <v>39.22</v>
      </c>
      <c r="R178" s="24">
        <v>8.9600000000000009</v>
      </c>
      <c r="S178" s="159">
        <v>17.88</v>
      </c>
      <c r="T178" s="159">
        <v>12.38</v>
      </c>
      <c r="U178" s="159">
        <v>39.22</v>
      </c>
      <c r="V178" s="47">
        <v>100</v>
      </c>
      <c r="W178" s="110">
        <v>100</v>
      </c>
      <c r="X178" s="35" t="s">
        <v>1321</v>
      </c>
      <c r="Y178" s="10">
        <v>6</v>
      </c>
      <c r="Z178" s="10">
        <v>1</v>
      </c>
      <c r="AA178" s="10">
        <v>1</v>
      </c>
      <c r="AB178" s="10">
        <v>46</v>
      </c>
      <c r="AC178" s="22" t="s">
        <v>1479</v>
      </c>
      <c r="AE178" s="22">
        <v>5</v>
      </c>
      <c r="AF178" s="10">
        <f t="shared" si="10"/>
        <v>100</v>
      </c>
      <c r="AG178" s="10" t="s">
        <v>1480</v>
      </c>
      <c r="AH178" s="10" t="s">
        <v>1334</v>
      </c>
      <c r="AI178" s="10">
        <v>50</v>
      </c>
      <c r="AJ178" s="10" t="s">
        <v>1470</v>
      </c>
      <c r="AK178" s="10" t="s">
        <v>1481</v>
      </c>
      <c r="AL178" s="10">
        <v>50</v>
      </c>
    </row>
    <row r="179" spans="1:47" s="10" customFormat="1" ht="169.75">
      <c r="A179" s="10">
        <v>106</v>
      </c>
      <c r="B179" s="10" t="s">
        <v>1313</v>
      </c>
      <c r="D179" s="22" t="s">
        <v>1367</v>
      </c>
      <c r="E179" s="22" t="s">
        <v>1371</v>
      </c>
      <c r="F179" s="22">
        <v>12314</v>
      </c>
      <c r="G179" s="22" t="s">
        <v>1482</v>
      </c>
      <c r="H179" s="22">
        <v>2012</v>
      </c>
      <c r="I179" s="22" t="s">
        <v>1483</v>
      </c>
      <c r="J179" s="24">
        <v>567120</v>
      </c>
      <c r="K179" s="22" t="s">
        <v>81</v>
      </c>
      <c r="L179" s="22" t="s">
        <v>1484</v>
      </c>
      <c r="M179" s="22" t="s">
        <v>1485</v>
      </c>
      <c r="N179" s="22" t="s">
        <v>1486</v>
      </c>
      <c r="O179" s="22" t="s">
        <v>1487</v>
      </c>
      <c r="P179" s="22" t="s">
        <v>1488</v>
      </c>
      <c r="Q179" s="159">
        <v>88.6</v>
      </c>
      <c r="R179" s="24">
        <v>66.72</v>
      </c>
      <c r="S179" s="159">
        <v>7.78</v>
      </c>
      <c r="T179" s="159">
        <v>14.1</v>
      </c>
      <c r="U179" s="159">
        <v>88.6</v>
      </c>
      <c r="V179" s="47">
        <v>100</v>
      </c>
      <c r="W179" s="110">
        <v>100</v>
      </c>
      <c r="X179" s="35" t="s">
        <v>1321</v>
      </c>
      <c r="Y179" s="10">
        <v>1</v>
      </c>
      <c r="Z179" s="10">
        <v>1</v>
      </c>
      <c r="AA179" s="10">
        <v>7</v>
      </c>
      <c r="AB179" s="10">
        <v>41</v>
      </c>
      <c r="AC179" s="22" t="s">
        <v>1489</v>
      </c>
      <c r="AE179" s="22">
        <v>5</v>
      </c>
      <c r="AF179" s="10">
        <f t="shared" si="10"/>
        <v>99</v>
      </c>
      <c r="AG179" s="10" t="s">
        <v>1367</v>
      </c>
      <c r="AH179" s="10" t="s">
        <v>1368</v>
      </c>
      <c r="AI179" s="10">
        <v>33</v>
      </c>
      <c r="AJ179" s="10" t="s">
        <v>1357</v>
      </c>
      <c r="AK179" s="10" t="s">
        <v>1366</v>
      </c>
      <c r="AL179" s="10">
        <v>33</v>
      </c>
      <c r="AM179" s="10" t="s">
        <v>1490</v>
      </c>
      <c r="AN179" s="10" t="s">
        <v>1491</v>
      </c>
      <c r="AO179" s="10">
        <v>33</v>
      </c>
    </row>
    <row r="180" spans="1:47" s="10" customFormat="1" ht="127.3">
      <c r="A180" s="10">
        <v>106</v>
      </c>
      <c r="B180" s="10" t="s">
        <v>1313</v>
      </c>
      <c r="D180" s="22" t="s">
        <v>1432</v>
      </c>
      <c r="E180" s="22" t="s">
        <v>1433</v>
      </c>
      <c r="F180" s="22">
        <v>5027</v>
      </c>
      <c r="G180" s="22" t="s">
        <v>1492</v>
      </c>
      <c r="H180" s="22">
        <v>2008</v>
      </c>
      <c r="I180" s="22" t="s">
        <v>1493</v>
      </c>
      <c r="J180" s="24">
        <v>78200</v>
      </c>
      <c r="K180" s="22" t="s">
        <v>103</v>
      </c>
      <c r="L180" s="22" t="s">
        <v>1436</v>
      </c>
      <c r="M180" s="22" t="s">
        <v>1494</v>
      </c>
      <c r="N180" s="22" t="s">
        <v>1495</v>
      </c>
      <c r="O180" s="22" t="s">
        <v>1496</v>
      </c>
      <c r="P180" s="22" t="s">
        <v>1497</v>
      </c>
      <c r="Q180" s="159">
        <v>39.46</v>
      </c>
      <c r="R180" s="24">
        <v>9.1999999999999993</v>
      </c>
      <c r="S180" s="159">
        <v>17.88</v>
      </c>
      <c r="T180" s="159">
        <v>12.38</v>
      </c>
      <c r="U180" s="159">
        <v>39.46</v>
      </c>
      <c r="V180" s="47">
        <v>100</v>
      </c>
      <c r="W180" s="110">
        <v>100</v>
      </c>
      <c r="X180" s="35" t="s">
        <v>1321</v>
      </c>
      <c r="Y180" s="10">
        <v>3</v>
      </c>
      <c r="Z180" s="10">
        <v>11</v>
      </c>
      <c r="AA180" s="10">
        <v>3</v>
      </c>
      <c r="AB180" s="10">
        <v>32</v>
      </c>
      <c r="AC180" s="22" t="s">
        <v>1498</v>
      </c>
      <c r="AE180" s="22">
        <v>5</v>
      </c>
      <c r="AF180" s="10">
        <f t="shared" si="10"/>
        <v>100</v>
      </c>
      <c r="AG180" s="10" t="s">
        <v>1432</v>
      </c>
      <c r="AH180" s="10" t="s">
        <v>1433</v>
      </c>
      <c r="AI180" s="10">
        <v>25</v>
      </c>
      <c r="AJ180" s="10" t="s">
        <v>1499</v>
      </c>
      <c r="AK180" s="10" t="s">
        <v>1500</v>
      </c>
      <c r="AL180" s="10">
        <v>25</v>
      </c>
      <c r="AM180" s="10" t="s">
        <v>1501</v>
      </c>
      <c r="AN180" s="10" t="s">
        <v>1502</v>
      </c>
      <c r="AO180" s="10">
        <v>25</v>
      </c>
      <c r="AP180" s="10" t="s">
        <v>1503</v>
      </c>
      <c r="AQ180" s="10" t="s">
        <v>1504</v>
      </c>
      <c r="AR180" s="10">
        <v>25</v>
      </c>
    </row>
    <row r="181" spans="1:47" s="10" customFormat="1" ht="325.3">
      <c r="A181" s="10">
        <v>106</v>
      </c>
      <c r="B181" s="10" t="s">
        <v>1313</v>
      </c>
      <c r="D181" s="22" t="s">
        <v>1470</v>
      </c>
      <c r="E181" s="22" t="s">
        <v>1471</v>
      </c>
      <c r="F181" s="22">
        <v>3332</v>
      </c>
      <c r="G181" s="22" t="s">
        <v>1505</v>
      </c>
      <c r="H181" s="22">
        <v>2005</v>
      </c>
      <c r="I181" s="22" t="s">
        <v>1506</v>
      </c>
      <c r="J181" s="24">
        <v>121598.22</v>
      </c>
      <c r="K181" s="22" t="s">
        <v>149</v>
      </c>
      <c r="L181" s="22" t="s">
        <v>1507</v>
      </c>
      <c r="M181" s="22" t="s">
        <v>1508</v>
      </c>
      <c r="N181" s="22" t="s">
        <v>1509</v>
      </c>
      <c r="O181" s="22" t="s">
        <v>1510</v>
      </c>
      <c r="P181" s="22">
        <v>35941</v>
      </c>
      <c r="Q181" s="159">
        <v>44.57</v>
      </c>
      <c r="R181" s="24">
        <v>14.31</v>
      </c>
      <c r="S181" s="159">
        <v>17.88</v>
      </c>
      <c r="T181" s="159">
        <v>12.38</v>
      </c>
      <c r="U181" s="159">
        <v>44.57</v>
      </c>
      <c r="V181" s="47">
        <v>100</v>
      </c>
      <c r="W181" s="110">
        <v>100</v>
      </c>
      <c r="X181" s="35" t="s">
        <v>1321</v>
      </c>
      <c r="Y181" s="10">
        <v>5</v>
      </c>
      <c r="Z181" s="10">
        <v>1</v>
      </c>
      <c r="AB181" s="10">
        <v>34</v>
      </c>
      <c r="AC181" s="22" t="s">
        <v>1511</v>
      </c>
      <c r="AE181" s="22">
        <v>5</v>
      </c>
      <c r="AF181" s="10">
        <f t="shared" si="10"/>
        <v>100</v>
      </c>
      <c r="AG181" s="10" t="s">
        <v>1470</v>
      </c>
      <c r="AH181" s="10" t="s">
        <v>1481</v>
      </c>
      <c r="AI181" s="10">
        <v>25</v>
      </c>
      <c r="AJ181" s="10" t="s">
        <v>1512</v>
      </c>
      <c r="AK181" s="10" t="s">
        <v>1513</v>
      </c>
      <c r="AL181" s="10">
        <v>25</v>
      </c>
      <c r="AM181" s="10" t="s">
        <v>1514</v>
      </c>
      <c r="AN181" s="10" t="s">
        <v>1513</v>
      </c>
      <c r="AO181" s="10">
        <v>25</v>
      </c>
      <c r="AP181" s="10" t="s">
        <v>1515</v>
      </c>
      <c r="AQ181" s="10" t="s">
        <v>1513</v>
      </c>
      <c r="AR181" s="10">
        <v>25</v>
      </c>
    </row>
    <row r="182" spans="1:47" s="10" customFormat="1" ht="127.3">
      <c r="A182" s="10">
        <v>106</v>
      </c>
      <c r="B182" s="10" t="s">
        <v>1313</v>
      </c>
      <c r="D182" s="22" t="s">
        <v>289</v>
      </c>
      <c r="E182" s="22" t="s">
        <v>1335</v>
      </c>
      <c r="F182" s="22">
        <v>7561</v>
      </c>
      <c r="G182" s="22" t="s">
        <v>1516</v>
      </c>
      <c r="H182" s="22">
        <v>2003</v>
      </c>
      <c r="I182" s="22" t="s">
        <v>1517</v>
      </c>
      <c r="J182" s="24">
        <v>62522.8</v>
      </c>
      <c r="K182" s="22" t="s">
        <v>156</v>
      </c>
      <c r="L182" s="22" t="s">
        <v>1518</v>
      </c>
      <c r="M182" s="22" t="s">
        <v>1519</v>
      </c>
      <c r="N182" s="22" t="s">
        <v>1520</v>
      </c>
      <c r="O182" s="22"/>
      <c r="P182" s="22" t="s">
        <v>1521</v>
      </c>
      <c r="Q182" s="159">
        <v>37.619999999999997</v>
      </c>
      <c r="R182" s="24">
        <v>7.36</v>
      </c>
      <c r="S182" s="159">
        <v>17.88</v>
      </c>
      <c r="T182" s="159">
        <v>12.38</v>
      </c>
      <c r="U182" s="159">
        <v>37.619999999999997</v>
      </c>
      <c r="V182" s="47">
        <v>100</v>
      </c>
      <c r="W182" s="110">
        <v>100</v>
      </c>
      <c r="X182" s="35" t="s">
        <v>1321</v>
      </c>
      <c r="Y182" s="10">
        <v>3</v>
      </c>
      <c r="Z182" s="10">
        <v>8</v>
      </c>
      <c r="AA182" s="10">
        <v>1</v>
      </c>
      <c r="AB182" s="10">
        <v>67</v>
      </c>
      <c r="AC182" s="22" t="s">
        <v>1522</v>
      </c>
      <c r="AD182" s="10">
        <v>0</v>
      </c>
      <c r="AE182" s="22">
        <v>5</v>
      </c>
      <c r="AF182" s="10">
        <f t="shared" si="10"/>
        <v>100</v>
      </c>
      <c r="AG182" s="10" t="s">
        <v>1342</v>
      </c>
      <c r="AH182" s="10" t="s">
        <v>1343</v>
      </c>
      <c r="AI182" s="10">
        <v>25</v>
      </c>
      <c r="AJ182" s="10" t="s">
        <v>289</v>
      </c>
      <c r="AK182" s="10" t="s">
        <v>1335</v>
      </c>
      <c r="AL182" s="10">
        <v>25</v>
      </c>
      <c r="AM182" s="10" t="s">
        <v>1523</v>
      </c>
      <c r="AN182" s="10" t="s">
        <v>1343</v>
      </c>
      <c r="AO182" s="10">
        <v>25</v>
      </c>
      <c r="AP182" s="10" t="s">
        <v>1524</v>
      </c>
      <c r="AQ182" s="10" t="s">
        <v>1335</v>
      </c>
      <c r="AR182" s="10">
        <v>25</v>
      </c>
    </row>
    <row r="183" spans="1:47" s="10" customFormat="1" ht="141.44999999999999">
      <c r="A183" s="10">
        <v>106</v>
      </c>
      <c r="B183" s="10" t="s">
        <v>1313</v>
      </c>
      <c r="D183" s="22" t="s">
        <v>1525</v>
      </c>
      <c r="E183" s="22" t="s">
        <v>1526</v>
      </c>
      <c r="F183" s="22">
        <v>1339</v>
      </c>
      <c r="G183" s="22" t="s">
        <v>1527</v>
      </c>
      <c r="H183" s="22">
        <v>2007</v>
      </c>
      <c r="I183" s="22" t="s">
        <v>1528</v>
      </c>
      <c r="J183" s="24">
        <v>67200</v>
      </c>
      <c r="K183" s="22" t="s">
        <v>103</v>
      </c>
      <c r="L183" s="22" t="s">
        <v>1529</v>
      </c>
      <c r="M183" s="22" t="s">
        <v>1530</v>
      </c>
      <c r="N183" s="22" t="s">
        <v>1531</v>
      </c>
      <c r="O183" s="22" t="s">
        <v>1532</v>
      </c>
      <c r="P183" s="22" t="s">
        <v>1533</v>
      </c>
      <c r="Q183" s="159">
        <v>38.17</v>
      </c>
      <c r="R183" s="24">
        <v>7.91</v>
      </c>
      <c r="S183" s="159">
        <v>17.88</v>
      </c>
      <c r="T183" s="159">
        <v>12.38</v>
      </c>
      <c r="U183" s="159">
        <v>38.17</v>
      </c>
      <c r="V183" s="47">
        <v>100</v>
      </c>
      <c r="W183" s="110">
        <v>100</v>
      </c>
      <c r="X183" s="35" t="s">
        <v>1321</v>
      </c>
      <c r="Y183" s="10">
        <v>6</v>
      </c>
      <c r="Z183" s="10">
        <v>1</v>
      </c>
      <c r="AA183" s="10">
        <v>5</v>
      </c>
      <c r="AB183" s="10">
        <v>63</v>
      </c>
      <c r="AC183" s="22" t="s">
        <v>1534</v>
      </c>
      <c r="AD183" s="10">
        <v>0</v>
      </c>
      <c r="AE183" s="22">
        <v>5</v>
      </c>
      <c r="AF183" s="10">
        <f t="shared" si="10"/>
        <v>100</v>
      </c>
      <c r="AG183" s="10" t="s">
        <v>1525</v>
      </c>
      <c r="AH183" s="10" t="s">
        <v>1535</v>
      </c>
      <c r="AI183" s="10">
        <v>25</v>
      </c>
      <c r="AJ183" s="10" t="s">
        <v>1525</v>
      </c>
      <c r="AK183" s="10" t="s">
        <v>1535</v>
      </c>
      <c r="AL183" s="10">
        <v>25</v>
      </c>
      <c r="AM183" s="10" t="s">
        <v>1525</v>
      </c>
      <c r="AN183" s="10" t="s">
        <v>1535</v>
      </c>
      <c r="AO183" s="10">
        <v>25</v>
      </c>
      <c r="AP183" s="10" t="s">
        <v>1525</v>
      </c>
      <c r="AQ183" s="10" t="s">
        <v>1535</v>
      </c>
      <c r="AR183" s="10">
        <v>25</v>
      </c>
    </row>
    <row r="184" spans="1:47" s="10" customFormat="1" ht="127.3">
      <c r="A184" s="10">
        <v>106</v>
      </c>
      <c r="B184" s="10" t="s">
        <v>1313</v>
      </c>
      <c r="D184" s="22" t="s">
        <v>462</v>
      </c>
      <c r="E184" s="22" t="s">
        <v>1377</v>
      </c>
      <c r="F184" s="22">
        <v>4587</v>
      </c>
      <c r="G184" s="22" t="s">
        <v>1536</v>
      </c>
      <c r="H184" s="22">
        <v>2004</v>
      </c>
      <c r="I184" s="22" t="s">
        <v>1537</v>
      </c>
      <c r="J184" s="24">
        <v>52228.55</v>
      </c>
      <c r="K184" s="22" t="s">
        <v>149</v>
      </c>
      <c r="L184" s="22" t="s">
        <v>1538</v>
      </c>
      <c r="M184" s="22" t="s">
        <v>1539</v>
      </c>
      <c r="N184" s="22" t="s">
        <v>1540</v>
      </c>
      <c r="O184" s="22" t="s">
        <v>1541</v>
      </c>
      <c r="P184" s="22">
        <v>41790</v>
      </c>
      <c r="Q184" s="159">
        <v>36.4</v>
      </c>
      <c r="R184" s="24">
        <v>6.14</v>
      </c>
      <c r="S184" s="159">
        <v>17.88</v>
      </c>
      <c r="T184" s="159">
        <v>12.38</v>
      </c>
      <c r="U184" s="159">
        <v>36.4</v>
      </c>
      <c r="V184" s="47">
        <v>100</v>
      </c>
      <c r="W184" s="110">
        <v>100</v>
      </c>
      <c r="X184" s="35" t="s">
        <v>1321</v>
      </c>
      <c r="Y184" s="10">
        <v>6</v>
      </c>
      <c r="Z184" s="10">
        <v>3</v>
      </c>
      <c r="AA184" s="10">
        <v>4</v>
      </c>
      <c r="AB184" s="10">
        <v>44</v>
      </c>
      <c r="AC184" s="22" t="s">
        <v>1542</v>
      </c>
      <c r="AE184" s="22">
        <v>5</v>
      </c>
      <c r="AF184" s="10">
        <f t="shared" si="10"/>
        <v>100</v>
      </c>
      <c r="AG184" s="10" t="s">
        <v>462</v>
      </c>
      <c r="AH184" s="10" t="s">
        <v>1385</v>
      </c>
      <c r="AI184" s="10">
        <v>25</v>
      </c>
      <c r="AJ184" s="10" t="s">
        <v>1387</v>
      </c>
      <c r="AK184" s="10" t="s">
        <v>1388</v>
      </c>
      <c r="AL184" s="10">
        <v>25</v>
      </c>
      <c r="AM184" s="10" t="s">
        <v>1543</v>
      </c>
      <c r="AN184" s="10" t="s">
        <v>1544</v>
      </c>
      <c r="AO184" s="10">
        <v>25</v>
      </c>
      <c r="AP184" s="10" t="s">
        <v>1387</v>
      </c>
      <c r="AQ184" s="10" t="s">
        <v>1388</v>
      </c>
      <c r="AR184" s="10">
        <v>25</v>
      </c>
    </row>
    <row r="185" spans="1:47" s="10" customFormat="1" ht="127.3">
      <c r="A185" s="10">
        <v>106</v>
      </c>
      <c r="B185" s="10" t="s">
        <v>1313</v>
      </c>
      <c r="D185" s="22" t="s">
        <v>462</v>
      </c>
      <c r="E185" s="22" t="s">
        <v>1377</v>
      </c>
      <c r="F185" s="22">
        <v>4587</v>
      </c>
      <c r="G185" s="22" t="s">
        <v>1545</v>
      </c>
      <c r="H185" s="22">
        <v>2002</v>
      </c>
      <c r="I185" s="22" t="s">
        <v>1546</v>
      </c>
      <c r="J185" s="24">
        <v>112852.06</v>
      </c>
      <c r="K185" s="22" t="s">
        <v>156</v>
      </c>
      <c r="L185" s="22" t="s">
        <v>1547</v>
      </c>
      <c r="M185" s="22" t="s">
        <v>1548</v>
      </c>
      <c r="N185" s="22" t="s">
        <v>1549</v>
      </c>
      <c r="O185" s="22" t="s">
        <v>1550</v>
      </c>
      <c r="P185" s="22">
        <v>39264</v>
      </c>
      <c r="Q185" s="159">
        <v>43.54</v>
      </c>
      <c r="R185" s="24">
        <v>13.28</v>
      </c>
      <c r="S185" s="159">
        <v>17.88</v>
      </c>
      <c r="T185" s="159">
        <v>12.38</v>
      </c>
      <c r="U185" s="159">
        <v>43.54</v>
      </c>
      <c r="V185" s="47">
        <v>100</v>
      </c>
      <c r="W185" s="110">
        <v>100</v>
      </c>
      <c r="X185" s="35" t="s">
        <v>1321</v>
      </c>
      <c r="Y185" s="10">
        <v>1</v>
      </c>
      <c r="Z185" s="10">
        <v>1</v>
      </c>
      <c r="AA185" s="10">
        <v>7</v>
      </c>
      <c r="AB185" s="10">
        <v>44</v>
      </c>
      <c r="AC185" s="22" t="s">
        <v>1551</v>
      </c>
      <c r="AE185" s="22">
        <v>5</v>
      </c>
      <c r="AF185" s="10">
        <f t="shared" si="10"/>
        <v>100</v>
      </c>
      <c r="AG185" s="10" t="s">
        <v>462</v>
      </c>
      <c r="AH185" s="10" t="s">
        <v>1385</v>
      </c>
      <c r="AI185" s="10">
        <v>25</v>
      </c>
      <c r="AJ185" s="10" t="s">
        <v>1386</v>
      </c>
      <c r="AK185" s="10" t="s">
        <v>1377</v>
      </c>
      <c r="AL185" s="10">
        <v>25</v>
      </c>
      <c r="AM185" s="10" t="s">
        <v>1552</v>
      </c>
      <c r="AN185" s="10" t="s">
        <v>1388</v>
      </c>
      <c r="AO185" s="10">
        <v>25</v>
      </c>
      <c r="AP185" s="10" t="s">
        <v>1543</v>
      </c>
      <c r="AQ185" s="10" t="s">
        <v>1544</v>
      </c>
      <c r="AR185" s="10">
        <v>25</v>
      </c>
    </row>
    <row r="186" spans="1:47" s="10" customFormat="1" ht="127.3">
      <c r="A186" s="10">
        <v>106</v>
      </c>
      <c r="B186" s="10" t="s">
        <v>1313</v>
      </c>
      <c r="D186" s="22" t="s">
        <v>1323</v>
      </c>
      <c r="E186" s="22" t="s">
        <v>1553</v>
      </c>
      <c r="F186" s="22">
        <v>9089</v>
      </c>
      <c r="G186" s="22" t="s">
        <v>1554</v>
      </c>
      <c r="H186" s="22">
        <v>2007</v>
      </c>
      <c r="I186" s="22" t="s">
        <v>1555</v>
      </c>
      <c r="J186" s="24">
        <v>141378</v>
      </c>
      <c r="K186" s="22" t="s">
        <v>103</v>
      </c>
      <c r="L186" s="22" t="s">
        <v>1556</v>
      </c>
      <c r="M186" s="22" t="s">
        <v>1557</v>
      </c>
      <c r="N186" s="22" t="s">
        <v>1558</v>
      </c>
      <c r="O186" s="22" t="s">
        <v>1559</v>
      </c>
      <c r="P186" s="22" t="s">
        <v>1560</v>
      </c>
      <c r="Q186" s="159">
        <v>46.89</v>
      </c>
      <c r="R186" s="24">
        <v>16.63</v>
      </c>
      <c r="S186" s="159">
        <v>17.88</v>
      </c>
      <c r="T186" s="159">
        <v>12.38</v>
      </c>
      <c r="U186" s="159">
        <v>46.89</v>
      </c>
      <c r="V186" s="47">
        <v>100</v>
      </c>
      <c r="W186" s="110">
        <v>100</v>
      </c>
      <c r="X186" s="35" t="s">
        <v>1321</v>
      </c>
      <c r="Y186" s="10">
        <v>4</v>
      </c>
      <c r="Z186" s="10">
        <v>4</v>
      </c>
      <c r="AA186" s="10">
        <v>6</v>
      </c>
      <c r="AB186" s="10">
        <v>30</v>
      </c>
      <c r="AC186" s="22" t="s">
        <v>1561</v>
      </c>
      <c r="AE186" s="22">
        <v>5</v>
      </c>
      <c r="AF186" s="10">
        <f t="shared" si="10"/>
        <v>100</v>
      </c>
      <c r="AG186" s="10" t="s">
        <v>1323</v>
      </c>
      <c r="AH186" s="10" t="s">
        <v>1324</v>
      </c>
      <c r="AI186" s="10">
        <v>100</v>
      </c>
    </row>
    <row r="187" spans="1:47" s="10" customFormat="1" ht="127.3">
      <c r="A187" s="10">
        <v>106</v>
      </c>
      <c r="B187" s="10" t="s">
        <v>1313</v>
      </c>
      <c r="D187" s="22" t="s">
        <v>59</v>
      </c>
      <c r="E187" s="22" t="s">
        <v>1562</v>
      </c>
      <c r="F187" s="22">
        <v>7518</v>
      </c>
      <c r="G187" s="22" t="s">
        <v>1563</v>
      </c>
      <c r="H187" s="22">
        <v>2002</v>
      </c>
      <c r="I187" s="22" t="s">
        <v>1564</v>
      </c>
      <c r="J187" s="24">
        <v>129196.9</v>
      </c>
      <c r="K187" s="22" t="s">
        <v>156</v>
      </c>
      <c r="L187" s="22" t="s">
        <v>1317</v>
      </c>
      <c r="M187" s="22" t="s">
        <v>1318</v>
      </c>
      <c r="N187" s="22" t="s">
        <v>1565</v>
      </c>
      <c r="O187" s="22" t="s">
        <v>1566</v>
      </c>
      <c r="P187" s="22">
        <v>39291</v>
      </c>
      <c r="Q187" s="159">
        <v>45.46</v>
      </c>
      <c r="R187" s="24">
        <v>15.2</v>
      </c>
      <c r="S187" s="159">
        <v>17.88</v>
      </c>
      <c r="T187" s="159">
        <v>12.38</v>
      </c>
      <c r="U187" s="159">
        <v>45.46</v>
      </c>
      <c r="V187" s="47">
        <v>100</v>
      </c>
      <c r="W187" s="110">
        <v>100</v>
      </c>
      <c r="X187" s="35" t="s">
        <v>1321</v>
      </c>
      <c r="Y187" s="10">
        <v>3</v>
      </c>
      <c r="Z187" s="10">
        <v>1</v>
      </c>
      <c r="AA187" s="10">
        <v>3</v>
      </c>
      <c r="AB187" s="10">
        <v>44</v>
      </c>
      <c r="AC187" s="22" t="s">
        <v>1567</v>
      </c>
      <c r="AE187" s="22">
        <v>5</v>
      </c>
      <c r="AF187" s="10">
        <f t="shared" si="10"/>
        <v>100</v>
      </c>
      <c r="AG187" s="10" t="s">
        <v>59</v>
      </c>
      <c r="AH187" s="10" t="s">
        <v>1568</v>
      </c>
      <c r="AI187" s="10">
        <v>100</v>
      </c>
    </row>
    <row r="188" spans="1:47" s="10" customFormat="1" ht="240.45">
      <c r="A188" s="10">
        <v>106</v>
      </c>
      <c r="B188" s="10" t="s">
        <v>1313</v>
      </c>
      <c r="D188" s="22" t="s">
        <v>1569</v>
      </c>
      <c r="E188" s="22" t="s">
        <v>1570</v>
      </c>
      <c r="F188" s="22">
        <v>9090</v>
      </c>
      <c r="G188" s="22" t="s">
        <v>1571</v>
      </c>
      <c r="H188" s="22">
        <v>2007</v>
      </c>
      <c r="I188" s="22" t="s">
        <v>1572</v>
      </c>
      <c r="J188" s="24">
        <v>52450</v>
      </c>
      <c r="K188" s="22" t="s">
        <v>103</v>
      </c>
      <c r="L188" s="22" t="s">
        <v>1573</v>
      </c>
      <c r="M188" s="22" t="s">
        <v>1574</v>
      </c>
      <c r="N188" s="22" t="s">
        <v>1575</v>
      </c>
      <c r="O188" s="22" t="s">
        <v>1576</v>
      </c>
      <c r="P188" s="22" t="s">
        <v>1577</v>
      </c>
      <c r="Q188" s="159">
        <v>36.43</v>
      </c>
      <c r="R188" s="24">
        <v>6.17</v>
      </c>
      <c r="S188" s="159">
        <v>17.88</v>
      </c>
      <c r="T188" s="159">
        <v>12.38</v>
      </c>
      <c r="U188" s="159">
        <v>36.43</v>
      </c>
      <c r="V188" s="47">
        <v>100</v>
      </c>
      <c r="W188" s="110">
        <v>100</v>
      </c>
      <c r="X188" s="35" t="s">
        <v>1321</v>
      </c>
      <c r="Y188" s="10">
        <v>1</v>
      </c>
      <c r="Z188" s="10">
        <v>1</v>
      </c>
      <c r="AA188" s="10">
        <v>3</v>
      </c>
      <c r="AB188" s="10">
        <v>44</v>
      </c>
      <c r="AC188" s="22" t="s">
        <v>1578</v>
      </c>
      <c r="AE188" s="22">
        <v>5</v>
      </c>
      <c r="AF188" s="10">
        <f t="shared" si="10"/>
        <v>100</v>
      </c>
      <c r="AG188" s="10" t="s">
        <v>1569</v>
      </c>
      <c r="AH188" s="10" t="s">
        <v>1579</v>
      </c>
      <c r="AI188" s="10">
        <v>25</v>
      </c>
      <c r="AJ188" s="10" t="s">
        <v>1580</v>
      </c>
      <c r="AK188" s="10" t="s">
        <v>1581</v>
      </c>
      <c r="AL188" s="10">
        <v>25</v>
      </c>
      <c r="AM188" s="10" t="s">
        <v>1582</v>
      </c>
      <c r="AN188" s="10" t="s">
        <v>1583</v>
      </c>
      <c r="AO188" s="10">
        <v>25</v>
      </c>
      <c r="AP188" s="10" t="s">
        <v>1584</v>
      </c>
      <c r="AQ188" s="10" t="s">
        <v>1570</v>
      </c>
      <c r="AR188" s="10">
        <v>25</v>
      </c>
    </row>
    <row r="189" spans="1:47" s="10" customFormat="1" ht="127.3">
      <c r="A189" s="10">
        <v>106</v>
      </c>
      <c r="B189" s="10" t="s">
        <v>1313</v>
      </c>
      <c r="D189" s="22" t="s">
        <v>65</v>
      </c>
      <c r="E189" s="22" t="s">
        <v>1585</v>
      </c>
      <c r="F189" s="22">
        <v>3317</v>
      </c>
      <c r="G189" s="22" t="s">
        <v>1586</v>
      </c>
      <c r="H189" s="22">
        <v>2012</v>
      </c>
      <c r="I189" s="22" t="s">
        <v>1587</v>
      </c>
      <c r="J189" s="24">
        <v>144840</v>
      </c>
      <c r="K189" s="22" t="s">
        <v>81</v>
      </c>
      <c r="L189" s="22" t="s">
        <v>1588</v>
      </c>
      <c r="M189" s="22" t="s">
        <v>1589</v>
      </c>
      <c r="N189" s="22" t="s">
        <v>1590</v>
      </c>
      <c r="O189" s="22" t="s">
        <v>1591</v>
      </c>
      <c r="P189" s="22" t="s">
        <v>1592</v>
      </c>
      <c r="Q189" s="159">
        <v>39.14</v>
      </c>
      <c r="R189" s="24">
        <v>17.04</v>
      </c>
      <c r="S189" s="159">
        <v>8</v>
      </c>
      <c r="T189" s="159">
        <v>14.1</v>
      </c>
      <c r="U189" s="159">
        <v>39.14</v>
      </c>
      <c r="V189" s="47">
        <v>100</v>
      </c>
      <c r="W189" s="110">
        <v>100</v>
      </c>
      <c r="X189" s="35" t="s">
        <v>1321</v>
      </c>
      <c r="Y189" s="10">
        <v>3</v>
      </c>
      <c r="Z189" s="10">
        <v>2</v>
      </c>
      <c r="AA189" s="10">
        <v>3</v>
      </c>
      <c r="AB189" s="10">
        <v>44</v>
      </c>
      <c r="AC189" s="22" t="s">
        <v>1593</v>
      </c>
      <c r="AE189" s="22">
        <v>5</v>
      </c>
      <c r="AF189" s="10">
        <f t="shared" si="10"/>
        <v>100</v>
      </c>
      <c r="AG189" s="10" t="s">
        <v>65</v>
      </c>
      <c r="AH189" s="10" t="s">
        <v>1585</v>
      </c>
      <c r="AI189" s="10">
        <v>100</v>
      </c>
    </row>
    <row r="190" spans="1:47" s="10" customFormat="1" ht="240.45">
      <c r="A190" s="10">
        <v>106</v>
      </c>
      <c r="B190" s="10" t="s">
        <v>1313</v>
      </c>
      <c r="D190" s="22" t="s">
        <v>289</v>
      </c>
      <c r="E190" s="22" t="s">
        <v>1594</v>
      </c>
      <c r="F190" s="22">
        <v>18801</v>
      </c>
      <c r="G190" s="22" t="s">
        <v>1595</v>
      </c>
      <c r="H190" s="22">
        <v>2010</v>
      </c>
      <c r="I190" s="22" t="s">
        <v>1596</v>
      </c>
      <c r="J190" s="24">
        <v>901938</v>
      </c>
      <c r="K190" s="22" t="s">
        <v>81</v>
      </c>
      <c r="L190" s="22" t="s">
        <v>1597</v>
      </c>
      <c r="M190" s="22" t="s">
        <v>1598</v>
      </c>
      <c r="N190" s="22" t="s">
        <v>1599</v>
      </c>
      <c r="O190" s="22" t="s">
        <v>1600</v>
      </c>
      <c r="P190" s="22" t="s">
        <v>1601</v>
      </c>
      <c r="Q190" s="159">
        <v>136.37</v>
      </c>
      <c r="R190" s="24">
        <v>106.11</v>
      </c>
      <c r="S190" s="159">
        <v>17.88</v>
      </c>
      <c r="T190" s="159">
        <v>12.38</v>
      </c>
      <c r="U190" s="159">
        <v>136.37</v>
      </c>
      <c r="V190" s="47">
        <v>100</v>
      </c>
      <c r="W190" s="110">
        <v>100</v>
      </c>
      <c r="X190" s="35" t="s">
        <v>1321</v>
      </c>
      <c r="Y190" s="10">
        <v>4</v>
      </c>
      <c r="Z190" s="10">
        <v>6</v>
      </c>
      <c r="AA190" s="10">
        <v>3</v>
      </c>
      <c r="AB190" s="10">
        <v>11</v>
      </c>
      <c r="AC190" s="22" t="s">
        <v>1602</v>
      </c>
      <c r="AE190" s="22">
        <v>5</v>
      </c>
      <c r="AF190" s="10">
        <f t="shared" si="10"/>
        <v>0</v>
      </c>
      <c r="AH190" s="10" t="s">
        <v>1334</v>
      </c>
    </row>
    <row r="191" spans="1:47" s="10" customFormat="1" ht="311.14999999999998">
      <c r="A191" s="10">
        <v>106</v>
      </c>
      <c r="B191" s="10" t="s">
        <v>1313</v>
      </c>
      <c r="D191" s="22" t="s">
        <v>1569</v>
      </c>
      <c r="E191" s="22" t="s">
        <v>1603</v>
      </c>
      <c r="F191" s="22">
        <v>15703</v>
      </c>
      <c r="G191" s="22" t="s">
        <v>1604</v>
      </c>
      <c r="H191" s="22">
        <v>2011</v>
      </c>
      <c r="I191" s="22" t="s">
        <v>1605</v>
      </c>
      <c r="J191" s="24">
        <v>690000</v>
      </c>
      <c r="K191" s="22" t="s">
        <v>81</v>
      </c>
      <c r="L191" s="22" t="s">
        <v>1606</v>
      </c>
      <c r="M191" s="22" t="s">
        <v>1607</v>
      </c>
      <c r="N191" s="22" t="s">
        <v>1608</v>
      </c>
      <c r="O191" s="22" t="s">
        <v>1609</v>
      </c>
      <c r="P191" s="22" t="s">
        <v>1610</v>
      </c>
      <c r="Q191" s="159">
        <v>100.60647059999999</v>
      </c>
      <c r="R191" s="24">
        <v>81.176470589999994</v>
      </c>
      <c r="S191" s="159">
        <v>5.33</v>
      </c>
      <c r="T191" s="159">
        <v>14.1</v>
      </c>
      <c r="U191" s="159">
        <v>100.60647059999999</v>
      </c>
      <c r="V191" s="47">
        <v>100</v>
      </c>
      <c r="W191" s="110">
        <v>100</v>
      </c>
      <c r="X191" s="35" t="s">
        <v>1321</v>
      </c>
      <c r="Y191" s="10">
        <v>3</v>
      </c>
      <c r="Z191" s="10">
        <v>2</v>
      </c>
      <c r="AA191" s="10">
        <v>1</v>
      </c>
      <c r="AB191" s="10">
        <v>44</v>
      </c>
      <c r="AC191" s="22" t="s">
        <v>1611</v>
      </c>
      <c r="AE191" s="22">
        <v>5</v>
      </c>
      <c r="AF191" s="10">
        <f t="shared" si="10"/>
        <v>100</v>
      </c>
      <c r="AG191" s="10" t="s">
        <v>1569</v>
      </c>
      <c r="AH191" s="10" t="s">
        <v>1579</v>
      </c>
      <c r="AI191" s="10">
        <v>20</v>
      </c>
      <c r="AJ191" s="10" t="s">
        <v>1612</v>
      </c>
      <c r="AK191" s="10" t="s">
        <v>1603</v>
      </c>
      <c r="AL191" s="10">
        <v>20</v>
      </c>
      <c r="AM191" s="10" t="s">
        <v>1613</v>
      </c>
      <c r="AN191" s="10" t="s">
        <v>1579</v>
      </c>
      <c r="AO191" s="10">
        <v>20</v>
      </c>
      <c r="AP191" s="10" t="s">
        <v>1614</v>
      </c>
      <c r="AQ191" s="10" t="s">
        <v>1615</v>
      </c>
      <c r="AR191" s="10">
        <v>20</v>
      </c>
      <c r="AS191" s="10" t="s">
        <v>1616</v>
      </c>
      <c r="AT191" s="10" t="s">
        <v>1617</v>
      </c>
      <c r="AU191" s="10">
        <v>20</v>
      </c>
    </row>
    <row r="192" spans="1:47" s="10" customFormat="1" ht="169.75">
      <c r="A192" s="10">
        <v>106</v>
      </c>
      <c r="B192" s="10" t="s">
        <v>1313</v>
      </c>
      <c r="D192" s="22" t="s">
        <v>1432</v>
      </c>
      <c r="E192" s="22" t="s">
        <v>1433</v>
      </c>
      <c r="F192" s="22">
        <v>5027</v>
      </c>
      <c r="G192" s="22" t="s">
        <v>1618</v>
      </c>
      <c r="H192" s="22">
        <v>2006</v>
      </c>
      <c r="I192" s="22" t="s">
        <v>1619</v>
      </c>
      <c r="J192" s="24">
        <v>806123.71</v>
      </c>
      <c r="K192" s="22" t="s">
        <v>149</v>
      </c>
      <c r="L192" s="22" t="s">
        <v>1436</v>
      </c>
      <c r="M192" s="22" t="s">
        <v>1437</v>
      </c>
      <c r="N192" s="22" t="s">
        <v>1620</v>
      </c>
      <c r="O192" s="22" t="s">
        <v>1621</v>
      </c>
      <c r="P192" s="22">
        <v>43149</v>
      </c>
      <c r="Q192" s="159">
        <v>125.1</v>
      </c>
      <c r="R192" s="24">
        <v>94.84</v>
      </c>
      <c r="S192" s="159">
        <v>17.88</v>
      </c>
      <c r="T192" s="159">
        <v>12.38</v>
      </c>
      <c r="U192" s="159">
        <v>125.1</v>
      </c>
      <c r="V192" s="47">
        <v>100</v>
      </c>
      <c r="W192" s="110">
        <v>100</v>
      </c>
      <c r="X192" s="35" t="s">
        <v>1321</v>
      </c>
      <c r="Y192" s="10">
        <v>3</v>
      </c>
      <c r="Z192" s="10">
        <v>2</v>
      </c>
      <c r="AA192" s="10">
        <v>3</v>
      </c>
      <c r="AB192" s="10">
        <v>32</v>
      </c>
      <c r="AC192" s="22" t="s">
        <v>1622</v>
      </c>
      <c r="AE192" s="22">
        <v>5</v>
      </c>
      <c r="AF192" s="10">
        <f t="shared" si="10"/>
        <v>100</v>
      </c>
      <c r="AG192" s="10" t="s">
        <v>1623</v>
      </c>
      <c r="AH192" s="10" t="s">
        <v>1334</v>
      </c>
      <c r="AI192" s="10">
        <v>25</v>
      </c>
      <c r="AJ192" s="10" t="s">
        <v>1624</v>
      </c>
      <c r="AL192" s="10">
        <v>25</v>
      </c>
      <c r="AM192" s="10" t="s">
        <v>1625</v>
      </c>
      <c r="AN192" s="10" t="s">
        <v>1626</v>
      </c>
      <c r="AO192" s="10">
        <v>25</v>
      </c>
      <c r="AP192" s="10" t="s">
        <v>1627</v>
      </c>
      <c r="AQ192" s="10" t="s">
        <v>1334</v>
      </c>
      <c r="AR192" s="10">
        <v>25</v>
      </c>
    </row>
    <row r="193" spans="1:47" s="10" customFormat="1" ht="127.3">
      <c r="A193" s="10">
        <v>106</v>
      </c>
      <c r="B193" s="10" t="s">
        <v>1313</v>
      </c>
      <c r="D193" s="22" t="s">
        <v>1432</v>
      </c>
      <c r="E193" s="22" t="s">
        <v>1628</v>
      </c>
      <c r="F193" s="22">
        <v>8314</v>
      </c>
      <c r="G193" s="22" t="s">
        <v>1629</v>
      </c>
      <c r="H193" s="22">
        <v>2010</v>
      </c>
      <c r="I193" s="22" t="s">
        <v>1630</v>
      </c>
      <c r="J193" s="24">
        <v>191069</v>
      </c>
      <c r="K193" s="22" t="s">
        <v>81</v>
      </c>
      <c r="L193" s="22" t="s">
        <v>1631</v>
      </c>
      <c r="M193" s="22" t="s">
        <v>1632</v>
      </c>
      <c r="N193" s="22" t="s">
        <v>1633</v>
      </c>
      <c r="O193" s="22" t="s">
        <v>1634</v>
      </c>
      <c r="P193" s="22" t="s">
        <v>1635</v>
      </c>
      <c r="Q193" s="159">
        <v>52.74</v>
      </c>
      <c r="R193" s="24">
        <v>22.48</v>
      </c>
      <c r="S193" s="159">
        <v>17.88</v>
      </c>
      <c r="T193" s="159">
        <v>12.38</v>
      </c>
      <c r="U193" s="159">
        <v>52.74</v>
      </c>
      <c r="V193" s="47">
        <v>100</v>
      </c>
      <c r="W193" s="110">
        <v>100</v>
      </c>
      <c r="X193" s="35" t="s">
        <v>1321</v>
      </c>
      <c r="Y193" s="10">
        <v>1</v>
      </c>
      <c r="Z193" s="10">
        <v>8</v>
      </c>
      <c r="AA193" s="10">
        <v>1</v>
      </c>
      <c r="AB193" s="10">
        <v>32</v>
      </c>
      <c r="AC193" s="22" t="s">
        <v>1636</v>
      </c>
      <c r="AE193" s="22">
        <v>5</v>
      </c>
      <c r="AF193" s="10">
        <f t="shared" si="10"/>
        <v>0</v>
      </c>
      <c r="AH193" s="10" t="s">
        <v>1334</v>
      </c>
    </row>
    <row r="194" spans="1:47" s="10" customFormat="1" ht="127.3">
      <c r="A194" s="10">
        <v>106</v>
      </c>
      <c r="B194" s="10" t="s">
        <v>1313</v>
      </c>
      <c r="D194" s="22" t="s">
        <v>1347</v>
      </c>
      <c r="E194" s="22" t="s">
        <v>1637</v>
      </c>
      <c r="F194" s="22">
        <v>4763</v>
      </c>
      <c r="G194" s="22" t="s">
        <v>1638</v>
      </c>
      <c r="H194" s="22">
        <v>2004</v>
      </c>
      <c r="I194" s="22" t="s">
        <v>1639</v>
      </c>
      <c r="J194" s="24">
        <v>43886.05</v>
      </c>
      <c r="K194" s="22" t="s">
        <v>149</v>
      </c>
      <c r="L194" s="22" t="s">
        <v>1640</v>
      </c>
      <c r="M194" s="22" t="s">
        <v>1641</v>
      </c>
      <c r="N194" s="22" t="s">
        <v>1642</v>
      </c>
      <c r="O194" s="22" t="s">
        <v>1643</v>
      </c>
      <c r="P194" s="22">
        <v>41206</v>
      </c>
      <c r="Q194" s="159">
        <v>35.42</v>
      </c>
      <c r="R194" s="24">
        <v>5.16</v>
      </c>
      <c r="S194" s="159">
        <v>17.88</v>
      </c>
      <c r="T194" s="159">
        <v>12.38</v>
      </c>
      <c r="U194" s="159">
        <v>35.42</v>
      </c>
      <c r="V194" s="47">
        <v>100</v>
      </c>
      <c r="W194" s="110">
        <v>100</v>
      </c>
      <c r="X194" s="35" t="s">
        <v>1321</v>
      </c>
      <c r="Y194" s="10">
        <v>4</v>
      </c>
      <c r="Z194" s="10">
        <v>2</v>
      </c>
      <c r="AA194" s="10">
        <v>3</v>
      </c>
      <c r="AB194" s="10">
        <v>30</v>
      </c>
      <c r="AC194" s="22" t="s">
        <v>1644</v>
      </c>
      <c r="AD194" s="10">
        <v>0</v>
      </c>
      <c r="AE194" s="22">
        <v>5</v>
      </c>
      <c r="AF194" s="10">
        <f t="shared" si="10"/>
        <v>100</v>
      </c>
      <c r="AG194" s="10" t="s">
        <v>1347</v>
      </c>
      <c r="AH194" s="10" t="s">
        <v>1637</v>
      </c>
      <c r="AI194" s="10">
        <v>50</v>
      </c>
      <c r="AJ194" s="10" t="s">
        <v>1645</v>
      </c>
      <c r="AK194" s="10" t="s">
        <v>1646</v>
      </c>
      <c r="AL194" s="10">
        <v>50</v>
      </c>
    </row>
    <row r="195" spans="1:47" s="10" customFormat="1" ht="127.3">
      <c r="A195" s="10">
        <v>106</v>
      </c>
      <c r="B195" s="10" t="s">
        <v>1313</v>
      </c>
      <c r="D195" s="22" t="s">
        <v>1432</v>
      </c>
      <c r="E195" s="22" t="s">
        <v>1433</v>
      </c>
      <c r="F195" s="22">
        <v>5027</v>
      </c>
      <c r="G195" s="22" t="s">
        <v>1647</v>
      </c>
      <c r="H195" s="22">
        <v>2003</v>
      </c>
      <c r="I195" s="22" t="s">
        <v>1648</v>
      </c>
      <c r="J195" s="24">
        <v>70881.63</v>
      </c>
      <c r="K195" s="22" t="s">
        <v>156</v>
      </c>
      <c r="L195" s="22" t="s">
        <v>1649</v>
      </c>
      <c r="M195" s="22" t="s">
        <v>1650</v>
      </c>
      <c r="N195" s="22" t="s">
        <v>1651</v>
      </c>
      <c r="O195" s="22" t="s">
        <v>1652</v>
      </c>
      <c r="P195" s="22">
        <v>39601</v>
      </c>
      <c r="Q195" s="159">
        <v>38.6</v>
      </c>
      <c r="R195" s="24">
        <v>8.34</v>
      </c>
      <c r="S195" s="159">
        <v>17.88</v>
      </c>
      <c r="T195" s="159">
        <v>12.38</v>
      </c>
      <c r="U195" s="159">
        <v>38.6</v>
      </c>
      <c r="V195" s="47">
        <v>100</v>
      </c>
      <c r="W195" s="110">
        <v>100</v>
      </c>
      <c r="X195" s="35" t="s">
        <v>1321</v>
      </c>
      <c r="Y195" s="10">
        <v>3</v>
      </c>
      <c r="Z195" s="10">
        <v>2</v>
      </c>
      <c r="AA195" s="10">
        <v>2</v>
      </c>
      <c r="AB195" s="10">
        <v>32</v>
      </c>
      <c r="AC195" s="22" t="s">
        <v>1653</v>
      </c>
      <c r="AE195" s="22">
        <v>5</v>
      </c>
      <c r="AF195" s="10">
        <f t="shared" si="10"/>
        <v>100</v>
      </c>
      <c r="AG195" s="10" t="s">
        <v>1432</v>
      </c>
      <c r="AH195" s="10" t="s">
        <v>1433</v>
      </c>
      <c r="AI195" s="10">
        <v>25</v>
      </c>
      <c r="AJ195" s="10" t="s">
        <v>1654</v>
      </c>
      <c r="AK195" s="10" t="s">
        <v>1334</v>
      </c>
      <c r="AL195" s="10">
        <v>25</v>
      </c>
      <c r="AM195" s="10" t="s">
        <v>1655</v>
      </c>
      <c r="AN195" s="10" t="s">
        <v>1334</v>
      </c>
      <c r="AO195" s="10">
        <v>25</v>
      </c>
      <c r="AP195" s="10" t="s">
        <v>1656</v>
      </c>
      <c r="AQ195" s="10" t="s">
        <v>1334</v>
      </c>
      <c r="AR195" s="10">
        <v>25</v>
      </c>
    </row>
    <row r="196" spans="1:47" s="10" customFormat="1" ht="127.3">
      <c r="A196" s="10">
        <v>106</v>
      </c>
      <c r="B196" s="10" t="s">
        <v>1313</v>
      </c>
      <c r="D196" s="22" t="s">
        <v>1569</v>
      </c>
      <c r="E196" s="22" t="s">
        <v>1570</v>
      </c>
      <c r="F196" s="22">
        <v>9090</v>
      </c>
      <c r="G196" s="22" t="s">
        <v>1657</v>
      </c>
      <c r="H196" s="22">
        <v>2004</v>
      </c>
      <c r="I196" s="22" t="s">
        <v>1658</v>
      </c>
      <c r="J196" s="24">
        <v>62455.37</v>
      </c>
      <c r="K196" s="22" t="s">
        <v>149</v>
      </c>
      <c r="L196" s="22" t="s">
        <v>1659</v>
      </c>
      <c r="M196" s="22" t="s">
        <v>1660</v>
      </c>
      <c r="N196" s="22" t="s">
        <v>1661</v>
      </c>
      <c r="O196" s="22" t="s">
        <v>1662</v>
      </c>
      <c r="P196" s="22" t="s">
        <v>1663</v>
      </c>
      <c r="Q196" s="159">
        <v>37.61</v>
      </c>
      <c r="R196" s="24">
        <v>7.35</v>
      </c>
      <c r="S196" s="159">
        <v>17.88</v>
      </c>
      <c r="T196" s="159">
        <v>12.38</v>
      </c>
      <c r="U196" s="159">
        <v>37.61</v>
      </c>
      <c r="V196" s="47">
        <v>100</v>
      </c>
      <c r="W196" s="110">
        <v>100</v>
      </c>
      <c r="X196" s="35" t="s">
        <v>1321</v>
      </c>
      <c r="Y196" s="10">
        <v>3</v>
      </c>
      <c r="Z196" s="10">
        <v>10</v>
      </c>
      <c r="AA196" s="10">
        <v>4</v>
      </c>
      <c r="AB196" s="10">
        <v>44</v>
      </c>
      <c r="AC196" s="22" t="s">
        <v>1664</v>
      </c>
      <c r="AE196" s="22">
        <v>5</v>
      </c>
      <c r="AF196" s="10">
        <f t="shared" si="10"/>
        <v>100</v>
      </c>
      <c r="AG196" s="10" t="s">
        <v>1569</v>
      </c>
      <c r="AH196" s="10" t="s">
        <v>1579</v>
      </c>
      <c r="AI196" s="10">
        <v>20</v>
      </c>
      <c r="AJ196" s="10" t="s">
        <v>1580</v>
      </c>
      <c r="AK196" s="10" t="s">
        <v>1581</v>
      </c>
      <c r="AL196" s="10">
        <v>20</v>
      </c>
      <c r="AM196" s="10" t="s">
        <v>1582</v>
      </c>
      <c r="AN196" s="10" t="s">
        <v>1583</v>
      </c>
      <c r="AO196" s="10">
        <v>20</v>
      </c>
      <c r="AP196" s="10" t="s">
        <v>1584</v>
      </c>
      <c r="AQ196" s="10" t="s">
        <v>1570</v>
      </c>
      <c r="AR196" s="10">
        <v>20</v>
      </c>
      <c r="AS196" s="10" t="s">
        <v>1665</v>
      </c>
      <c r="AT196" s="10" t="s">
        <v>1666</v>
      </c>
      <c r="AU196" s="10">
        <v>20</v>
      </c>
    </row>
    <row r="197" spans="1:47" s="10" customFormat="1" ht="198">
      <c r="A197" s="10">
        <v>106</v>
      </c>
      <c r="B197" s="10" t="s">
        <v>1313</v>
      </c>
      <c r="D197" s="22" t="s">
        <v>219</v>
      </c>
      <c r="E197" s="22" t="s">
        <v>1344</v>
      </c>
      <c r="F197" s="22">
        <v>412</v>
      </c>
      <c r="G197" s="22" t="s">
        <v>1667</v>
      </c>
      <c r="H197" s="22">
        <v>2008</v>
      </c>
      <c r="I197" s="22" t="s">
        <v>1668</v>
      </c>
      <c r="J197" s="24">
        <v>76263.839999999997</v>
      </c>
      <c r="K197" s="22" t="s">
        <v>103</v>
      </c>
      <c r="L197" s="22" t="s">
        <v>115</v>
      </c>
      <c r="M197" s="22" t="s">
        <v>1669</v>
      </c>
      <c r="N197" s="22" t="s">
        <v>1670</v>
      </c>
      <c r="O197" s="22" t="s">
        <v>1671</v>
      </c>
      <c r="P197" s="22" t="s">
        <v>1672</v>
      </c>
      <c r="Q197" s="159">
        <v>39.229999999999997</v>
      </c>
      <c r="R197" s="24">
        <v>8.9700000000000006</v>
      </c>
      <c r="S197" s="159">
        <v>17.88</v>
      </c>
      <c r="T197" s="159">
        <v>12.38</v>
      </c>
      <c r="U197" s="159">
        <v>39.229999999999997</v>
      </c>
      <c r="V197" s="47">
        <v>100</v>
      </c>
      <c r="W197" s="110">
        <v>100</v>
      </c>
      <c r="X197" s="35" t="s">
        <v>1321</v>
      </c>
      <c r="Y197" s="10">
        <v>2</v>
      </c>
      <c r="Z197" s="10">
        <v>5</v>
      </c>
      <c r="AA197" s="10">
        <v>6</v>
      </c>
      <c r="AB197" s="10">
        <v>66</v>
      </c>
      <c r="AC197" s="22" t="s">
        <v>1673</v>
      </c>
      <c r="AE197" s="22">
        <v>5</v>
      </c>
      <c r="AF197" s="10">
        <f t="shared" si="10"/>
        <v>100</v>
      </c>
      <c r="AG197" s="10" t="s">
        <v>219</v>
      </c>
      <c r="AH197" s="10" t="s">
        <v>1344</v>
      </c>
      <c r="AI197" s="10">
        <v>25</v>
      </c>
      <c r="AJ197" s="10" t="s">
        <v>1674</v>
      </c>
      <c r="AK197" s="10" t="s">
        <v>1344</v>
      </c>
      <c r="AL197" s="10">
        <v>25</v>
      </c>
      <c r="AM197" s="10" t="s">
        <v>1675</v>
      </c>
      <c r="AN197" s="10" t="s">
        <v>1676</v>
      </c>
      <c r="AO197" s="10">
        <v>25</v>
      </c>
      <c r="AP197" s="10" t="s">
        <v>1677</v>
      </c>
      <c r="AQ197" s="10" t="s">
        <v>1678</v>
      </c>
      <c r="AR197" s="10">
        <v>25</v>
      </c>
    </row>
    <row r="198" spans="1:47" s="10" customFormat="1" ht="141.44999999999999">
      <c r="A198" s="10">
        <v>106</v>
      </c>
      <c r="B198" s="10" t="s">
        <v>1313</v>
      </c>
      <c r="D198" s="22" t="s">
        <v>459</v>
      </c>
      <c r="E198" s="22" t="s">
        <v>1679</v>
      </c>
      <c r="F198" s="22">
        <v>4355</v>
      </c>
      <c r="G198" s="22" t="s">
        <v>1680</v>
      </c>
      <c r="H198" s="22">
        <v>2007</v>
      </c>
      <c r="I198" s="22" t="s">
        <v>1681</v>
      </c>
      <c r="J198" s="24">
        <v>183609</v>
      </c>
      <c r="K198" s="22" t="s">
        <v>103</v>
      </c>
      <c r="L198" s="22" t="s">
        <v>1682</v>
      </c>
      <c r="M198" s="22" t="s">
        <v>1683</v>
      </c>
      <c r="N198" s="22" t="s">
        <v>1684</v>
      </c>
      <c r="O198" s="22" t="s">
        <v>1685</v>
      </c>
      <c r="P198" s="22" t="s">
        <v>1686</v>
      </c>
      <c r="Q198" s="159">
        <v>51.86</v>
      </c>
      <c r="R198" s="24">
        <v>21.6</v>
      </c>
      <c r="S198" s="159">
        <v>17.88</v>
      </c>
      <c r="T198" s="159">
        <v>12.38</v>
      </c>
      <c r="U198" s="159">
        <v>51.86</v>
      </c>
      <c r="V198" s="47">
        <v>100</v>
      </c>
      <c r="W198" s="110">
        <v>100</v>
      </c>
      <c r="X198" s="35" t="s">
        <v>1321</v>
      </c>
      <c r="Y198" s="10">
        <v>3</v>
      </c>
      <c r="Z198" s="10">
        <v>6</v>
      </c>
      <c r="AA198" s="10">
        <v>1</v>
      </c>
      <c r="AB198" s="10">
        <v>44</v>
      </c>
      <c r="AC198" s="22" t="s">
        <v>1687</v>
      </c>
      <c r="AE198" s="22">
        <v>5</v>
      </c>
      <c r="AF198" s="10">
        <f t="shared" si="10"/>
        <v>100</v>
      </c>
      <c r="AG198" s="10" t="s">
        <v>459</v>
      </c>
      <c r="AH198" s="10" t="s">
        <v>1679</v>
      </c>
      <c r="AI198" s="10">
        <v>25</v>
      </c>
      <c r="AJ198" s="10" t="s">
        <v>1688</v>
      </c>
      <c r="AK198" s="10" t="s">
        <v>1689</v>
      </c>
      <c r="AL198" s="10">
        <v>25</v>
      </c>
      <c r="AM198" s="10" t="s">
        <v>1690</v>
      </c>
      <c r="AN198" s="10" t="s">
        <v>1691</v>
      </c>
      <c r="AO198" s="10">
        <v>25</v>
      </c>
      <c r="AP198" s="10" t="s">
        <v>1692</v>
      </c>
      <c r="AQ198" s="10" t="s">
        <v>1693</v>
      </c>
      <c r="AR198" s="10">
        <v>25</v>
      </c>
    </row>
    <row r="199" spans="1:47" s="10" customFormat="1" ht="240.45">
      <c r="A199" s="10">
        <v>106</v>
      </c>
      <c r="B199" s="10" t="s">
        <v>1313</v>
      </c>
      <c r="D199" s="22" t="s">
        <v>1569</v>
      </c>
      <c r="E199" s="22" t="s">
        <v>1603</v>
      </c>
      <c r="F199" s="22">
        <v>15703</v>
      </c>
      <c r="G199" s="22" t="s">
        <v>1694</v>
      </c>
      <c r="H199" s="22">
        <v>2006</v>
      </c>
      <c r="I199" s="22" t="s">
        <v>1695</v>
      </c>
      <c r="J199" s="24">
        <v>45450</v>
      </c>
      <c r="K199" s="22" t="s">
        <v>149</v>
      </c>
      <c r="L199" s="22" t="s">
        <v>1696</v>
      </c>
      <c r="M199" s="22" t="s">
        <v>1697</v>
      </c>
      <c r="N199" s="22" t="s">
        <v>1698</v>
      </c>
      <c r="O199" s="22" t="s">
        <v>1699</v>
      </c>
      <c r="P199" s="22">
        <v>43990</v>
      </c>
      <c r="Q199" s="159">
        <v>35.61</v>
      </c>
      <c r="R199" s="24">
        <v>5.35</v>
      </c>
      <c r="S199" s="159">
        <v>17.88</v>
      </c>
      <c r="T199" s="159">
        <v>12.38</v>
      </c>
      <c r="U199" s="159">
        <v>35.61</v>
      </c>
      <c r="V199" s="47">
        <v>100</v>
      </c>
      <c r="W199" s="110">
        <v>100</v>
      </c>
      <c r="X199" s="35" t="s">
        <v>1321</v>
      </c>
      <c r="Y199" s="10">
        <v>3</v>
      </c>
      <c r="Z199" s="10">
        <v>6</v>
      </c>
      <c r="AA199" s="10">
        <v>1</v>
      </c>
      <c r="AB199" s="10">
        <v>44</v>
      </c>
      <c r="AC199" s="22" t="s">
        <v>1700</v>
      </c>
      <c r="AE199" s="22">
        <v>5</v>
      </c>
      <c r="AF199" s="10">
        <f t="shared" si="10"/>
        <v>100</v>
      </c>
      <c r="AG199" s="10" t="s">
        <v>1569</v>
      </c>
      <c r="AH199" s="10" t="s">
        <v>1579</v>
      </c>
      <c r="AI199" s="10">
        <v>25</v>
      </c>
      <c r="AJ199" s="10" t="s">
        <v>1612</v>
      </c>
      <c r="AK199" s="10" t="s">
        <v>1603</v>
      </c>
      <c r="AL199" s="10">
        <v>25</v>
      </c>
      <c r="AM199" s="10" t="s">
        <v>1613</v>
      </c>
      <c r="AN199" s="10" t="s">
        <v>1579</v>
      </c>
      <c r="AO199" s="10">
        <v>25</v>
      </c>
      <c r="AP199" s="10" t="s">
        <v>1614</v>
      </c>
      <c r="AQ199" s="10" t="s">
        <v>1615</v>
      </c>
      <c r="AR199" s="10">
        <v>25</v>
      </c>
    </row>
    <row r="200" spans="1:47" s="10" customFormat="1" ht="127.3">
      <c r="A200" s="10">
        <v>106</v>
      </c>
      <c r="B200" s="10" t="s">
        <v>1313</v>
      </c>
      <c r="D200" s="22" t="s">
        <v>1432</v>
      </c>
      <c r="E200" s="22" t="s">
        <v>1433</v>
      </c>
      <c r="F200" s="22">
        <v>5027</v>
      </c>
      <c r="G200" s="22" t="s">
        <v>1701</v>
      </c>
      <c r="H200" s="22">
        <v>2008</v>
      </c>
      <c r="I200" s="22" t="s">
        <v>1702</v>
      </c>
      <c r="J200" s="24">
        <v>51327</v>
      </c>
      <c r="K200" s="22" t="s">
        <v>103</v>
      </c>
      <c r="L200" s="22" t="s">
        <v>1436</v>
      </c>
      <c r="M200" s="22" t="s">
        <v>1447</v>
      </c>
      <c r="N200" s="22" t="s">
        <v>1703</v>
      </c>
      <c r="O200" s="22" t="s">
        <v>1704</v>
      </c>
      <c r="P200" s="22" t="s">
        <v>1705</v>
      </c>
      <c r="Q200" s="159">
        <v>36.299999999999997</v>
      </c>
      <c r="R200" s="24">
        <v>6.04</v>
      </c>
      <c r="S200" s="159">
        <v>17.88</v>
      </c>
      <c r="T200" s="159">
        <v>12.38</v>
      </c>
      <c r="U200" s="159">
        <v>36.299999999999997</v>
      </c>
      <c r="V200" s="47">
        <v>100</v>
      </c>
      <c r="W200" s="110">
        <v>100</v>
      </c>
      <c r="X200" s="35" t="s">
        <v>1321</v>
      </c>
      <c r="Y200" s="10">
        <v>4</v>
      </c>
      <c r="Z200" s="10">
        <v>2</v>
      </c>
      <c r="AA200" s="10">
        <v>2</v>
      </c>
      <c r="AB200" s="10">
        <v>32</v>
      </c>
      <c r="AC200" s="22" t="s">
        <v>1706</v>
      </c>
      <c r="AE200" s="22">
        <v>5</v>
      </c>
      <c r="AF200" s="10">
        <f t="shared" si="10"/>
        <v>100</v>
      </c>
      <c r="AG200" s="10" t="s">
        <v>1441</v>
      </c>
      <c r="AI200" s="10">
        <v>50</v>
      </c>
      <c r="AJ200" s="10" t="s">
        <v>1442</v>
      </c>
      <c r="AK200" s="10" t="s">
        <v>1334</v>
      </c>
      <c r="AL200" s="10">
        <v>50</v>
      </c>
    </row>
    <row r="201" spans="1:47" s="10" customFormat="1" ht="127.3">
      <c r="A201" s="10">
        <v>106</v>
      </c>
      <c r="B201" s="10" t="s">
        <v>1313</v>
      </c>
      <c r="D201" s="22" t="s">
        <v>1347</v>
      </c>
      <c r="E201" s="22" t="s">
        <v>1637</v>
      </c>
      <c r="F201" s="22">
        <v>4763</v>
      </c>
      <c r="G201" s="22" t="s">
        <v>1707</v>
      </c>
      <c r="H201" s="22">
        <v>2002</v>
      </c>
      <c r="I201" s="22" t="s">
        <v>1708</v>
      </c>
      <c r="J201" s="24">
        <v>63209.42</v>
      </c>
      <c r="K201" s="22" t="s">
        <v>156</v>
      </c>
      <c r="L201" s="22" t="s">
        <v>1640</v>
      </c>
      <c r="M201" s="22" t="s">
        <v>1641</v>
      </c>
      <c r="N201" s="22" t="s">
        <v>1642</v>
      </c>
      <c r="O201" s="22" t="s">
        <v>1643</v>
      </c>
      <c r="P201" s="22">
        <v>39109</v>
      </c>
      <c r="Q201" s="159">
        <v>37.700000000000003</v>
      </c>
      <c r="R201" s="24">
        <v>7.44</v>
      </c>
      <c r="S201" s="159">
        <v>17.88</v>
      </c>
      <c r="T201" s="159">
        <v>12.38</v>
      </c>
      <c r="U201" s="159">
        <v>37.700000000000003</v>
      </c>
      <c r="V201" s="47">
        <v>100</v>
      </c>
      <c r="W201" s="110">
        <v>100</v>
      </c>
      <c r="X201" s="35" t="s">
        <v>1321</v>
      </c>
      <c r="Y201" s="10">
        <v>4</v>
      </c>
      <c r="Z201" s="10">
        <v>2</v>
      </c>
      <c r="AA201" s="10">
        <v>3</v>
      </c>
      <c r="AB201" s="10">
        <v>21</v>
      </c>
      <c r="AC201" s="22" t="s">
        <v>1709</v>
      </c>
      <c r="AD201" s="10">
        <v>0</v>
      </c>
      <c r="AE201" s="22">
        <v>5</v>
      </c>
      <c r="AF201" s="10">
        <f t="shared" si="10"/>
        <v>100</v>
      </c>
      <c r="AG201" s="10" t="s">
        <v>1347</v>
      </c>
      <c r="AH201" s="10" t="s">
        <v>1637</v>
      </c>
      <c r="AI201" s="10">
        <v>50</v>
      </c>
      <c r="AJ201" s="10" t="s">
        <v>1645</v>
      </c>
      <c r="AK201" s="10" t="s">
        <v>1646</v>
      </c>
      <c r="AL201" s="10">
        <v>50</v>
      </c>
    </row>
    <row r="202" spans="1:47" s="10" customFormat="1" ht="127.3">
      <c r="A202" s="10">
        <v>106</v>
      </c>
      <c r="B202" s="10" t="s">
        <v>1313</v>
      </c>
      <c r="D202" s="22" t="s">
        <v>289</v>
      </c>
      <c r="E202" s="22" t="s">
        <v>1335</v>
      </c>
      <c r="F202" s="22">
        <v>7561</v>
      </c>
      <c r="G202" s="22" t="s">
        <v>1710</v>
      </c>
      <c r="H202" s="22">
        <v>2006</v>
      </c>
      <c r="I202" s="22" t="s">
        <v>1710</v>
      </c>
      <c r="J202" s="24">
        <v>93769.75</v>
      </c>
      <c r="K202" s="22" t="s">
        <v>149</v>
      </c>
      <c r="L202" s="22" t="s">
        <v>1338</v>
      </c>
      <c r="M202" s="22" t="s">
        <v>1711</v>
      </c>
      <c r="N202" s="22" t="s">
        <v>1712</v>
      </c>
      <c r="O202" s="22"/>
      <c r="P202" s="22">
        <v>40973</v>
      </c>
      <c r="Q202" s="159">
        <v>41.29</v>
      </c>
      <c r="R202" s="24">
        <v>11.03</v>
      </c>
      <c r="S202" s="159">
        <v>17.88</v>
      </c>
      <c r="T202" s="159">
        <v>12.38</v>
      </c>
      <c r="U202" s="159">
        <v>41.29</v>
      </c>
      <c r="V202" s="47">
        <v>100</v>
      </c>
      <c r="W202" s="110">
        <v>100</v>
      </c>
      <c r="X202" s="35" t="s">
        <v>1321</v>
      </c>
      <c r="Y202" s="10">
        <v>4</v>
      </c>
      <c r="Z202" s="10">
        <v>6</v>
      </c>
      <c r="AA202" s="10">
        <v>3</v>
      </c>
      <c r="AB202" s="10">
        <v>66</v>
      </c>
      <c r="AC202" s="22" t="s">
        <v>1713</v>
      </c>
      <c r="AD202" s="10">
        <v>0</v>
      </c>
      <c r="AE202" s="22">
        <v>5</v>
      </c>
      <c r="AF202" s="10">
        <f t="shared" si="10"/>
        <v>100</v>
      </c>
      <c r="AG202" s="10" t="s">
        <v>289</v>
      </c>
      <c r="AH202" s="10" t="s">
        <v>1335</v>
      </c>
      <c r="AI202" s="10">
        <v>25</v>
      </c>
      <c r="AJ202" s="10" t="s">
        <v>1342</v>
      </c>
      <c r="AK202" s="10" t="s">
        <v>1343</v>
      </c>
      <c r="AL202" s="10">
        <v>25</v>
      </c>
      <c r="AM202" s="10" t="s">
        <v>219</v>
      </c>
      <c r="AN202" s="10" t="s">
        <v>1344</v>
      </c>
      <c r="AO202" s="10">
        <v>25</v>
      </c>
      <c r="AP202" s="10" t="s">
        <v>1345</v>
      </c>
      <c r="AQ202" s="10" t="s">
        <v>1346</v>
      </c>
      <c r="AR202" s="10">
        <v>25</v>
      </c>
    </row>
    <row r="203" spans="1:47" s="10" customFormat="1" ht="127.3">
      <c r="A203" s="10">
        <v>106</v>
      </c>
      <c r="B203" s="10" t="s">
        <v>1313</v>
      </c>
      <c r="D203" s="22" t="s">
        <v>1323</v>
      </c>
      <c r="E203" s="22" t="s">
        <v>1553</v>
      </c>
      <c r="F203" s="22">
        <v>9089</v>
      </c>
      <c r="G203" s="22" t="s">
        <v>1714</v>
      </c>
      <c r="H203" s="22">
        <v>2010</v>
      </c>
      <c r="I203" s="22" t="s">
        <v>1715</v>
      </c>
      <c r="J203" s="24">
        <v>149933</v>
      </c>
      <c r="K203" s="22" t="s">
        <v>81</v>
      </c>
      <c r="L203" s="22" t="s">
        <v>1716</v>
      </c>
      <c r="M203" s="22" t="s">
        <v>1717</v>
      </c>
      <c r="N203" s="22" t="s">
        <v>1718</v>
      </c>
      <c r="O203" s="22" t="s">
        <v>1719</v>
      </c>
      <c r="P203" s="22" t="s">
        <v>1720</v>
      </c>
      <c r="Q203" s="159">
        <v>47.9</v>
      </c>
      <c r="R203" s="24">
        <v>17.64</v>
      </c>
      <c r="S203" s="159">
        <v>17.88</v>
      </c>
      <c r="T203" s="159">
        <v>12.38</v>
      </c>
      <c r="U203" s="159">
        <v>47.9</v>
      </c>
      <c r="V203" s="47">
        <v>100</v>
      </c>
      <c r="W203" s="110">
        <v>100</v>
      </c>
      <c r="X203" s="35" t="s">
        <v>1321</v>
      </c>
      <c r="Y203" s="10">
        <v>4</v>
      </c>
      <c r="Z203" s="10">
        <v>4</v>
      </c>
      <c r="AA203" s="10">
        <v>6</v>
      </c>
      <c r="AB203" s="10">
        <v>30</v>
      </c>
      <c r="AC203" s="22" t="s">
        <v>1721</v>
      </c>
      <c r="AE203" s="22">
        <v>5</v>
      </c>
      <c r="AF203" s="10">
        <f t="shared" si="10"/>
        <v>0</v>
      </c>
      <c r="AH203" s="10" t="s">
        <v>1334</v>
      </c>
    </row>
    <row r="204" spans="1:47" s="10" customFormat="1" ht="169.75">
      <c r="A204" s="10">
        <v>106</v>
      </c>
      <c r="B204" s="10" t="s">
        <v>1313</v>
      </c>
      <c r="D204" s="22" t="s">
        <v>1347</v>
      </c>
      <c r="E204" s="22" t="s">
        <v>1722</v>
      </c>
      <c r="F204" s="22">
        <v>7525</v>
      </c>
      <c r="G204" s="22" t="s">
        <v>1723</v>
      </c>
      <c r="H204" s="22">
        <v>2009</v>
      </c>
      <c r="I204" s="22" t="s">
        <v>1724</v>
      </c>
      <c r="J204" s="24">
        <v>139812</v>
      </c>
      <c r="K204" s="22" t="s">
        <v>81</v>
      </c>
      <c r="L204" s="22" t="s">
        <v>1725</v>
      </c>
      <c r="M204" s="22" t="s">
        <v>1726</v>
      </c>
      <c r="N204" s="22" t="s">
        <v>1727</v>
      </c>
      <c r="O204" s="22" t="s">
        <v>1728</v>
      </c>
      <c r="P204" s="22" t="s">
        <v>1729</v>
      </c>
      <c r="Q204" s="159">
        <v>46.71</v>
      </c>
      <c r="R204" s="24">
        <v>16.45</v>
      </c>
      <c r="S204" s="159">
        <v>17.88</v>
      </c>
      <c r="T204" s="159">
        <v>12.38</v>
      </c>
      <c r="U204" s="159">
        <v>46.71</v>
      </c>
      <c r="V204" s="47">
        <v>100</v>
      </c>
      <c r="W204" s="110">
        <v>100</v>
      </c>
      <c r="X204" s="35" t="s">
        <v>1321</v>
      </c>
      <c r="Y204" s="10">
        <v>6</v>
      </c>
      <c r="Z204" s="10">
        <v>6</v>
      </c>
      <c r="AA204" s="10">
        <v>6</v>
      </c>
      <c r="AB204" s="10">
        <v>14</v>
      </c>
      <c r="AC204" s="22" t="s">
        <v>1730</v>
      </c>
      <c r="AE204" s="22">
        <v>4</v>
      </c>
      <c r="AF204" s="10">
        <f t="shared" si="10"/>
        <v>0</v>
      </c>
      <c r="AH204" s="10" t="s">
        <v>1334</v>
      </c>
    </row>
    <row r="205" spans="1:47" s="10" customFormat="1" ht="127.3">
      <c r="A205" s="10">
        <v>106</v>
      </c>
      <c r="B205" s="10" t="s">
        <v>1313</v>
      </c>
      <c r="D205" s="22" t="s">
        <v>1457</v>
      </c>
      <c r="E205" s="22" t="s">
        <v>1731</v>
      </c>
      <c r="F205" s="22">
        <v>1100</v>
      </c>
      <c r="G205" s="22" t="s">
        <v>1732</v>
      </c>
      <c r="H205" s="22">
        <v>2012</v>
      </c>
      <c r="I205" s="22" t="s">
        <v>1733</v>
      </c>
      <c r="J205" s="24">
        <v>134912</v>
      </c>
      <c r="K205" s="22" t="s">
        <v>81</v>
      </c>
      <c r="L205" s="22" t="s">
        <v>1734</v>
      </c>
      <c r="M205" s="22" t="s">
        <v>1735</v>
      </c>
      <c r="N205" s="22" t="s">
        <v>1736</v>
      </c>
      <c r="O205" s="22" t="s">
        <v>1737</v>
      </c>
      <c r="P205" s="22" t="s">
        <v>1738</v>
      </c>
      <c r="Q205" s="159">
        <v>38.262</v>
      </c>
      <c r="R205" s="24">
        <v>15.872</v>
      </c>
      <c r="S205" s="159">
        <v>8.2899999999999991</v>
      </c>
      <c r="T205" s="159">
        <v>14.1</v>
      </c>
      <c r="U205" s="159">
        <v>38.262</v>
      </c>
      <c r="V205" s="47">
        <v>100</v>
      </c>
      <c r="W205" s="110">
        <v>100</v>
      </c>
      <c r="X205" s="35" t="s">
        <v>1321</v>
      </c>
      <c r="Y205" s="10">
        <v>6</v>
      </c>
      <c r="Z205" s="10">
        <v>1</v>
      </c>
      <c r="AA205" s="10">
        <v>1</v>
      </c>
      <c r="AB205" s="10">
        <v>12</v>
      </c>
      <c r="AC205" s="22" t="s">
        <v>1739</v>
      </c>
      <c r="AD205" s="10">
        <v>0</v>
      </c>
      <c r="AE205" s="22">
        <v>4</v>
      </c>
      <c r="AF205" s="10">
        <f t="shared" si="10"/>
        <v>100</v>
      </c>
      <c r="AG205" s="10" t="s">
        <v>1740</v>
      </c>
      <c r="AH205" s="10" t="s">
        <v>1458</v>
      </c>
      <c r="AI205" s="10">
        <v>40</v>
      </c>
      <c r="AJ205" s="10" t="s">
        <v>1741</v>
      </c>
      <c r="AK205" s="10" t="s">
        <v>1467</v>
      </c>
      <c r="AL205" s="10">
        <v>40</v>
      </c>
      <c r="AM205" s="10" t="s">
        <v>1742</v>
      </c>
      <c r="AN205" s="10" t="s">
        <v>1469</v>
      </c>
      <c r="AO205" s="10">
        <v>20</v>
      </c>
    </row>
    <row r="206" spans="1:47" s="10" customFormat="1" ht="127.3">
      <c r="A206" s="10">
        <v>106</v>
      </c>
      <c r="B206" s="10" t="s">
        <v>1313</v>
      </c>
      <c r="D206" s="22" t="s">
        <v>1347</v>
      </c>
      <c r="E206" s="22" t="s">
        <v>1637</v>
      </c>
      <c r="F206" s="22">
        <v>4763</v>
      </c>
      <c r="G206" s="22" t="s">
        <v>1743</v>
      </c>
      <c r="H206" s="22">
        <v>2008</v>
      </c>
      <c r="I206" s="22" t="s">
        <v>1744</v>
      </c>
      <c r="J206" s="24">
        <v>700000</v>
      </c>
      <c r="K206" s="22" t="s">
        <v>103</v>
      </c>
      <c r="L206" s="22" t="s">
        <v>1640</v>
      </c>
      <c r="M206" s="22" t="s">
        <v>1641</v>
      </c>
      <c r="N206" s="22" t="s">
        <v>1745</v>
      </c>
      <c r="O206" s="22" t="s">
        <v>1746</v>
      </c>
      <c r="P206" s="22" t="s">
        <v>1747</v>
      </c>
      <c r="Q206" s="159">
        <v>112.61</v>
      </c>
      <c r="R206" s="24">
        <v>82.35</v>
      </c>
      <c r="S206" s="159">
        <v>17.88</v>
      </c>
      <c r="T206" s="159">
        <v>12.38</v>
      </c>
      <c r="U206" s="159">
        <v>112.61</v>
      </c>
      <c r="V206" s="47">
        <v>100</v>
      </c>
      <c r="W206" s="110">
        <v>100</v>
      </c>
      <c r="X206" s="35" t="s">
        <v>1321</v>
      </c>
      <c r="Y206" s="10">
        <v>4</v>
      </c>
      <c r="Z206" s="10">
        <v>2</v>
      </c>
      <c r="AA206" s="10">
        <v>3</v>
      </c>
      <c r="AB206" s="10">
        <v>38</v>
      </c>
      <c r="AC206" s="22" t="s">
        <v>1748</v>
      </c>
      <c r="AD206" s="10">
        <v>0</v>
      </c>
      <c r="AE206" s="22">
        <v>5</v>
      </c>
      <c r="AF206" s="10">
        <f t="shared" si="10"/>
        <v>100</v>
      </c>
      <c r="AG206" s="10" t="s">
        <v>1347</v>
      </c>
      <c r="AH206" s="10" t="s">
        <v>1637</v>
      </c>
      <c r="AI206" s="10">
        <v>100</v>
      </c>
    </row>
    <row r="207" spans="1:47" s="10" customFormat="1" ht="127.3">
      <c r="A207" s="10">
        <v>106</v>
      </c>
      <c r="B207" s="10" t="s">
        <v>1313</v>
      </c>
      <c r="D207" s="22" t="s">
        <v>1347</v>
      </c>
      <c r="E207" s="22" t="s">
        <v>1637</v>
      </c>
      <c r="F207" s="22">
        <v>4763</v>
      </c>
      <c r="G207" s="22" t="s">
        <v>1749</v>
      </c>
      <c r="H207" s="22">
        <v>2005</v>
      </c>
      <c r="I207" s="22" t="s">
        <v>1750</v>
      </c>
      <c r="J207" s="24">
        <v>43805.21</v>
      </c>
      <c r="K207" s="22" t="s">
        <v>149</v>
      </c>
      <c r="L207" s="22" t="s">
        <v>1751</v>
      </c>
      <c r="M207" s="22" t="s">
        <v>1752</v>
      </c>
      <c r="N207" s="22" t="s">
        <v>1753</v>
      </c>
      <c r="O207" s="22" t="s">
        <v>1754</v>
      </c>
      <c r="P207" s="22">
        <v>42669</v>
      </c>
      <c r="Q207" s="159">
        <v>35.409999999999997</v>
      </c>
      <c r="R207" s="24">
        <v>5.15</v>
      </c>
      <c r="S207" s="159">
        <v>17.88</v>
      </c>
      <c r="T207" s="159">
        <v>12.38</v>
      </c>
      <c r="U207" s="159">
        <v>35.409999999999997</v>
      </c>
      <c r="V207" s="47">
        <v>100</v>
      </c>
      <c r="W207" s="110">
        <v>100</v>
      </c>
      <c r="X207" s="35" t="s">
        <v>1321</v>
      </c>
      <c r="Y207" s="10">
        <v>6</v>
      </c>
      <c r="Z207" s="10">
        <v>1</v>
      </c>
      <c r="AA207" s="10">
        <v>5</v>
      </c>
      <c r="AB207" s="10">
        <v>14</v>
      </c>
      <c r="AC207" s="22" t="s">
        <v>1755</v>
      </c>
      <c r="AD207" s="10">
        <v>0</v>
      </c>
      <c r="AE207" s="22">
        <v>4</v>
      </c>
      <c r="AF207" s="10">
        <f t="shared" si="10"/>
        <v>100</v>
      </c>
      <c r="AG207" s="10" t="s">
        <v>1347</v>
      </c>
      <c r="AH207" s="10" t="s">
        <v>1637</v>
      </c>
      <c r="AI207" s="10">
        <v>50</v>
      </c>
      <c r="AJ207" s="10" t="s">
        <v>1645</v>
      </c>
      <c r="AK207" s="10" t="s">
        <v>1646</v>
      </c>
      <c r="AL207" s="10">
        <v>50</v>
      </c>
    </row>
    <row r="208" spans="1:47" s="10" customFormat="1" ht="127.3">
      <c r="A208" s="10">
        <v>106</v>
      </c>
      <c r="B208" s="10" t="s">
        <v>1313</v>
      </c>
      <c r="D208" s="22" t="s">
        <v>59</v>
      </c>
      <c r="E208" s="22" t="s">
        <v>1325</v>
      </c>
      <c r="F208" s="22">
        <v>18274</v>
      </c>
      <c r="G208" s="22" t="s">
        <v>1756</v>
      </c>
      <c r="H208" s="22">
        <v>2002</v>
      </c>
      <c r="I208" s="22" t="s">
        <v>1757</v>
      </c>
      <c r="J208" s="24">
        <v>74577.23</v>
      </c>
      <c r="K208" s="22" t="s">
        <v>156</v>
      </c>
      <c r="L208" s="22" t="s">
        <v>1317</v>
      </c>
      <c r="M208" s="22" t="s">
        <v>1318</v>
      </c>
      <c r="N208" s="22" t="s">
        <v>1758</v>
      </c>
      <c r="O208" s="22" t="s">
        <v>1759</v>
      </c>
      <c r="P208" s="22">
        <v>38884</v>
      </c>
      <c r="Q208" s="159">
        <v>39.03</v>
      </c>
      <c r="R208" s="24">
        <v>8.77</v>
      </c>
      <c r="S208" s="159">
        <v>17.88</v>
      </c>
      <c r="T208" s="159">
        <v>12.38</v>
      </c>
      <c r="U208" s="159">
        <v>39.03</v>
      </c>
      <c r="V208" s="47">
        <v>100</v>
      </c>
      <c r="W208" s="110">
        <v>100</v>
      </c>
      <c r="X208" s="35" t="s">
        <v>1321</v>
      </c>
      <c r="Y208" s="10">
        <v>1</v>
      </c>
      <c r="Z208" s="10">
        <v>7</v>
      </c>
      <c r="AA208" s="10">
        <v>4</v>
      </c>
      <c r="AB208" s="10">
        <v>4</v>
      </c>
      <c r="AC208" s="22" t="s">
        <v>1760</v>
      </c>
      <c r="AE208" s="22">
        <v>5</v>
      </c>
      <c r="AF208" s="10">
        <f t="shared" si="10"/>
        <v>100</v>
      </c>
      <c r="AG208" s="10" t="s">
        <v>59</v>
      </c>
      <c r="AH208" s="10" t="s">
        <v>1568</v>
      </c>
      <c r="AI208" s="10">
        <v>100</v>
      </c>
    </row>
    <row r="209" spans="1:47" s="10" customFormat="1" ht="381.9">
      <c r="A209" s="10">
        <v>106</v>
      </c>
      <c r="B209" s="10" t="s">
        <v>1313</v>
      </c>
      <c r="D209" s="22" t="s">
        <v>1569</v>
      </c>
      <c r="E209" s="22" t="s">
        <v>1603</v>
      </c>
      <c r="F209" s="22">
        <v>15703</v>
      </c>
      <c r="G209" s="22" t="s">
        <v>1761</v>
      </c>
      <c r="H209" s="22">
        <v>2007</v>
      </c>
      <c r="I209" s="22" t="s">
        <v>1762</v>
      </c>
      <c r="J209" s="24">
        <v>145260</v>
      </c>
      <c r="K209" s="22" t="s">
        <v>103</v>
      </c>
      <c r="L209" s="22" t="s">
        <v>1696</v>
      </c>
      <c r="M209" s="22" t="s">
        <v>1697</v>
      </c>
      <c r="N209" s="22" t="s">
        <v>1763</v>
      </c>
      <c r="O209" s="22" t="s">
        <v>1764</v>
      </c>
      <c r="P209" s="22" t="s">
        <v>1765</v>
      </c>
      <c r="Q209" s="159">
        <v>47.35</v>
      </c>
      <c r="R209" s="24">
        <v>17.09</v>
      </c>
      <c r="S209" s="159">
        <v>17.88</v>
      </c>
      <c r="T209" s="159">
        <v>12.38</v>
      </c>
      <c r="U209" s="159">
        <v>47.35</v>
      </c>
      <c r="V209" s="47">
        <v>100</v>
      </c>
      <c r="W209" s="110">
        <v>100</v>
      </c>
      <c r="X209" s="35" t="s">
        <v>1321</v>
      </c>
      <c r="Y209" s="10">
        <v>1</v>
      </c>
      <c r="Z209" s="10">
        <v>1</v>
      </c>
      <c r="AA209" s="10">
        <v>1</v>
      </c>
      <c r="AB209" s="10">
        <v>44</v>
      </c>
      <c r="AC209" s="22" t="s">
        <v>1766</v>
      </c>
      <c r="AE209" s="22">
        <v>5</v>
      </c>
      <c r="AF209" s="10">
        <f t="shared" si="10"/>
        <v>100</v>
      </c>
      <c r="AG209" s="10" t="s">
        <v>1569</v>
      </c>
      <c r="AH209" s="10" t="s">
        <v>1579</v>
      </c>
      <c r="AI209" s="10">
        <v>25</v>
      </c>
      <c r="AJ209" s="10" t="s">
        <v>1612</v>
      </c>
      <c r="AK209" s="10" t="s">
        <v>1603</v>
      </c>
      <c r="AL209" s="10">
        <v>25</v>
      </c>
      <c r="AM209" s="10" t="s">
        <v>1613</v>
      </c>
      <c r="AN209" s="10" t="s">
        <v>1579</v>
      </c>
      <c r="AO209" s="10">
        <v>25</v>
      </c>
      <c r="AP209" s="10" t="s">
        <v>1614</v>
      </c>
      <c r="AQ209" s="10" t="s">
        <v>1615</v>
      </c>
      <c r="AR209" s="10">
        <v>25</v>
      </c>
    </row>
    <row r="210" spans="1:47" s="10" customFormat="1" ht="141.44999999999999">
      <c r="A210" s="10">
        <v>106</v>
      </c>
      <c r="B210" s="10" t="s">
        <v>1313</v>
      </c>
      <c r="D210" s="22" t="s">
        <v>459</v>
      </c>
      <c r="E210" s="22" t="s">
        <v>1689</v>
      </c>
      <c r="F210" s="22">
        <v>3937</v>
      </c>
      <c r="G210" s="22" t="s">
        <v>1767</v>
      </c>
      <c r="H210" s="22">
        <v>2002</v>
      </c>
      <c r="I210" s="22" t="s">
        <v>1768</v>
      </c>
      <c r="J210" s="24">
        <v>53892.47</v>
      </c>
      <c r="K210" s="22" t="s">
        <v>156</v>
      </c>
      <c r="L210" s="22" t="s">
        <v>1769</v>
      </c>
      <c r="M210" s="22" t="s">
        <v>1683</v>
      </c>
      <c r="N210" s="22" t="s">
        <v>1770</v>
      </c>
      <c r="O210" s="22" t="s">
        <v>1771</v>
      </c>
      <c r="P210" s="22">
        <v>39874</v>
      </c>
      <c r="Q210" s="159">
        <v>36.6</v>
      </c>
      <c r="R210" s="24">
        <v>6.34</v>
      </c>
      <c r="S210" s="159">
        <v>17.88</v>
      </c>
      <c r="T210" s="159">
        <v>12.38</v>
      </c>
      <c r="U210" s="159">
        <v>36.6</v>
      </c>
      <c r="V210" s="47">
        <v>100</v>
      </c>
      <c r="W210" s="110">
        <v>100</v>
      </c>
      <c r="X210" s="35" t="s">
        <v>1321</v>
      </c>
      <c r="Y210" s="10">
        <v>1</v>
      </c>
      <c r="Z210" s="10">
        <v>3</v>
      </c>
      <c r="AA210" s="10">
        <v>1</v>
      </c>
      <c r="AB210" s="10">
        <v>44</v>
      </c>
      <c r="AC210" s="22" t="s">
        <v>1772</v>
      </c>
      <c r="AE210" s="22">
        <v>5</v>
      </c>
      <c r="AF210" s="10">
        <f t="shared" si="10"/>
        <v>100</v>
      </c>
      <c r="AG210" s="10" t="s">
        <v>459</v>
      </c>
      <c r="AH210" s="10" t="s">
        <v>1679</v>
      </c>
      <c r="AI210" s="10">
        <v>25</v>
      </c>
      <c r="AJ210" s="10" t="s">
        <v>1688</v>
      </c>
      <c r="AK210" s="10" t="s">
        <v>1689</v>
      </c>
      <c r="AL210" s="10">
        <v>25</v>
      </c>
      <c r="AM210" s="10" t="s">
        <v>1773</v>
      </c>
      <c r="AN210" s="10" t="s">
        <v>1679</v>
      </c>
      <c r="AO210" s="10">
        <v>25</v>
      </c>
      <c r="AP210" s="10" t="s">
        <v>1774</v>
      </c>
      <c r="AQ210" s="10" t="s">
        <v>1775</v>
      </c>
      <c r="AR210" s="10">
        <v>25</v>
      </c>
    </row>
    <row r="211" spans="1:47" s="10" customFormat="1" ht="127.3">
      <c r="A211" s="10">
        <v>106</v>
      </c>
      <c r="B211" s="10" t="s">
        <v>1313</v>
      </c>
      <c r="D211" s="22" t="s">
        <v>59</v>
      </c>
      <c r="E211" s="22" t="s">
        <v>1776</v>
      </c>
      <c r="F211" s="22">
        <v>1106</v>
      </c>
      <c r="G211" s="22" t="s">
        <v>1777</v>
      </c>
      <c r="H211" s="22">
        <v>2005</v>
      </c>
      <c r="I211" s="22" t="s">
        <v>1778</v>
      </c>
      <c r="J211" s="24">
        <v>214015.54</v>
      </c>
      <c r="K211" s="22" t="s">
        <v>149</v>
      </c>
      <c r="L211" s="22" t="s">
        <v>1317</v>
      </c>
      <c r="M211" s="22" t="s">
        <v>1318</v>
      </c>
      <c r="N211" s="22" t="s">
        <v>1779</v>
      </c>
      <c r="O211" s="22" t="s">
        <v>1780</v>
      </c>
      <c r="P211" s="22">
        <v>43705</v>
      </c>
      <c r="Q211" s="159">
        <v>55.44</v>
      </c>
      <c r="R211" s="24">
        <v>25.18</v>
      </c>
      <c r="S211" s="159">
        <v>17.88</v>
      </c>
      <c r="T211" s="159">
        <v>12.38</v>
      </c>
      <c r="U211" s="159">
        <v>55.44</v>
      </c>
      <c r="V211" s="47">
        <v>100</v>
      </c>
      <c r="W211" s="110">
        <v>100</v>
      </c>
      <c r="X211" s="35" t="s">
        <v>1321</v>
      </c>
      <c r="Y211" s="10">
        <v>3</v>
      </c>
      <c r="Z211" s="10">
        <v>1</v>
      </c>
      <c r="AA211" s="10">
        <v>5</v>
      </c>
      <c r="AB211" s="10">
        <v>44</v>
      </c>
      <c r="AC211" s="22" t="s">
        <v>1781</v>
      </c>
      <c r="AE211" s="22">
        <v>5</v>
      </c>
      <c r="AF211" s="10">
        <f t="shared" si="10"/>
        <v>100</v>
      </c>
      <c r="AG211" s="10" t="s">
        <v>59</v>
      </c>
      <c r="AH211" s="10" t="s">
        <v>1568</v>
      </c>
      <c r="AI211" s="10">
        <v>100</v>
      </c>
      <c r="AK211" s="10" t="s">
        <v>1334</v>
      </c>
    </row>
    <row r="212" spans="1:47" s="10" customFormat="1" ht="127.3">
      <c r="A212" s="10">
        <v>106</v>
      </c>
      <c r="B212" s="10" t="s">
        <v>1313</v>
      </c>
      <c r="D212" s="22" t="s">
        <v>1782</v>
      </c>
      <c r="E212" s="22" t="s">
        <v>1783</v>
      </c>
      <c r="F212" s="22">
        <v>3323</v>
      </c>
      <c r="G212" s="22" t="s">
        <v>1784</v>
      </c>
      <c r="H212" s="22">
        <v>2010</v>
      </c>
      <c r="I212" s="22" t="s">
        <v>1785</v>
      </c>
      <c r="J212" s="24">
        <v>91925</v>
      </c>
      <c r="K212" s="22" t="s">
        <v>81</v>
      </c>
      <c r="L212" s="22" t="s">
        <v>1786</v>
      </c>
      <c r="M212" s="22" t="s">
        <v>1787</v>
      </c>
      <c r="N212" s="22" t="s">
        <v>1788</v>
      </c>
      <c r="O212" s="22" t="s">
        <v>1789</v>
      </c>
      <c r="P212" s="22" t="s">
        <v>1790</v>
      </c>
      <c r="Q212" s="159">
        <v>41.07</v>
      </c>
      <c r="R212" s="24">
        <v>10.81</v>
      </c>
      <c r="S212" s="159">
        <v>17.88</v>
      </c>
      <c r="T212" s="159">
        <v>12.38</v>
      </c>
      <c r="U212" s="159">
        <v>41.07</v>
      </c>
      <c r="V212" s="47">
        <v>100</v>
      </c>
      <c r="W212" s="110">
        <v>100</v>
      </c>
      <c r="X212" s="35" t="s">
        <v>1321</v>
      </c>
      <c r="Y212" s="10">
        <v>6</v>
      </c>
      <c r="Z212" s="10">
        <v>1</v>
      </c>
      <c r="AA212" s="10">
        <v>5</v>
      </c>
      <c r="AB212" s="10">
        <v>59</v>
      </c>
      <c r="AC212" s="22" t="s">
        <v>1791</v>
      </c>
      <c r="AE212" s="22">
        <v>5</v>
      </c>
      <c r="AF212" s="10">
        <f t="shared" si="10"/>
        <v>0</v>
      </c>
      <c r="AH212" s="10" t="s">
        <v>1334</v>
      </c>
    </row>
    <row r="213" spans="1:47" s="10" customFormat="1" ht="141.44999999999999">
      <c r="A213" s="10">
        <v>106</v>
      </c>
      <c r="B213" s="10" t="s">
        <v>1313</v>
      </c>
      <c r="D213" s="22" t="s">
        <v>219</v>
      </c>
      <c r="E213" s="22" t="s">
        <v>1344</v>
      </c>
      <c r="F213" s="22">
        <v>412</v>
      </c>
      <c r="G213" s="22" t="s">
        <v>1792</v>
      </c>
      <c r="H213" s="22">
        <v>2010</v>
      </c>
      <c r="I213" s="22" t="s">
        <v>1793</v>
      </c>
      <c r="J213" s="24">
        <v>209563.86</v>
      </c>
      <c r="K213" s="22" t="s">
        <v>81</v>
      </c>
      <c r="L213" s="22" t="s">
        <v>1794</v>
      </c>
      <c r="M213" s="22" t="s">
        <v>1795</v>
      </c>
      <c r="N213" s="22" t="s">
        <v>1796</v>
      </c>
      <c r="O213" s="22" t="s">
        <v>1797</v>
      </c>
      <c r="P213" s="22" t="s">
        <v>1798</v>
      </c>
      <c r="Q213" s="159">
        <v>54.91</v>
      </c>
      <c r="R213" s="24">
        <v>24.65</v>
      </c>
      <c r="S213" s="159">
        <v>17.88</v>
      </c>
      <c r="T213" s="159">
        <v>12.38</v>
      </c>
      <c r="U213" s="159">
        <v>54.91</v>
      </c>
      <c r="V213" s="47">
        <v>100</v>
      </c>
      <c r="W213" s="110">
        <v>100</v>
      </c>
      <c r="X213" s="35" t="s">
        <v>1321</v>
      </c>
      <c r="Y213" s="10">
        <v>4</v>
      </c>
      <c r="Z213" s="10">
        <v>7</v>
      </c>
      <c r="AA213" s="10">
        <v>5</v>
      </c>
      <c r="AB213" s="10">
        <v>66</v>
      </c>
      <c r="AC213" s="22" t="s">
        <v>1799</v>
      </c>
      <c r="AE213" s="22">
        <v>5</v>
      </c>
      <c r="AF213" s="10">
        <f t="shared" si="10"/>
        <v>0</v>
      </c>
      <c r="AH213" s="10" t="s">
        <v>1334</v>
      </c>
    </row>
    <row r="214" spans="1:47" s="10" customFormat="1" ht="339.45">
      <c r="A214" s="10">
        <v>106</v>
      </c>
      <c r="B214" s="10" t="s">
        <v>1313</v>
      </c>
      <c r="D214" s="22" t="s">
        <v>1782</v>
      </c>
      <c r="E214" s="22" t="s">
        <v>1800</v>
      </c>
      <c r="F214" s="22">
        <v>8949</v>
      </c>
      <c r="G214" s="22" t="s">
        <v>1801</v>
      </c>
      <c r="H214" s="22">
        <v>2008</v>
      </c>
      <c r="I214" s="22" t="s">
        <v>1802</v>
      </c>
      <c r="J214" s="24">
        <v>148000</v>
      </c>
      <c r="K214" s="22" t="s">
        <v>103</v>
      </c>
      <c r="L214" s="22" t="s">
        <v>1803</v>
      </c>
      <c r="M214" s="22" t="s">
        <v>1804</v>
      </c>
      <c r="N214" s="22" t="s">
        <v>1805</v>
      </c>
      <c r="O214" s="22" t="s">
        <v>1806</v>
      </c>
      <c r="P214" s="22" t="s">
        <v>1807</v>
      </c>
      <c r="Q214" s="159">
        <v>73.790000000000006</v>
      </c>
      <c r="R214" s="24">
        <v>43.53</v>
      </c>
      <c r="S214" s="159">
        <v>17.88</v>
      </c>
      <c r="T214" s="159">
        <v>12.38</v>
      </c>
      <c r="U214" s="159">
        <v>73.790000000000006</v>
      </c>
      <c r="V214" s="47">
        <v>100</v>
      </c>
      <c r="W214" s="110">
        <v>100</v>
      </c>
      <c r="X214" s="35" t="s">
        <v>1321</v>
      </c>
      <c r="Y214" s="10">
        <v>6</v>
      </c>
      <c r="Z214" s="10">
        <v>1</v>
      </c>
      <c r="AA214" s="10">
        <v>5</v>
      </c>
      <c r="AB214" s="10">
        <v>25</v>
      </c>
      <c r="AC214" s="22" t="s">
        <v>1808</v>
      </c>
      <c r="AE214" s="22">
        <v>4</v>
      </c>
      <c r="AF214" s="10">
        <f t="shared" si="10"/>
        <v>100</v>
      </c>
      <c r="AG214" s="10" t="s">
        <v>1809</v>
      </c>
      <c r="AH214" s="10" t="s">
        <v>1334</v>
      </c>
      <c r="AI214" s="10">
        <v>25</v>
      </c>
      <c r="AJ214" s="10" t="s">
        <v>1810</v>
      </c>
      <c r="AK214" s="10" t="s">
        <v>1334</v>
      </c>
      <c r="AL214" s="10">
        <v>25</v>
      </c>
      <c r="AM214" s="10" t="s">
        <v>1811</v>
      </c>
      <c r="AN214" s="10" t="s">
        <v>1334</v>
      </c>
      <c r="AO214" s="10">
        <v>25</v>
      </c>
      <c r="AP214" s="10" t="s">
        <v>1812</v>
      </c>
      <c r="AQ214" s="10" t="s">
        <v>1334</v>
      </c>
      <c r="AR214" s="10">
        <v>25</v>
      </c>
    </row>
    <row r="215" spans="1:47" s="10" customFormat="1" ht="198">
      <c r="A215" s="10">
        <v>106</v>
      </c>
      <c r="B215" s="10" t="s">
        <v>1313</v>
      </c>
      <c r="D215" s="22" t="s">
        <v>1470</v>
      </c>
      <c r="E215" s="22" t="s">
        <v>1471</v>
      </c>
      <c r="F215" s="22">
        <v>3332</v>
      </c>
      <c r="G215" s="22" t="s">
        <v>1813</v>
      </c>
      <c r="H215" s="22">
        <v>2004</v>
      </c>
      <c r="I215" s="22" t="s">
        <v>1814</v>
      </c>
      <c r="J215" s="24">
        <v>92262.75</v>
      </c>
      <c r="K215" s="22" t="s">
        <v>156</v>
      </c>
      <c r="L215" s="22" t="s">
        <v>1815</v>
      </c>
      <c r="M215" s="22" t="s">
        <v>1816</v>
      </c>
      <c r="N215" s="22" t="s">
        <v>1817</v>
      </c>
      <c r="O215" s="22" t="s">
        <v>1818</v>
      </c>
      <c r="P215" s="22">
        <v>36658</v>
      </c>
      <c r="Q215" s="159">
        <v>41.11</v>
      </c>
      <c r="R215" s="24">
        <v>10.85</v>
      </c>
      <c r="S215" s="159">
        <v>17.88</v>
      </c>
      <c r="T215" s="159">
        <v>12.38</v>
      </c>
      <c r="U215" s="159">
        <v>41.11</v>
      </c>
      <c r="V215" s="47">
        <v>100</v>
      </c>
      <c r="W215" s="110">
        <v>100</v>
      </c>
      <c r="X215" s="35" t="s">
        <v>1321</v>
      </c>
      <c r="Y215" s="10">
        <v>4</v>
      </c>
      <c r="Z215" s="10">
        <v>3</v>
      </c>
      <c r="AA215" s="10">
        <v>2</v>
      </c>
      <c r="AB215" s="10">
        <v>46</v>
      </c>
      <c r="AC215" s="22" t="s">
        <v>1819</v>
      </c>
      <c r="AE215" s="22">
        <v>5</v>
      </c>
      <c r="AF215" s="10">
        <f t="shared" si="10"/>
        <v>100</v>
      </c>
      <c r="AG215" s="10" t="s">
        <v>1820</v>
      </c>
      <c r="AH215" s="10" t="s">
        <v>1334</v>
      </c>
      <c r="AI215" s="10">
        <v>100</v>
      </c>
    </row>
    <row r="216" spans="1:47" s="10" customFormat="1" ht="127.3">
      <c r="A216" s="10">
        <v>106</v>
      </c>
      <c r="B216" s="10" t="s">
        <v>1313</v>
      </c>
      <c r="D216" s="22" t="s">
        <v>1432</v>
      </c>
      <c r="E216" s="22" t="s">
        <v>1821</v>
      </c>
      <c r="F216" s="22">
        <v>12315</v>
      </c>
      <c r="G216" s="22" t="s">
        <v>1822</v>
      </c>
      <c r="H216" s="22">
        <v>2010</v>
      </c>
      <c r="I216" s="22" t="s">
        <v>1823</v>
      </c>
      <c r="J216" s="24">
        <v>149885.1</v>
      </c>
      <c r="K216" s="22" t="s">
        <v>81</v>
      </c>
      <c r="L216" s="22" t="s">
        <v>1824</v>
      </c>
      <c r="M216" s="22" t="s">
        <v>1825</v>
      </c>
      <c r="N216" s="22" t="s">
        <v>1826</v>
      </c>
      <c r="O216" s="22" t="s">
        <v>1827</v>
      </c>
      <c r="P216" s="22" t="s">
        <v>1828</v>
      </c>
      <c r="Q216" s="159">
        <v>48.47</v>
      </c>
      <c r="R216" s="24">
        <v>18.21</v>
      </c>
      <c r="S216" s="159">
        <v>17.88</v>
      </c>
      <c r="T216" s="159">
        <v>12.38</v>
      </c>
      <c r="U216" s="159">
        <v>48.47</v>
      </c>
      <c r="V216" s="47">
        <v>100</v>
      </c>
      <c r="W216" s="110">
        <v>100</v>
      </c>
      <c r="X216" s="35" t="s">
        <v>1321</v>
      </c>
      <c r="Y216" s="10">
        <v>3</v>
      </c>
      <c r="Z216" s="10">
        <v>2</v>
      </c>
      <c r="AA216" s="10">
        <v>3</v>
      </c>
      <c r="AB216" s="10">
        <v>4</v>
      </c>
      <c r="AC216" s="22" t="s">
        <v>1829</v>
      </c>
      <c r="AE216" s="22">
        <v>5</v>
      </c>
      <c r="AF216" s="10">
        <f t="shared" si="10"/>
        <v>0</v>
      </c>
      <c r="AH216" s="10" t="s">
        <v>1334</v>
      </c>
    </row>
    <row r="217" spans="1:47" s="10" customFormat="1" ht="127.3">
      <c r="A217" s="10">
        <v>106</v>
      </c>
      <c r="B217" s="10" t="s">
        <v>1313</v>
      </c>
      <c r="D217" s="22" t="s">
        <v>1569</v>
      </c>
      <c r="E217" s="22" t="s">
        <v>1570</v>
      </c>
      <c r="F217" s="22">
        <v>9090</v>
      </c>
      <c r="G217" s="22" t="s">
        <v>1830</v>
      </c>
      <c r="H217" s="22">
        <v>2007</v>
      </c>
      <c r="I217" s="22" t="s">
        <v>1831</v>
      </c>
      <c r="J217" s="24">
        <v>52406</v>
      </c>
      <c r="K217" s="22" t="s">
        <v>103</v>
      </c>
      <c r="L217" s="22" t="s">
        <v>1659</v>
      </c>
      <c r="M217" s="22" t="s">
        <v>1832</v>
      </c>
      <c r="N217" s="22" t="s">
        <v>1833</v>
      </c>
      <c r="O217" s="22" t="s">
        <v>1834</v>
      </c>
      <c r="P217" s="22" t="s">
        <v>1835</v>
      </c>
      <c r="Q217" s="159">
        <v>36.43</v>
      </c>
      <c r="R217" s="24">
        <v>6.17</v>
      </c>
      <c r="S217" s="159">
        <v>17.88</v>
      </c>
      <c r="T217" s="159">
        <v>12.38</v>
      </c>
      <c r="U217" s="159">
        <v>36.43</v>
      </c>
      <c r="V217" s="47">
        <v>100</v>
      </c>
      <c r="W217" s="110">
        <v>100</v>
      </c>
      <c r="X217" s="35" t="s">
        <v>1321</v>
      </c>
      <c r="Y217" s="10">
        <v>1</v>
      </c>
      <c r="Z217" s="10">
        <v>6</v>
      </c>
      <c r="AA217" s="10">
        <v>2</v>
      </c>
      <c r="AB217" s="10">
        <v>44</v>
      </c>
      <c r="AC217" s="22" t="s">
        <v>1836</v>
      </c>
      <c r="AE217" s="22">
        <v>5</v>
      </c>
      <c r="AF217" s="10">
        <f t="shared" si="10"/>
        <v>100</v>
      </c>
      <c r="AG217" s="10" t="s">
        <v>1569</v>
      </c>
      <c r="AH217" s="10" t="s">
        <v>1579</v>
      </c>
      <c r="AI217" s="10">
        <v>20</v>
      </c>
      <c r="AJ217" s="10" t="s">
        <v>1580</v>
      </c>
      <c r="AK217" s="10" t="s">
        <v>1581</v>
      </c>
      <c r="AL217" s="10">
        <v>20</v>
      </c>
      <c r="AM217" s="10" t="s">
        <v>1582</v>
      </c>
      <c r="AN217" s="10" t="s">
        <v>1583</v>
      </c>
      <c r="AO217" s="10">
        <v>20</v>
      </c>
      <c r="AP217" s="10" t="s">
        <v>1584</v>
      </c>
      <c r="AQ217" s="10" t="s">
        <v>1570</v>
      </c>
      <c r="AR217" s="10">
        <v>20</v>
      </c>
      <c r="AS217" s="10" t="s">
        <v>1837</v>
      </c>
      <c r="AT217" s="10" t="s">
        <v>1838</v>
      </c>
      <c r="AU217" s="10">
        <v>20</v>
      </c>
    </row>
    <row r="218" spans="1:47" s="10" customFormat="1" ht="127.3">
      <c r="A218" s="10">
        <v>106</v>
      </c>
      <c r="B218" s="10" t="s">
        <v>1313</v>
      </c>
      <c r="D218" s="22" t="s">
        <v>460</v>
      </c>
      <c r="E218" s="22" t="s">
        <v>1839</v>
      </c>
      <c r="F218" s="22">
        <v>8012</v>
      </c>
      <c r="G218" s="22" t="s">
        <v>1840</v>
      </c>
      <c r="H218" s="22">
        <v>2002</v>
      </c>
      <c r="I218" s="22" t="s">
        <v>1841</v>
      </c>
      <c r="J218" s="24">
        <v>134161.38</v>
      </c>
      <c r="K218" s="22" t="s">
        <v>156</v>
      </c>
      <c r="L218" s="22" t="s">
        <v>1842</v>
      </c>
      <c r="M218" s="22" t="s">
        <v>1843</v>
      </c>
      <c r="N218" s="22" t="s">
        <v>1844</v>
      </c>
      <c r="O218" s="22" t="s">
        <v>1845</v>
      </c>
      <c r="P218" s="22">
        <v>38402</v>
      </c>
      <c r="Q218" s="159">
        <v>46.04</v>
      </c>
      <c r="R218" s="24">
        <v>15.78</v>
      </c>
      <c r="S218" s="159">
        <v>17.88</v>
      </c>
      <c r="T218" s="159">
        <v>12.38</v>
      </c>
      <c r="U218" s="159">
        <v>46.04</v>
      </c>
      <c r="V218" s="47">
        <v>100</v>
      </c>
      <c r="W218" s="110">
        <v>100</v>
      </c>
      <c r="X218" s="35" t="s">
        <v>1321</v>
      </c>
      <c r="Y218" s="10">
        <v>3</v>
      </c>
      <c r="Z218" s="10">
        <v>8</v>
      </c>
      <c r="AA218" s="10">
        <v>1</v>
      </c>
      <c r="AB218" s="10">
        <v>4</v>
      </c>
      <c r="AC218" s="22" t="s">
        <v>1846</v>
      </c>
      <c r="AE218" s="22">
        <v>5</v>
      </c>
      <c r="AF218" s="10">
        <f t="shared" si="10"/>
        <v>100</v>
      </c>
      <c r="AG218" s="10" t="s">
        <v>460</v>
      </c>
      <c r="AH218" s="10" t="s">
        <v>1839</v>
      </c>
      <c r="AI218" s="10">
        <v>25</v>
      </c>
      <c r="AJ218" s="10" t="s">
        <v>1847</v>
      </c>
      <c r="AK218" s="10" t="s">
        <v>1848</v>
      </c>
      <c r="AL218" s="10">
        <v>25</v>
      </c>
      <c r="AM218" s="10" t="s">
        <v>1849</v>
      </c>
      <c r="AN218" s="10" t="s">
        <v>1839</v>
      </c>
      <c r="AO218" s="10">
        <v>25</v>
      </c>
      <c r="AP218" s="10" t="s">
        <v>1850</v>
      </c>
      <c r="AQ218" s="10" t="s">
        <v>938</v>
      </c>
      <c r="AR218" s="10">
        <v>25</v>
      </c>
    </row>
    <row r="219" spans="1:47" s="10" customFormat="1" ht="127.3">
      <c r="A219" s="10">
        <v>106</v>
      </c>
      <c r="B219" s="10" t="s">
        <v>1313</v>
      </c>
      <c r="D219" s="22" t="s">
        <v>289</v>
      </c>
      <c r="E219" s="22" t="s">
        <v>1335</v>
      </c>
      <c r="F219" s="22">
        <v>7561</v>
      </c>
      <c r="G219" s="22" t="s">
        <v>1851</v>
      </c>
      <c r="H219" s="22">
        <v>2002</v>
      </c>
      <c r="I219" s="22" t="s">
        <v>1852</v>
      </c>
      <c r="J219" s="24">
        <v>39944.910000000003</v>
      </c>
      <c r="K219" s="22" t="s">
        <v>156</v>
      </c>
      <c r="L219" s="22" t="s">
        <v>1853</v>
      </c>
      <c r="M219" s="22" t="s">
        <v>1854</v>
      </c>
      <c r="N219" s="22" t="s">
        <v>1855</v>
      </c>
      <c r="O219" s="22"/>
      <c r="P219" s="22">
        <v>39167</v>
      </c>
      <c r="Q219" s="159">
        <v>34.96</v>
      </c>
      <c r="R219" s="24">
        <v>4.7</v>
      </c>
      <c r="S219" s="159">
        <v>17.88</v>
      </c>
      <c r="T219" s="159">
        <v>12.38</v>
      </c>
      <c r="U219" s="159">
        <v>34.96</v>
      </c>
      <c r="V219" s="47">
        <v>100</v>
      </c>
      <c r="W219" s="110">
        <v>100</v>
      </c>
      <c r="X219" s="35" t="s">
        <v>1321</v>
      </c>
      <c r="Y219" s="10">
        <v>2</v>
      </c>
      <c r="Z219" s="10">
        <v>2</v>
      </c>
      <c r="AA219" s="10">
        <v>2</v>
      </c>
      <c r="AB219" s="10">
        <v>4</v>
      </c>
      <c r="AC219" s="22" t="s">
        <v>1856</v>
      </c>
      <c r="AD219" s="10">
        <v>0</v>
      </c>
      <c r="AE219" s="22">
        <v>5</v>
      </c>
      <c r="AF219" s="10">
        <f t="shared" si="10"/>
        <v>100</v>
      </c>
      <c r="AG219" s="10" t="s">
        <v>289</v>
      </c>
      <c r="AH219" s="10" t="s">
        <v>1335</v>
      </c>
      <c r="AI219" s="10">
        <v>25</v>
      </c>
      <c r="AJ219" s="10" t="s">
        <v>1342</v>
      </c>
      <c r="AK219" s="10" t="s">
        <v>1343</v>
      </c>
      <c r="AL219" s="10">
        <v>25</v>
      </c>
      <c r="AM219" s="10" t="s">
        <v>1857</v>
      </c>
      <c r="AN219" s="10" t="s">
        <v>1335</v>
      </c>
      <c r="AO219" s="10">
        <v>25</v>
      </c>
      <c r="AP219" s="10" t="s">
        <v>1858</v>
      </c>
      <c r="AQ219" s="10" t="s">
        <v>1594</v>
      </c>
      <c r="AR219" s="10">
        <v>25</v>
      </c>
    </row>
    <row r="220" spans="1:47" s="10" customFormat="1" ht="409.6">
      <c r="A220" s="10">
        <v>106</v>
      </c>
      <c r="B220" s="10" t="s">
        <v>1313</v>
      </c>
      <c r="D220" s="22" t="s">
        <v>289</v>
      </c>
      <c r="E220" s="22" t="s">
        <v>1335</v>
      </c>
      <c r="F220" s="22">
        <v>7561</v>
      </c>
      <c r="G220" s="22" t="s">
        <v>1859</v>
      </c>
      <c r="H220" s="22">
        <v>2003</v>
      </c>
      <c r="I220" s="22" t="s">
        <v>1860</v>
      </c>
      <c r="J220" s="24">
        <v>49824.93</v>
      </c>
      <c r="K220" s="22" t="s">
        <v>156</v>
      </c>
      <c r="L220" s="22" t="s">
        <v>1861</v>
      </c>
      <c r="M220" s="22" t="s">
        <v>1862</v>
      </c>
      <c r="N220" s="22" t="s">
        <v>1863</v>
      </c>
      <c r="O220" s="22" t="s">
        <v>1864</v>
      </c>
      <c r="P220" s="22">
        <v>37061</v>
      </c>
      <c r="Q220" s="159">
        <v>36.119999999999997</v>
      </c>
      <c r="R220" s="24">
        <v>5.86</v>
      </c>
      <c r="S220" s="159">
        <v>17.88</v>
      </c>
      <c r="T220" s="159">
        <v>12.38</v>
      </c>
      <c r="U220" s="159">
        <v>36.119999999999997</v>
      </c>
      <c r="V220" s="47">
        <v>100</v>
      </c>
      <c r="W220" s="110">
        <v>100</v>
      </c>
      <c r="X220" s="35" t="s">
        <v>1321</v>
      </c>
      <c r="Y220" s="10">
        <v>2</v>
      </c>
      <c r="Z220" s="10">
        <v>5</v>
      </c>
      <c r="AA220" s="10">
        <v>4</v>
      </c>
      <c r="AB220" s="10">
        <v>11</v>
      </c>
      <c r="AC220" s="22" t="s">
        <v>1865</v>
      </c>
      <c r="AD220" s="10">
        <v>0</v>
      </c>
      <c r="AE220" s="22">
        <v>5</v>
      </c>
      <c r="AF220" s="10">
        <f t="shared" si="10"/>
        <v>100</v>
      </c>
      <c r="AG220" s="10" t="s">
        <v>289</v>
      </c>
      <c r="AH220" s="10" t="s">
        <v>1335</v>
      </c>
      <c r="AI220" s="10">
        <v>25</v>
      </c>
      <c r="AJ220" s="10" t="s">
        <v>1342</v>
      </c>
      <c r="AK220" s="10" t="s">
        <v>1343</v>
      </c>
      <c r="AL220" s="10">
        <v>25</v>
      </c>
      <c r="AM220" s="10" t="s">
        <v>1857</v>
      </c>
      <c r="AN220" s="10" t="s">
        <v>1335</v>
      </c>
      <c r="AO220" s="10">
        <v>25</v>
      </c>
      <c r="AP220" s="10" t="s">
        <v>219</v>
      </c>
      <c r="AQ220" s="10" t="s">
        <v>1344</v>
      </c>
      <c r="AR220" s="10">
        <v>25</v>
      </c>
    </row>
    <row r="221" spans="1:47" s="10" customFormat="1" ht="141.44999999999999">
      <c r="A221" s="10">
        <v>106</v>
      </c>
      <c r="B221" s="10" t="s">
        <v>1313</v>
      </c>
      <c r="D221" s="22" t="s">
        <v>1389</v>
      </c>
      <c r="E221" s="22" t="s">
        <v>1390</v>
      </c>
      <c r="F221" s="22">
        <v>2830</v>
      </c>
      <c r="G221" s="22" t="s">
        <v>1866</v>
      </c>
      <c r="H221" s="22">
        <v>2004</v>
      </c>
      <c r="I221" s="22" t="s">
        <v>1867</v>
      </c>
      <c r="J221" s="24">
        <v>55467.4</v>
      </c>
      <c r="K221" s="22" t="s">
        <v>149</v>
      </c>
      <c r="L221" s="22" t="s">
        <v>1393</v>
      </c>
      <c r="M221" s="22" t="s">
        <v>1394</v>
      </c>
      <c r="N221" s="22" t="s">
        <v>1868</v>
      </c>
      <c r="O221" s="22" t="s">
        <v>1869</v>
      </c>
      <c r="P221" s="22">
        <v>41202</v>
      </c>
      <c r="Q221" s="159">
        <v>36.79</v>
      </c>
      <c r="R221" s="24">
        <v>6.53</v>
      </c>
      <c r="S221" s="159">
        <v>17.88</v>
      </c>
      <c r="T221" s="159">
        <v>12.38</v>
      </c>
      <c r="U221" s="159">
        <v>36.79</v>
      </c>
      <c r="V221" s="47">
        <v>100</v>
      </c>
      <c r="W221" s="110">
        <v>100</v>
      </c>
      <c r="X221" s="35" t="s">
        <v>1321</v>
      </c>
      <c r="Y221" s="10">
        <v>6</v>
      </c>
      <c r="Z221" s="10">
        <v>1</v>
      </c>
      <c r="AA221" s="10">
        <v>5</v>
      </c>
      <c r="AB221" s="10">
        <v>1</v>
      </c>
      <c r="AC221" s="22" t="s">
        <v>1870</v>
      </c>
      <c r="AE221" s="22">
        <v>5</v>
      </c>
      <c r="AF221" s="10">
        <f t="shared" si="10"/>
        <v>100</v>
      </c>
      <c r="AG221" s="10" t="s">
        <v>1399</v>
      </c>
      <c r="AH221" s="10" t="s">
        <v>1400</v>
      </c>
      <c r="AI221" s="10">
        <v>25</v>
      </c>
      <c r="AJ221" s="10" t="s">
        <v>1871</v>
      </c>
      <c r="AK221" s="10" t="s">
        <v>1872</v>
      </c>
      <c r="AL221" s="10">
        <v>25</v>
      </c>
      <c r="AM221" s="10" t="s">
        <v>1873</v>
      </c>
      <c r="AN221" s="10" t="s">
        <v>1400</v>
      </c>
      <c r="AO221" s="10">
        <v>25</v>
      </c>
      <c r="AP221" s="10" t="s">
        <v>1874</v>
      </c>
      <c r="AQ221" s="10" t="s">
        <v>1390</v>
      </c>
      <c r="AR221" s="10">
        <v>25</v>
      </c>
    </row>
    <row r="222" spans="1:47" s="10" customFormat="1" ht="141.44999999999999">
      <c r="A222" s="10">
        <v>106</v>
      </c>
      <c r="B222" s="10" t="s">
        <v>1313</v>
      </c>
      <c r="D222" s="22" t="s">
        <v>1389</v>
      </c>
      <c r="E222" s="22" t="s">
        <v>1390</v>
      </c>
      <c r="F222" s="22">
        <v>2830</v>
      </c>
      <c r="G222" s="22" t="s">
        <v>1875</v>
      </c>
      <c r="H222" s="22">
        <v>2002</v>
      </c>
      <c r="I222" s="22" t="s">
        <v>1876</v>
      </c>
      <c r="J222" s="24">
        <v>45971.96</v>
      </c>
      <c r="K222" s="22" t="s">
        <v>156</v>
      </c>
      <c r="L222" s="22" t="s">
        <v>1393</v>
      </c>
      <c r="M222" s="22" t="s">
        <v>1394</v>
      </c>
      <c r="N222" s="22" t="s">
        <v>1877</v>
      </c>
      <c r="O222" s="22" t="s">
        <v>1878</v>
      </c>
      <c r="P222" s="22" t="s">
        <v>1879</v>
      </c>
      <c r="Q222" s="159">
        <v>43.78</v>
      </c>
      <c r="R222" s="24">
        <v>13.52</v>
      </c>
      <c r="S222" s="159">
        <v>17.88</v>
      </c>
      <c r="T222" s="159">
        <v>12.38</v>
      </c>
      <c r="U222" s="159">
        <v>43.78</v>
      </c>
      <c r="V222" s="47">
        <v>100</v>
      </c>
      <c r="W222" s="110">
        <v>100</v>
      </c>
      <c r="X222" s="35" t="s">
        <v>1321</v>
      </c>
      <c r="Y222" s="10">
        <v>6</v>
      </c>
      <c r="Z222" s="10">
        <v>4</v>
      </c>
      <c r="AB222" s="10">
        <v>46</v>
      </c>
      <c r="AC222" s="22" t="s">
        <v>1880</v>
      </c>
      <c r="AE222" s="22">
        <v>5</v>
      </c>
      <c r="AF222" s="10">
        <f t="shared" si="10"/>
        <v>99</v>
      </c>
      <c r="AG222" s="10" t="s">
        <v>1881</v>
      </c>
      <c r="AH222" s="10" t="s">
        <v>1390</v>
      </c>
      <c r="AI222" s="10">
        <v>33</v>
      </c>
      <c r="AJ222" s="10" t="s">
        <v>1389</v>
      </c>
      <c r="AK222" s="10" t="s">
        <v>1400</v>
      </c>
      <c r="AL222" s="10">
        <v>33</v>
      </c>
      <c r="AM222" s="10" t="s">
        <v>1882</v>
      </c>
      <c r="AN222" s="10" t="s">
        <v>1390</v>
      </c>
      <c r="AO222" s="10">
        <v>33</v>
      </c>
    </row>
    <row r="223" spans="1:47" s="10" customFormat="1" ht="141.44999999999999">
      <c r="A223" s="10">
        <v>106</v>
      </c>
      <c r="B223" s="10" t="s">
        <v>1313</v>
      </c>
      <c r="D223" s="22" t="s">
        <v>1883</v>
      </c>
      <c r="E223" s="22" t="s">
        <v>1884</v>
      </c>
      <c r="F223" s="22">
        <v>8501</v>
      </c>
      <c r="G223" s="22" t="s">
        <v>1885</v>
      </c>
      <c r="H223" s="22">
        <v>2011</v>
      </c>
      <c r="I223" s="22" t="s">
        <v>1886</v>
      </c>
      <c r="J223" s="24">
        <v>120704.79</v>
      </c>
      <c r="K223" s="22" t="s">
        <v>81</v>
      </c>
      <c r="L223" s="22" t="s">
        <v>1887</v>
      </c>
      <c r="M223" s="22" t="s">
        <v>1888</v>
      </c>
      <c r="N223" s="22" t="s">
        <v>1889</v>
      </c>
      <c r="O223" s="22" t="s">
        <v>1890</v>
      </c>
      <c r="P223" s="22" t="s">
        <v>1891</v>
      </c>
      <c r="Q223" s="159">
        <v>34.29056353</v>
      </c>
      <c r="R223" s="24">
        <v>14.20056353</v>
      </c>
      <c r="S223" s="159">
        <v>5.99</v>
      </c>
      <c r="T223" s="159">
        <v>14.1</v>
      </c>
      <c r="U223" s="159">
        <v>34.29056353</v>
      </c>
      <c r="V223" s="47">
        <v>100</v>
      </c>
      <c r="W223" s="110">
        <v>100</v>
      </c>
      <c r="X223" s="35" t="s">
        <v>1321</v>
      </c>
      <c r="Y223" s="10">
        <v>6</v>
      </c>
      <c r="Z223" s="10">
        <v>1</v>
      </c>
      <c r="AA223" s="10">
        <v>5</v>
      </c>
      <c r="AB223" s="10">
        <v>14</v>
      </c>
      <c r="AC223" s="22" t="s">
        <v>1892</v>
      </c>
      <c r="AE223" s="22">
        <v>4</v>
      </c>
      <c r="AF223" s="10">
        <f t="shared" si="10"/>
        <v>100</v>
      </c>
      <c r="AG223" s="10" t="s">
        <v>1883</v>
      </c>
      <c r="AH223" s="10" t="s">
        <v>1884</v>
      </c>
      <c r="AI223" s="10">
        <v>25</v>
      </c>
      <c r="AJ223" s="10" t="s">
        <v>1893</v>
      </c>
      <c r="AK223" s="10" t="s">
        <v>1894</v>
      </c>
      <c r="AL223" s="10">
        <v>25</v>
      </c>
      <c r="AM223" s="10" t="s">
        <v>1895</v>
      </c>
      <c r="AN223" s="10" t="s">
        <v>1896</v>
      </c>
      <c r="AO223" s="10">
        <v>25</v>
      </c>
      <c r="AP223" s="10" t="s">
        <v>1897</v>
      </c>
      <c r="AQ223" s="10" t="s">
        <v>1898</v>
      </c>
      <c r="AR223" s="10">
        <v>25</v>
      </c>
    </row>
    <row r="224" spans="1:47" s="10" customFormat="1" ht="311.14999999999998">
      <c r="A224" s="10">
        <v>106</v>
      </c>
      <c r="B224" s="10" t="s">
        <v>1313</v>
      </c>
      <c r="D224" s="22" t="s">
        <v>1883</v>
      </c>
      <c r="E224" s="22" t="s">
        <v>1899</v>
      </c>
      <c r="F224" s="22">
        <v>2275</v>
      </c>
      <c r="G224" s="22" t="s">
        <v>1900</v>
      </c>
      <c r="H224" s="22">
        <v>2003</v>
      </c>
      <c r="I224" s="22" t="s">
        <v>1901</v>
      </c>
      <c r="J224" s="24">
        <v>89787.63</v>
      </c>
      <c r="K224" s="22" t="s">
        <v>156</v>
      </c>
      <c r="L224" s="22" t="s">
        <v>1902</v>
      </c>
      <c r="M224" s="22" t="s">
        <v>1903</v>
      </c>
      <c r="N224" s="22" t="s">
        <v>1904</v>
      </c>
      <c r="O224" s="22" t="s">
        <v>1905</v>
      </c>
      <c r="P224" s="22">
        <v>38457</v>
      </c>
      <c r="Q224" s="159">
        <v>40.82</v>
      </c>
      <c r="R224" s="24">
        <v>10.56</v>
      </c>
      <c r="S224" s="159">
        <v>17.88</v>
      </c>
      <c r="T224" s="159">
        <v>12.38</v>
      </c>
      <c r="U224" s="159">
        <v>40.82</v>
      </c>
      <c r="V224" s="47">
        <v>100</v>
      </c>
      <c r="W224" s="110">
        <v>100</v>
      </c>
      <c r="X224" s="35" t="s">
        <v>1321</v>
      </c>
      <c r="Y224" s="10">
        <v>6</v>
      </c>
      <c r="Z224" s="10">
        <v>1</v>
      </c>
      <c r="AA224" s="10">
        <v>3</v>
      </c>
      <c r="AB224" s="10">
        <v>14</v>
      </c>
      <c r="AC224" s="22" t="s">
        <v>1906</v>
      </c>
      <c r="AD224" s="10">
        <v>0</v>
      </c>
      <c r="AE224" s="22">
        <v>4</v>
      </c>
      <c r="AF224" s="10">
        <f t="shared" si="10"/>
        <v>100</v>
      </c>
      <c r="AG224" s="10" t="s">
        <v>1883</v>
      </c>
      <c r="AH224" s="10" t="s">
        <v>1899</v>
      </c>
      <c r="AI224" s="10">
        <v>25</v>
      </c>
      <c r="AJ224" s="10" t="s">
        <v>1907</v>
      </c>
      <c r="AK224" s="10" t="s">
        <v>1884</v>
      </c>
      <c r="AL224" s="10">
        <v>25</v>
      </c>
      <c r="AM224" s="10" t="s">
        <v>1908</v>
      </c>
      <c r="AN224" s="10" t="s">
        <v>1909</v>
      </c>
      <c r="AO224" s="10">
        <v>25</v>
      </c>
      <c r="AP224" s="10" t="s">
        <v>1910</v>
      </c>
      <c r="AQ224" s="10" t="s">
        <v>1884</v>
      </c>
      <c r="AR224" s="10">
        <v>25</v>
      </c>
    </row>
    <row r="225" spans="1:47" s="10" customFormat="1" ht="311.14999999999998">
      <c r="A225" s="10">
        <v>106</v>
      </c>
      <c r="B225" s="10" t="s">
        <v>1313</v>
      </c>
      <c r="D225" s="22" t="s">
        <v>1883</v>
      </c>
      <c r="E225" s="22" t="s">
        <v>1884</v>
      </c>
      <c r="F225" s="22">
        <v>8501</v>
      </c>
      <c r="G225" s="22" t="s">
        <v>1911</v>
      </c>
      <c r="H225" s="22">
        <v>2004</v>
      </c>
      <c r="I225" s="22" t="s">
        <v>1912</v>
      </c>
      <c r="J225" s="24">
        <v>103792.37</v>
      </c>
      <c r="K225" s="22" t="s">
        <v>149</v>
      </c>
      <c r="L225" s="22" t="s">
        <v>1902</v>
      </c>
      <c r="M225" s="22" t="s">
        <v>1903</v>
      </c>
      <c r="N225" s="22" t="s">
        <v>1913</v>
      </c>
      <c r="O225" s="22" t="s">
        <v>1914</v>
      </c>
      <c r="P225" s="22">
        <v>35911</v>
      </c>
      <c r="Q225" s="159">
        <v>42.47</v>
      </c>
      <c r="R225" s="24">
        <v>12.21</v>
      </c>
      <c r="S225" s="159">
        <v>17.88</v>
      </c>
      <c r="T225" s="159">
        <v>12.38</v>
      </c>
      <c r="U225" s="159">
        <v>42.47</v>
      </c>
      <c r="V225" s="47">
        <v>100</v>
      </c>
      <c r="W225" s="110">
        <v>100</v>
      </c>
      <c r="X225" s="35" t="s">
        <v>1321</v>
      </c>
      <c r="Y225" s="10">
        <v>6</v>
      </c>
      <c r="Z225" s="10">
        <v>1</v>
      </c>
      <c r="AA225" s="10">
        <v>4</v>
      </c>
      <c r="AB225" s="10">
        <v>14</v>
      </c>
      <c r="AC225" s="22" t="s">
        <v>1915</v>
      </c>
      <c r="AD225" s="10">
        <v>0</v>
      </c>
      <c r="AE225" s="22">
        <v>4</v>
      </c>
      <c r="AF225" s="10">
        <f t="shared" si="10"/>
        <v>100</v>
      </c>
      <c r="AG225" s="10" t="s">
        <v>1883</v>
      </c>
      <c r="AH225" s="10" t="s">
        <v>1899</v>
      </c>
      <c r="AI225" s="10">
        <v>25</v>
      </c>
      <c r="AJ225" s="10" t="s">
        <v>1916</v>
      </c>
      <c r="AK225" s="10" t="s">
        <v>1884</v>
      </c>
      <c r="AL225" s="10">
        <v>25</v>
      </c>
      <c r="AM225" s="10" t="s">
        <v>1917</v>
      </c>
      <c r="AN225" s="10" t="s">
        <v>1884</v>
      </c>
      <c r="AO225" s="10">
        <v>25</v>
      </c>
      <c r="AP225" s="10" t="s">
        <v>1918</v>
      </c>
      <c r="AQ225" s="10" t="s">
        <v>1884</v>
      </c>
      <c r="AR225" s="10">
        <v>25</v>
      </c>
    </row>
    <row r="226" spans="1:47" s="10" customFormat="1" ht="155.6">
      <c r="A226" s="10">
        <v>106</v>
      </c>
      <c r="B226" s="10" t="s">
        <v>1313</v>
      </c>
      <c r="D226" s="22" t="s">
        <v>1782</v>
      </c>
      <c r="E226" s="22" t="s">
        <v>1800</v>
      </c>
      <c r="F226" s="22">
        <v>8949</v>
      </c>
      <c r="G226" s="22" t="s">
        <v>1919</v>
      </c>
      <c r="H226" s="22">
        <v>2004</v>
      </c>
      <c r="I226" s="22" t="s">
        <v>1920</v>
      </c>
      <c r="J226" s="24">
        <v>118827.27</v>
      </c>
      <c r="K226" s="22" t="s">
        <v>149</v>
      </c>
      <c r="L226" s="22" t="s">
        <v>1921</v>
      </c>
      <c r="M226" s="22" t="s">
        <v>1922</v>
      </c>
      <c r="N226" s="22" t="s">
        <v>1923</v>
      </c>
      <c r="O226" s="22" t="s">
        <v>1924</v>
      </c>
      <c r="P226" s="22">
        <v>40973</v>
      </c>
      <c r="Q226" s="159">
        <v>44.24</v>
      </c>
      <c r="R226" s="24">
        <v>13.98</v>
      </c>
      <c r="S226" s="159">
        <v>17.88</v>
      </c>
      <c r="T226" s="159">
        <v>12.38</v>
      </c>
      <c r="U226" s="159">
        <v>44.24</v>
      </c>
      <c r="V226" s="47">
        <v>100</v>
      </c>
      <c r="W226" s="110">
        <v>100</v>
      </c>
      <c r="X226" s="35" t="s">
        <v>1321</v>
      </c>
      <c r="Y226" s="10">
        <v>6</v>
      </c>
      <c r="Z226" s="10">
        <v>1</v>
      </c>
      <c r="AA226" s="10">
        <v>5</v>
      </c>
      <c r="AB226" s="10">
        <v>63</v>
      </c>
      <c r="AC226" s="22" t="s">
        <v>1925</v>
      </c>
      <c r="AE226" s="22">
        <v>4</v>
      </c>
      <c r="AF226" s="10">
        <f t="shared" si="10"/>
        <v>100</v>
      </c>
      <c r="AG226" s="10" t="s">
        <v>1926</v>
      </c>
      <c r="AH226" s="10" t="s">
        <v>1334</v>
      </c>
      <c r="AI226" s="10">
        <v>25</v>
      </c>
      <c r="AJ226" s="10" t="s">
        <v>1927</v>
      </c>
      <c r="AK226" s="10" t="s">
        <v>1928</v>
      </c>
      <c r="AL226" s="10">
        <v>25</v>
      </c>
      <c r="AM226" s="10" t="s">
        <v>1929</v>
      </c>
      <c r="AN226" s="10" t="s">
        <v>1334</v>
      </c>
      <c r="AO226" s="10">
        <v>25</v>
      </c>
      <c r="AP226" s="10" t="s">
        <v>1930</v>
      </c>
      <c r="AQ226" s="10" t="s">
        <v>1334</v>
      </c>
      <c r="AR226" s="10">
        <v>25</v>
      </c>
    </row>
    <row r="227" spans="1:47" s="10" customFormat="1" ht="409.6">
      <c r="A227" s="10">
        <v>106</v>
      </c>
      <c r="B227" s="10" t="s">
        <v>1313</v>
      </c>
      <c r="D227" s="22" t="s">
        <v>1931</v>
      </c>
      <c r="E227" s="22" t="s">
        <v>1932</v>
      </c>
      <c r="F227" s="22">
        <v>19910</v>
      </c>
      <c r="G227" s="22" t="s">
        <v>1933</v>
      </c>
      <c r="H227" s="22">
        <v>2007</v>
      </c>
      <c r="I227" s="22" t="s">
        <v>1934</v>
      </c>
      <c r="J227" s="24">
        <v>100000</v>
      </c>
      <c r="K227" s="22" t="s">
        <v>103</v>
      </c>
      <c r="L227" s="22" t="s">
        <v>1935</v>
      </c>
      <c r="M227" s="22" t="s">
        <v>1936</v>
      </c>
      <c r="N227" s="22" t="s">
        <v>1937</v>
      </c>
      <c r="O227" s="22" t="s">
        <v>1938</v>
      </c>
      <c r="P227" s="22" t="s">
        <v>1939</v>
      </c>
      <c r="Q227" s="159">
        <v>59.67</v>
      </c>
      <c r="R227" s="24">
        <v>29.41</v>
      </c>
      <c r="S227" s="159">
        <v>17.88</v>
      </c>
      <c r="T227" s="159">
        <v>12.38</v>
      </c>
      <c r="U227" s="159">
        <v>59.67</v>
      </c>
      <c r="V227" s="47">
        <v>100</v>
      </c>
      <c r="W227" s="110">
        <v>100</v>
      </c>
      <c r="X227" s="35" t="s">
        <v>1321</v>
      </c>
      <c r="Y227" s="10">
        <v>6</v>
      </c>
      <c r="Z227" s="10">
        <v>1</v>
      </c>
      <c r="AA227" s="10">
        <v>4</v>
      </c>
      <c r="AB227" s="10">
        <v>14</v>
      </c>
      <c r="AC227" s="22" t="s">
        <v>1940</v>
      </c>
      <c r="AE227" s="22">
        <v>4</v>
      </c>
      <c r="AF227" s="10">
        <f t="shared" si="10"/>
        <v>100</v>
      </c>
      <c r="AG227" s="10" t="s">
        <v>1941</v>
      </c>
      <c r="AH227" s="10" t="s">
        <v>1334</v>
      </c>
      <c r="AI227" s="10">
        <v>25</v>
      </c>
      <c r="AJ227" s="10" t="s">
        <v>1942</v>
      </c>
      <c r="AK227" s="10" t="s">
        <v>1334</v>
      </c>
      <c r="AL227" s="10">
        <v>25</v>
      </c>
      <c r="AM227" s="10" t="s">
        <v>1943</v>
      </c>
      <c r="AN227" s="10" t="s">
        <v>1334</v>
      </c>
      <c r="AO227" s="10">
        <v>25</v>
      </c>
      <c r="AP227" s="10" t="s">
        <v>1944</v>
      </c>
      <c r="AQ227" s="10" t="s">
        <v>1932</v>
      </c>
      <c r="AR227" s="10">
        <v>25</v>
      </c>
    </row>
    <row r="228" spans="1:47" s="10" customFormat="1" ht="254.6">
      <c r="A228" s="10">
        <v>106</v>
      </c>
      <c r="B228" s="10" t="s">
        <v>1313</v>
      </c>
      <c r="D228" s="22" t="s">
        <v>1931</v>
      </c>
      <c r="E228" s="22" t="s">
        <v>1945</v>
      </c>
      <c r="F228" s="22">
        <v>12057</v>
      </c>
      <c r="G228" s="22" t="s">
        <v>1933</v>
      </c>
      <c r="H228" s="22">
        <v>2010</v>
      </c>
      <c r="I228" s="22" t="s">
        <v>1946</v>
      </c>
      <c r="J228" s="24">
        <v>179400</v>
      </c>
      <c r="K228" s="22" t="s">
        <v>81</v>
      </c>
      <c r="L228" s="22" t="s">
        <v>1947</v>
      </c>
      <c r="M228" s="22" t="s">
        <v>1948</v>
      </c>
      <c r="N228" s="22" t="s">
        <v>1949</v>
      </c>
      <c r="O228" s="22" t="s">
        <v>1950</v>
      </c>
      <c r="P228" s="22" t="s">
        <v>1951</v>
      </c>
      <c r="Q228" s="159">
        <v>51.37</v>
      </c>
      <c r="R228" s="24">
        <v>21.11</v>
      </c>
      <c r="S228" s="159">
        <v>17.88</v>
      </c>
      <c r="T228" s="159">
        <v>12.38</v>
      </c>
      <c r="U228" s="159">
        <v>51.37</v>
      </c>
      <c r="V228" s="47">
        <v>100</v>
      </c>
      <c r="W228" s="110">
        <v>100</v>
      </c>
      <c r="X228" s="35" t="s">
        <v>1321</v>
      </c>
      <c r="Y228" s="10">
        <v>6</v>
      </c>
      <c r="Z228" s="10">
        <v>1</v>
      </c>
      <c r="AA228" s="10">
        <v>4</v>
      </c>
      <c r="AB228" s="10">
        <v>14</v>
      </c>
      <c r="AC228" s="22" t="s">
        <v>1952</v>
      </c>
      <c r="AE228" s="22">
        <v>4</v>
      </c>
      <c r="AF228" s="10">
        <f t="shared" ref="AF228:AF291" si="11">(AI228+AL228+AO228+AR228+AU228+AX228)</f>
        <v>0</v>
      </c>
      <c r="AH228" s="10" t="s">
        <v>1334</v>
      </c>
    </row>
    <row r="229" spans="1:47" s="10" customFormat="1" ht="141.44999999999999">
      <c r="A229" s="10">
        <v>106</v>
      </c>
      <c r="B229" s="10" t="s">
        <v>1313</v>
      </c>
      <c r="D229" s="22" t="s">
        <v>65</v>
      </c>
      <c r="E229" s="22" t="s">
        <v>1585</v>
      </c>
      <c r="F229" s="22">
        <v>3317</v>
      </c>
      <c r="G229" s="22" t="s">
        <v>1953</v>
      </c>
      <c r="H229" s="22">
        <v>2010</v>
      </c>
      <c r="I229" s="22" t="s">
        <v>1954</v>
      </c>
      <c r="J229" s="24">
        <v>133200</v>
      </c>
      <c r="K229" s="22" t="s">
        <v>81</v>
      </c>
      <c r="L229" s="22" t="s">
        <v>1955</v>
      </c>
      <c r="M229" s="22" t="s">
        <v>1956</v>
      </c>
      <c r="N229" s="22" t="s">
        <v>1957</v>
      </c>
      <c r="O229" s="22" t="s">
        <v>1958</v>
      </c>
      <c r="P229" s="22" t="s">
        <v>1959</v>
      </c>
      <c r="Q229" s="159">
        <v>45.93</v>
      </c>
      <c r="R229" s="24">
        <v>15.67</v>
      </c>
      <c r="S229" s="159">
        <v>17.88</v>
      </c>
      <c r="T229" s="159">
        <v>12.38</v>
      </c>
      <c r="U229" s="159">
        <v>45.93</v>
      </c>
      <c r="V229" s="47">
        <v>100</v>
      </c>
      <c r="W229" s="110">
        <v>100</v>
      </c>
      <c r="X229" s="35" t="s">
        <v>1321</v>
      </c>
      <c r="Y229" s="10">
        <v>3</v>
      </c>
      <c r="Z229" s="10">
        <v>1</v>
      </c>
      <c r="AA229" s="10">
        <v>1</v>
      </c>
      <c r="AB229" s="10">
        <v>4</v>
      </c>
      <c r="AC229" s="22" t="s">
        <v>1960</v>
      </c>
      <c r="AE229" s="22">
        <v>5</v>
      </c>
      <c r="AF229" s="10">
        <f t="shared" si="11"/>
        <v>0</v>
      </c>
      <c r="AH229" s="10" t="s">
        <v>1334</v>
      </c>
    </row>
    <row r="230" spans="1:47" s="10" customFormat="1" ht="212.15">
      <c r="A230" s="10">
        <v>106</v>
      </c>
      <c r="B230" s="10" t="s">
        <v>1313</v>
      </c>
      <c r="D230" s="22" t="s">
        <v>1961</v>
      </c>
      <c r="E230" s="22" t="s">
        <v>1962</v>
      </c>
      <c r="F230" s="22">
        <v>6875</v>
      </c>
      <c r="G230" s="22" t="s">
        <v>1963</v>
      </c>
      <c r="H230" s="22">
        <v>2004</v>
      </c>
      <c r="I230" s="22" t="s">
        <v>1964</v>
      </c>
      <c r="J230" s="24">
        <v>53344.08</v>
      </c>
      <c r="K230" s="22" t="s">
        <v>149</v>
      </c>
      <c r="L230" s="22" t="s">
        <v>1965</v>
      </c>
      <c r="M230" s="22" t="s">
        <v>1966</v>
      </c>
      <c r="N230" s="22" t="s">
        <v>1967</v>
      </c>
      <c r="O230" s="22" t="s">
        <v>1968</v>
      </c>
      <c r="P230" s="22">
        <v>41068</v>
      </c>
      <c r="Q230" s="159">
        <v>36.54</v>
      </c>
      <c r="R230" s="24">
        <v>6.28</v>
      </c>
      <c r="S230" s="159">
        <v>17.88</v>
      </c>
      <c r="T230" s="159">
        <v>12.38</v>
      </c>
      <c r="U230" s="159">
        <v>36.54</v>
      </c>
      <c r="V230" s="47">
        <v>100</v>
      </c>
      <c r="W230" s="110">
        <v>100</v>
      </c>
      <c r="X230" s="35" t="s">
        <v>1321</v>
      </c>
      <c r="Y230" s="10">
        <v>6</v>
      </c>
      <c r="Z230" s="10">
        <v>1</v>
      </c>
      <c r="AA230" s="10">
        <v>4</v>
      </c>
      <c r="AB230" s="10">
        <v>25</v>
      </c>
      <c r="AC230" s="22" t="s">
        <v>1969</v>
      </c>
      <c r="AE230" s="22">
        <v>4</v>
      </c>
      <c r="AF230" s="10">
        <f t="shared" si="11"/>
        <v>100</v>
      </c>
      <c r="AG230" s="10" t="s">
        <v>1961</v>
      </c>
      <c r="AH230" s="10" t="s">
        <v>1962</v>
      </c>
      <c r="AI230" s="10">
        <v>20</v>
      </c>
      <c r="AJ230" s="10" t="s">
        <v>1970</v>
      </c>
      <c r="AK230" s="10" t="s">
        <v>1971</v>
      </c>
      <c r="AL230" s="10">
        <v>20</v>
      </c>
      <c r="AM230" s="10" t="s">
        <v>1972</v>
      </c>
      <c r="AN230" s="10" t="s">
        <v>1334</v>
      </c>
      <c r="AO230" s="10">
        <v>20</v>
      </c>
      <c r="AP230" s="10" t="s">
        <v>1973</v>
      </c>
      <c r="AQ230" s="10" t="s">
        <v>1334</v>
      </c>
      <c r="AR230" s="10">
        <v>20</v>
      </c>
      <c r="AS230" s="10" t="s">
        <v>1974</v>
      </c>
      <c r="AT230" s="10" t="s">
        <v>1334</v>
      </c>
      <c r="AU230" s="10">
        <v>20</v>
      </c>
    </row>
    <row r="231" spans="1:47" s="10" customFormat="1" ht="127.3">
      <c r="A231" s="10">
        <v>106</v>
      </c>
      <c r="B231" s="10" t="s">
        <v>1313</v>
      </c>
      <c r="D231" s="22" t="s">
        <v>65</v>
      </c>
      <c r="E231" s="22" t="s">
        <v>1418</v>
      </c>
      <c r="F231" s="22">
        <v>2757</v>
      </c>
      <c r="G231" s="22" t="s">
        <v>1975</v>
      </c>
      <c r="H231" s="22">
        <v>2007</v>
      </c>
      <c r="I231" s="22" t="s">
        <v>1976</v>
      </c>
      <c r="J231" s="24">
        <v>52000</v>
      </c>
      <c r="K231" s="22" t="s">
        <v>103</v>
      </c>
      <c r="L231" s="22" t="s">
        <v>1977</v>
      </c>
      <c r="M231" s="22" t="s">
        <v>1978</v>
      </c>
      <c r="N231" s="22" t="s">
        <v>1979</v>
      </c>
      <c r="O231" s="22" t="s">
        <v>1980</v>
      </c>
      <c r="P231" s="22" t="s">
        <v>1981</v>
      </c>
      <c r="Q231" s="159">
        <v>36.380000000000003</v>
      </c>
      <c r="R231" s="24">
        <v>6.12</v>
      </c>
      <c r="S231" s="159">
        <v>17.88</v>
      </c>
      <c r="T231" s="159">
        <v>12.38</v>
      </c>
      <c r="U231" s="159">
        <v>36.380000000000003</v>
      </c>
      <c r="V231" s="47">
        <v>100</v>
      </c>
      <c r="W231" s="110">
        <v>100</v>
      </c>
      <c r="X231" s="35" t="s">
        <v>1321</v>
      </c>
      <c r="Y231" s="10">
        <v>3</v>
      </c>
      <c r="Z231" s="10">
        <v>8</v>
      </c>
      <c r="AA231" s="10">
        <v>1</v>
      </c>
      <c r="AB231" s="10">
        <v>4</v>
      </c>
      <c r="AC231" s="22" t="s">
        <v>1982</v>
      </c>
      <c r="AE231" s="22">
        <v>5</v>
      </c>
      <c r="AF231" s="10">
        <f t="shared" si="11"/>
        <v>100</v>
      </c>
      <c r="AG231" s="10" t="s">
        <v>1428</v>
      </c>
      <c r="AH231" s="10" t="s">
        <v>1427</v>
      </c>
      <c r="AI231" s="10">
        <v>50</v>
      </c>
      <c r="AJ231" s="10" t="s">
        <v>1431</v>
      </c>
      <c r="AK231" s="10" t="s">
        <v>1430</v>
      </c>
      <c r="AL231" s="10">
        <v>50</v>
      </c>
    </row>
    <row r="232" spans="1:47" s="10" customFormat="1" ht="183.9">
      <c r="A232" s="10">
        <v>106</v>
      </c>
      <c r="B232" s="10" t="s">
        <v>1313</v>
      </c>
      <c r="D232" s="22" t="s">
        <v>1983</v>
      </c>
      <c r="E232" s="22" t="s">
        <v>1984</v>
      </c>
      <c r="F232" s="22">
        <v>17165</v>
      </c>
      <c r="G232" s="22" t="s">
        <v>1985</v>
      </c>
      <c r="H232" s="22">
        <v>2005</v>
      </c>
      <c r="I232" s="22" t="s">
        <v>1986</v>
      </c>
      <c r="J232" s="24">
        <v>62618.400000000001</v>
      </c>
      <c r="K232" s="22" t="s">
        <v>149</v>
      </c>
      <c r="L232" s="22" t="s">
        <v>1987</v>
      </c>
      <c r="M232" s="22" t="s">
        <v>1988</v>
      </c>
      <c r="N232" s="22" t="s">
        <v>1989</v>
      </c>
      <c r="O232" s="22" t="s">
        <v>1990</v>
      </c>
      <c r="P232" s="22" t="s">
        <v>1991</v>
      </c>
      <c r="Q232" s="159">
        <v>37.630000000000003</v>
      </c>
      <c r="R232" s="24">
        <v>7.37</v>
      </c>
      <c r="S232" s="159">
        <v>17.88</v>
      </c>
      <c r="T232" s="159">
        <v>12.38</v>
      </c>
      <c r="U232" s="159">
        <v>37.630000000000003</v>
      </c>
      <c r="V232" s="47">
        <v>100</v>
      </c>
      <c r="W232" s="110">
        <v>100</v>
      </c>
      <c r="X232" s="35" t="s">
        <v>1321</v>
      </c>
      <c r="Y232" s="10">
        <v>3</v>
      </c>
      <c r="Z232" s="10">
        <v>10</v>
      </c>
      <c r="AA232" s="10">
        <v>2</v>
      </c>
      <c r="AB232" s="10">
        <v>44</v>
      </c>
      <c r="AC232" s="22" t="s">
        <v>1992</v>
      </c>
      <c r="AE232" s="22">
        <v>5</v>
      </c>
      <c r="AF232" s="10">
        <f t="shared" si="11"/>
        <v>100</v>
      </c>
      <c r="AG232" s="10" t="s">
        <v>1983</v>
      </c>
      <c r="AH232" s="10" t="s">
        <v>1993</v>
      </c>
      <c r="AI232" s="10">
        <v>50</v>
      </c>
      <c r="AJ232" s="10" t="s">
        <v>1994</v>
      </c>
      <c r="AK232" s="10" t="s">
        <v>1995</v>
      </c>
      <c r="AL232" s="10">
        <v>50</v>
      </c>
    </row>
    <row r="233" spans="1:47" s="10" customFormat="1" ht="127.3">
      <c r="A233" s="10">
        <v>106</v>
      </c>
      <c r="B233" s="10" t="s">
        <v>1313</v>
      </c>
      <c r="D233" s="22" t="s">
        <v>1323</v>
      </c>
      <c r="E233" s="22" t="s">
        <v>1314</v>
      </c>
      <c r="F233" s="22">
        <v>1120</v>
      </c>
      <c r="G233" s="22" t="s">
        <v>1996</v>
      </c>
      <c r="H233" s="22">
        <v>2007</v>
      </c>
      <c r="I233" s="22" t="s">
        <v>1997</v>
      </c>
      <c r="J233" s="24">
        <v>115000</v>
      </c>
      <c r="K233" s="22" t="s">
        <v>103</v>
      </c>
      <c r="L233" s="22" t="s">
        <v>1317</v>
      </c>
      <c r="M233" s="22" t="s">
        <v>1318</v>
      </c>
      <c r="N233" s="22" t="s">
        <v>1998</v>
      </c>
      <c r="O233" s="22" t="s">
        <v>1999</v>
      </c>
      <c r="P233" s="22" t="s">
        <v>2000</v>
      </c>
      <c r="Q233" s="159">
        <v>43.79</v>
      </c>
      <c r="R233" s="24">
        <v>13.53</v>
      </c>
      <c r="S233" s="159">
        <v>17.88</v>
      </c>
      <c r="T233" s="159">
        <v>12.38</v>
      </c>
      <c r="U233" s="159">
        <v>43.79</v>
      </c>
      <c r="V233" s="47">
        <v>100</v>
      </c>
      <c r="W233" s="110">
        <v>100</v>
      </c>
      <c r="X233" s="35" t="s">
        <v>1321</v>
      </c>
      <c r="Y233" s="10">
        <v>1</v>
      </c>
      <c r="Z233" s="10">
        <v>2</v>
      </c>
      <c r="AA233" s="10">
        <v>3</v>
      </c>
      <c r="AB233" s="10">
        <v>44</v>
      </c>
      <c r="AC233" s="22" t="s">
        <v>2001</v>
      </c>
      <c r="AE233" s="22">
        <v>5</v>
      </c>
      <c r="AF233" s="10">
        <f t="shared" si="11"/>
        <v>100</v>
      </c>
      <c r="AG233" s="10" t="s">
        <v>1323</v>
      </c>
      <c r="AH233" s="10" t="s">
        <v>1324</v>
      </c>
      <c r="AI233" s="10">
        <v>100</v>
      </c>
    </row>
    <row r="234" spans="1:47" s="10" customFormat="1" ht="198">
      <c r="A234" s="10">
        <v>106</v>
      </c>
      <c r="B234" s="10" t="s">
        <v>1313</v>
      </c>
      <c r="D234" s="22" t="s">
        <v>2002</v>
      </c>
      <c r="E234" s="22" t="s">
        <v>2003</v>
      </c>
      <c r="F234" s="22">
        <v>4540</v>
      </c>
      <c r="G234" s="22" t="s">
        <v>2004</v>
      </c>
      <c r="H234" s="22">
        <v>2008</v>
      </c>
      <c r="I234" s="22" t="s">
        <v>2005</v>
      </c>
      <c r="J234" s="24">
        <v>320000</v>
      </c>
      <c r="K234" s="22" t="s">
        <v>103</v>
      </c>
      <c r="L234" s="22" t="s">
        <v>2006</v>
      </c>
      <c r="M234" s="22" t="s">
        <v>1406</v>
      </c>
      <c r="N234" s="22" t="s">
        <v>2007</v>
      </c>
      <c r="O234" s="22" t="s">
        <v>2008</v>
      </c>
      <c r="P234" s="22" t="s">
        <v>2009</v>
      </c>
      <c r="Q234" s="159">
        <v>67.91</v>
      </c>
      <c r="R234" s="24">
        <v>37.65</v>
      </c>
      <c r="S234" s="159">
        <v>17.88</v>
      </c>
      <c r="T234" s="159">
        <v>12.38</v>
      </c>
      <c r="U234" s="159">
        <v>67.91</v>
      </c>
      <c r="V234" s="47">
        <v>100</v>
      </c>
      <c r="W234" s="110">
        <v>100</v>
      </c>
      <c r="X234" s="35" t="s">
        <v>1321</v>
      </c>
      <c r="Y234" s="10">
        <v>3</v>
      </c>
      <c r="Z234" s="10">
        <v>1</v>
      </c>
      <c r="AA234" s="10">
        <v>4</v>
      </c>
      <c r="AB234" s="10">
        <v>30</v>
      </c>
      <c r="AC234" s="22" t="s">
        <v>2010</v>
      </c>
      <c r="AE234" s="22">
        <v>5</v>
      </c>
      <c r="AF234" s="10">
        <f t="shared" si="11"/>
        <v>100</v>
      </c>
      <c r="AG234" s="10" t="s">
        <v>63</v>
      </c>
      <c r="AH234" s="10" t="s">
        <v>1410</v>
      </c>
      <c r="AI234" s="10">
        <v>50</v>
      </c>
      <c r="AJ234" s="10" t="s">
        <v>1411</v>
      </c>
      <c r="AK234" s="10" t="s">
        <v>1412</v>
      </c>
      <c r="AL234" s="10">
        <v>50</v>
      </c>
    </row>
    <row r="235" spans="1:47" s="10" customFormat="1" ht="353.6">
      <c r="A235" s="10">
        <v>106</v>
      </c>
      <c r="B235" s="10" t="s">
        <v>1313</v>
      </c>
      <c r="D235" s="22" t="s">
        <v>1323</v>
      </c>
      <c r="E235" s="22" t="s">
        <v>2011</v>
      </c>
      <c r="F235" s="22">
        <v>18273</v>
      </c>
      <c r="G235" s="22" t="s">
        <v>2012</v>
      </c>
      <c r="H235" s="22">
        <v>2007</v>
      </c>
      <c r="I235" s="22" t="s">
        <v>2013</v>
      </c>
      <c r="J235" s="24">
        <v>147200</v>
      </c>
      <c r="K235" s="22" t="s">
        <v>103</v>
      </c>
      <c r="L235" s="22" t="s">
        <v>2014</v>
      </c>
      <c r="M235" s="22" t="s">
        <v>1557</v>
      </c>
      <c r="N235" s="22" t="s">
        <v>2015</v>
      </c>
      <c r="O235" s="22" t="s">
        <v>2016</v>
      </c>
      <c r="P235" s="22" t="s">
        <v>2017</v>
      </c>
      <c r="Q235" s="159">
        <v>47.58</v>
      </c>
      <c r="R235" s="24">
        <v>17.32</v>
      </c>
      <c r="S235" s="159">
        <v>17.88</v>
      </c>
      <c r="T235" s="159">
        <v>12.38</v>
      </c>
      <c r="U235" s="159">
        <v>47.58</v>
      </c>
      <c r="V235" s="47">
        <v>100</v>
      </c>
      <c r="W235" s="110">
        <v>100</v>
      </c>
      <c r="X235" s="35" t="s">
        <v>1321</v>
      </c>
      <c r="Y235" s="10">
        <v>3</v>
      </c>
      <c r="Z235" s="10">
        <v>1</v>
      </c>
      <c r="AA235" s="10">
        <v>7</v>
      </c>
      <c r="AB235" s="10">
        <v>11</v>
      </c>
      <c r="AC235" s="22" t="s">
        <v>2018</v>
      </c>
      <c r="AE235" s="22">
        <v>5</v>
      </c>
      <c r="AF235" s="10">
        <f t="shared" si="11"/>
        <v>100</v>
      </c>
      <c r="AG235" s="10" t="s">
        <v>2019</v>
      </c>
      <c r="AH235" s="10" t="s">
        <v>2011</v>
      </c>
      <c r="AI235" s="10">
        <v>25</v>
      </c>
      <c r="AJ235" s="10" t="s">
        <v>2020</v>
      </c>
      <c r="AK235" s="10" t="s">
        <v>2011</v>
      </c>
      <c r="AL235" s="10">
        <v>25</v>
      </c>
      <c r="AM235" s="10" t="s">
        <v>2021</v>
      </c>
      <c r="AN235" s="10" t="s">
        <v>2022</v>
      </c>
      <c r="AO235" s="10">
        <v>25</v>
      </c>
      <c r="AP235" s="10" t="s">
        <v>2023</v>
      </c>
      <c r="AQ235" s="10" t="s">
        <v>2024</v>
      </c>
      <c r="AR235" s="10">
        <v>25</v>
      </c>
    </row>
    <row r="236" spans="1:47" s="10" customFormat="1" ht="127.3">
      <c r="A236" s="10">
        <v>106</v>
      </c>
      <c r="B236" s="10" t="s">
        <v>1313</v>
      </c>
      <c r="D236" s="22" t="s">
        <v>1432</v>
      </c>
      <c r="E236" s="22" t="s">
        <v>1433</v>
      </c>
      <c r="F236" s="22">
        <v>5027</v>
      </c>
      <c r="G236" s="22" t="s">
        <v>2025</v>
      </c>
      <c r="H236" s="22">
        <v>2008</v>
      </c>
      <c r="I236" s="22" t="s">
        <v>2026</v>
      </c>
      <c r="J236" s="24">
        <v>58444</v>
      </c>
      <c r="K236" s="22" t="s">
        <v>103</v>
      </c>
      <c r="L236" s="22" t="s">
        <v>1436</v>
      </c>
      <c r="M236" s="22" t="s">
        <v>1437</v>
      </c>
      <c r="N236" s="22" t="s">
        <v>2027</v>
      </c>
      <c r="O236" s="22" t="s">
        <v>2028</v>
      </c>
      <c r="P236" s="22" t="s">
        <v>2029</v>
      </c>
      <c r="Q236" s="159">
        <v>37.14</v>
      </c>
      <c r="R236" s="24">
        <v>6.88</v>
      </c>
      <c r="S236" s="159">
        <v>17.88</v>
      </c>
      <c r="T236" s="159">
        <v>12.38</v>
      </c>
      <c r="U236" s="159">
        <v>37.14</v>
      </c>
      <c r="V236" s="47">
        <v>100</v>
      </c>
      <c r="W236" s="110">
        <v>100</v>
      </c>
      <c r="X236" s="35" t="s">
        <v>1321</v>
      </c>
      <c r="Y236" s="10">
        <v>3</v>
      </c>
      <c r="Z236" s="10">
        <v>2</v>
      </c>
      <c r="AA236" s="10">
        <v>2</v>
      </c>
      <c r="AB236" s="10">
        <v>32</v>
      </c>
      <c r="AC236" s="22" t="s">
        <v>2030</v>
      </c>
      <c r="AE236" s="22">
        <v>5</v>
      </c>
      <c r="AF236" s="10">
        <f t="shared" si="11"/>
        <v>100</v>
      </c>
      <c r="AG236" s="10" t="s">
        <v>2031</v>
      </c>
      <c r="AH236" s="10" t="s">
        <v>2032</v>
      </c>
      <c r="AI236" s="10">
        <v>50</v>
      </c>
      <c r="AJ236" s="10" t="s">
        <v>1432</v>
      </c>
      <c r="AK236" s="10" t="s">
        <v>1433</v>
      </c>
      <c r="AL236" s="10">
        <v>50</v>
      </c>
    </row>
    <row r="237" spans="1:47" s="10" customFormat="1" ht="127.3">
      <c r="A237" s="10">
        <v>106</v>
      </c>
      <c r="B237" s="10" t="s">
        <v>1313</v>
      </c>
      <c r="D237" s="22" t="s">
        <v>1411</v>
      </c>
      <c r="E237" s="22" t="s">
        <v>1412</v>
      </c>
      <c r="F237" s="22">
        <v>3470</v>
      </c>
      <c r="G237" s="22" t="s">
        <v>2033</v>
      </c>
      <c r="H237" s="22">
        <v>2011</v>
      </c>
      <c r="I237" s="22" t="s">
        <v>2034</v>
      </c>
      <c r="J237" s="24">
        <v>216802.64</v>
      </c>
      <c r="K237" s="22" t="s">
        <v>81</v>
      </c>
      <c r="L237" s="22" t="s">
        <v>1405</v>
      </c>
      <c r="M237" s="22" t="s">
        <v>1406</v>
      </c>
      <c r="N237" s="22" t="s">
        <v>2035</v>
      </c>
      <c r="O237" s="22" t="s">
        <v>2036</v>
      </c>
      <c r="P237" s="22" t="s">
        <v>2037</v>
      </c>
      <c r="Q237" s="159">
        <v>45.066192940000001</v>
      </c>
      <c r="R237" s="24">
        <v>25.506192939999998</v>
      </c>
      <c r="S237" s="159">
        <v>5.46</v>
      </c>
      <c r="T237" s="159">
        <v>14.1</v>
      </c>
      <c r="U237" s="159">
        <v>45.066192940000001</v>
      </c>
      <c r="V237" s="47">
        <v>100</v>
      </c>
      <c r="W237" s="110">
        <v>100</v>
      </c>
      <c r="X237" s="35" t="s">
        <v>1321</v>
      </c>
      <c r="Y237" s="10">
        <v>3</v>
      </c>
      <c r="Z237" s="10">
        <v>1</v>
      </c>
      <c r="AA237" s="10">
        <v>4</v>
      </c>
      <c r="AB237" s="10">
        <v>30</v>
      </c>
      <c r="AC237" s="22" t="s">
        <v>2038</v>
      </c>
      <c r="AE237" s="22">
        <v>5</v>
      </c>
      <c r="AF237" s="10">
        <f t="shared" si="11"/>
        <v>100</v>
      </c>
      <c r="AG237" s="10" t="s">
        <v>1411</v>
      </c>
      <c r="AH237" s="10" t="s">
        <v>1412</v>
      </c>
      <c r="AI237" s="10">
        <v>50</v>
      </c>
      <c r="AJ237" s="10" t="s">
        <v>63</v>
      </c>
      <c r="AK237" s="10" t="s">
        <v>1410</v>
      </c>
      <c r="AL237" s="10">
        <v>50</v>
      </c>
    </row>
    <row r="238" spans="1:47" s="10" customFormat="1" ht="297">
      <c r="A238" s="10">
        <v>106</v>
      </c>
      <c r="B238" s="10" t="s">
        <v>1313</v>
      </c>
      <c r="D238" s="22" t="s">
        <v>1323</v>
      </c>
      <c r="E238" s="22" t="s">
        <v>2011</v>
      </c>
      <c r="F238" s="22">
        <v>18273</v>
      </c>
      <c r="G238" s="22" t="s">
        <v>2039</v>
      </c>
      <c r="H238" s="22">
        <v>2007</v>
      </c>
      <c r="I238" s="22" t="s">
        <v>2040</v>
      </c>
      <c r="J238" s="24">
        <v>89750</v>
      </c>
      <c r="K238" s="22" t="s">
        <v>103</v>
      </c>
      <c r="L238" s="22" t="s">
        <v>2014</v>
      </c>
      <c r="M238" s="22" t="s">
        <v>1557</v>
      </c>
      <c r="N238" s="22" t="s">
        <v>2041</v>
      </c>
      <c r="O238" s="22" t="s">
        <v>2042</v>
      </c>
      <c r="P238" s="22" t="s">
        <v>2043</v>
      </c>
      <c r="Q238" s="159">
        <v>40.82</v>
      </c>
      <c r="R238" s="24">
        <v>10.56</v>
      </c>
      <c r="S238" s="159">
        <v>17.88</v>
      </c>
      <c r="T238" s="159">
        <v>12.38</v>
      </c>
      <c r="U238" s="159">
        <v>40.82</v>
      </c>
      <c r="V238" s="47">
        <v>100</v>
      </c>
      <c r="W238" s="110">
        <v>100</v>
      </c>
      <c r="X238" s="35" t="s">
        <v>1321</v>
      </c>
      <c r="Y238" s="10">
        <v>2</v>
      </c>
      <c r="Z238" s="10">
        <v>1</v>
      </c>
      <c r="AA238" s="10">
        <v>1</v>
      </c>
      <c r="AB238" s="10">
        <v>11</v>
      </c>
      <c r="AC238" s="22" t="s">
        <v>2044</v>
      </c>
      <c r="AE238" s="22">
        <v>5</v>
      </c>
      <c r="AF238" s="10">
        <f t="shared" si="11"/>
        <v>100</v>
      </c>
      <c r="AG238" s="10" t="s">
        <v>2019</v>
      </c>
      <c r="AH238" s="10" t="s">
        <v>2011</v>
      </c>
      <c r="AI238" s="10">
        <v>50</v>
      </c>
      <c r="AJ238" s="10" t="s">
        <v>2020</v>
      </c>
      <c r="AK238" s="10" t="s">
        <v>2011</v>
      </c>
      <c r="AL238" s="10">
        <v>50</v>
      </c>
    </row>
    <row r="239" spans="1:47" s="10" customFormat="1" ht="127.3">
      <c r="A239" s="10">
        <v>106</v>
      </c>
      <c r="B239" s="10" t="s">
        <v>1313</v>
      </c>
      <c r="D239" s="22" t="s">
        <v>63</v>
      </c>
      <c r="E239" s="22" t="s">
        <v>2045</v>
      </c>
      <c r="F239" s="22">
        <v>11241</v>
      </c>
      <c r="G239" s="22" t="s">
        <v>2046</v>
      </c>
      <c r="H239" s="22">
        <v>2010</v>
      </c>
      <c r="I239" s="22" t="s">
        <v>2047</v>
      </c>
      <c r="J239" s="24">
        <v>167988</v>
      </c>
      <c r="K239" s="22" t="s">
        <v>81</v>
      </c>
      <c r="L239" s="22" t="s">
        <v>2048</v>
      </c>
      <c r="M239" s="22" t="s">
        <v>2049</v>
      </c>
      <c r="N239" s="22" t="s">
        <v>2050</v>
      </c>
      <c r="O239" s="22" t="s">
        <v>2051</v>
      </c>
      <c r="P239" s="22" t="s">
        <v>2052</v>
      </c>
      <c r="Q239" s="159">
        <v>50.02</v>
      </c>
      <c r="R239" s="24">
        <v>19.760000000000002</v>
      </c>
      <c r="S239" s="159">
        <v>17.88</v>
      </c>
      <c r="T239" s="159">
        <v>12.38</v>
      </c>
      <c r="U239" s="159">
        <v>50.02</v>
      </c>
      <c r="V239" s="47">
        <v>100</v>
      </c>
      <c r="W239" s="110">
        <v>100</v>
      </c>
      <c r="X239" s="35" t="s">
        <v>1321</v>
      </c>
      <c r="Y239" s="10">
        <v>3</v>
      </c>
      <c r="Z239" s="10">
        <v>1</v>
      </c>
      <c r="AA239" s="10">
        <v>4</v>
      </c>
      <c r="AB239" s="10">
        <v>30</v>
      </c>
      <c r="AC239" s="22" t="s">
        <v>2053</v>
      </c>
      <c r="AE239" s="22">
        <v>5</v>
      </c>
      <c r="AF239" s="10">
        <f t="shared" si="11"/>
        <v>0</v>
      </c>
      <c r="AH239" s="10" t="s">
        <v>1334</v>
      </c>
    </row>
    <row r="240" spans="1:47" s="10" customFormat="1" ht="155.6">
      <c r="A240" s="10">
        <v>106</v>
      </c>
      <c r="B240" s="10" t="s">
        <v>1313</v>
      </c>
      <c r="D240" s="22" t="s">
        <v>289</v>
      </c>
      <c r="E240" s="22" t="s">
        <v>1335</v>
      </c>
      <c r="F240" s="22">
        <v>7561</v>
      </c>
      <c r="G240" s="22" t="s">
        <v>2054</v>
      </c>
      <c r="H240" s="22">
        <v>2008</v>
      </c>
      <c r="I240" s="22" t="s">
        <v>2055</v>
      </c>
      <c r="J240" s="24">
        <v>263938</v>
      </c>
      <c r="K240" s="22" t="s">
        <v>103</v>
      </c>
      <c r="L240" s="22" t="s">
        <v>1518</v>
      </c>
      <c r="M240" s="22" t="s">
        <v>2056</v>
      </c>
      <c r="N240" s="22" t="s">
        <v>2057</v>
      </c>
      <c r="O240" s="22" t="s">
        <v>2058</v>
      </c>
      <c r="P240" s="22" t="s">
        <v>2059</v>
      </c>
      <c r="Q240" s="159">
        <v>61.31</v>
      </c>
      <c r="R240" s="24">
        <v>31.05</v>
      </c>
      <c r="S240" s="159">
        <v>17.88</v>
      </c>
      <c r="T240" s="159">
        <v>12.38</v>
      </c>
      <c r="U240" s="159">
        <v>61.31</v>
      </c>
      <c r="V240" s="47">
        <v>100</v>
      </c>
      <c r="W240" s="110">
        <v>100</v>
      </c>
      <c r="X240" s="35" t="s">
        <v>1321</v>
      </c>
      <c r="Y240" s="10">
        <v>3</v>
      </c>
      <c r="Z240" s="10">
        <v>11</v>
      </c>
      <c r="AA240" s="10">
        <v>6</v>
      </c>
      <c r="AB240" s="10">
        <v>66</v>
      </c>
      <c r="AC240" s="22" t="s">
        <v>2060</v>
      </c>
      <c r="AD240" s="10">
        <v>0</v>
      </c>
      <c r="AE240" s="22">
        <v>5</v>
      </c>
      <c r="AF240" s="10">
        <f t="shared" si="11"/>
        <v>100</v>
      </c>
      <c r="AG240" s="10" t="s">
        <v>1342</v>
      </c>
      <c r="AH240" s="10" t="s">
        <v>1343</v>
      </c>
      <c r="AI240" s="10">
        <v>25</v>
      </c>
      <c r="AJ240" s="10" t="s">
        <v>289</v>
      </c>
      <c r="AK240" s="10" t="s">
        <v>1335</v>
      </c>
      <c r="AL240" s="10">
        <v>25</v>
      </c>
      <c r="AM240" s="10" t="s">
        <v>1523</v>
      </c>
      <c r="AN240" s="10" t="s">
        <v>1343</v>
      </c>
      <c r="AO240" s="10">
        <v>25</v>
      </c>
      <c r="AP240" s="10" t="s">
        <v>1524</v>
      </c>
      <c r="AQ240" s="10" t="s">
        <v>1335</v>
      </c>
      <c r="AR240" s="10">
        <v>25</v>
      </c>
    </row>
    <row r="241" spans="1:47" s="10" customFormat="1" ht="127.3">
      <c r="A241" s="10">
        <v>106</v>
      </c>
      <c r="B241" s="10" t="s">
        <v>1313</v>
      </c>
      <c r="D241" s="22" t="s">
        <v>1323</v>
      </c>
      <c r="E241" s="22" t="s">
        <v>2061</v>
      </c>
      <c r="F241" s="22">
        <v>15644</v>
      </c>
      <c r="G241" s="22" t="s">
        <v>2062</v>
      </c>
      <c r="H241" s="22">
        <v>2007</v>
      </c>
      <c r="I241" s="22" t="s">
        <v>2063</v>
      </c>
      <c r="J241" s="24">
        <v>65087</v>
      </c>
      <c r="K241" s="22" t="s">
        <v>103</v>
      </c>
      <c r="L241" s="22" t="s">
        <v>2014</v>
      </c>
      <c r="M241" s="22" t="s">
        <v>1557</v>
      </c>
      <c r="N241" s="22" t="s">
        <v>2064</v>
      </c>
      <c r="O241" s="22" t="s">
        <v>2065</v>
      </c>
      <c r="P241" s="22" t="s">
        <v>2066</v>
      </c>
      <c r="Q241" s="159">
        <v>37.92</v>
      </c>
      <c r="R241" s="24">
        <v>7.66</v>
      </c>
      <c r="S241" s="159">
        <v>17.88</v>
      </c>
      <c r="T241" s="159">
        <v>12.38</v>
      </c>
      <c r="U241" s="159">
        <v>37.92</v>
      </c>
      <c r="V241" s="47">
        <v>100</v>
      </c>
      <c r="W241" s="110">
        <v>100</v>
      </c>
      <c r="X241" s="35" t="s">
        <v>1321</v>
      </c>
      <c r="Y241" s="10">
        <v>4</v>
      </c>
      <c r="Z241" s="10">
        <v>2</v>
      </c>
      <c r="AA241" s="10">
        <v>3</v>
      </c>
      <c r="AB241" s="10">
        <v>44</v>
      </c>
      <c r="AC241" s="22" t="s">
        <v>2067</v>
      </c>
      <c r="AE241" s="22">
        <v>5</v>
      </c>
      <c r="AF241" s="10">
        <f t="shared" si="11"/>
        <v>99</v>
      </c>
      <c r="AG241" s="10" t="s">
        <v>59</v>
      </c>
      <c r="AH241" s="10" t="s">
        <v>1568</v>
      </c>
      <c r="AI241" s="10">
        <v>33</v>
      </c>
      <c r="AJ241" s="10" t="s">
        <v>2068</v>
      </c>
      <c r="AK241" s="10" t="s">
        <v>2061</v>
      </c>
      <c r="AL241" s="10">
        <v>33</v>
      </c>
      <c r="AM241" s="10" t="s">
        <v>2069</v>
      </c>
      <c r="AN241" s="10" t="s">
        <v>2070</v>
      </c>
      <c r="AO241" s="10">
        <v>33</v>
      </c>
    </row>
    <row r="242" spans="1:47" s="10" customFormat="1" ht="339.45">
      <c r="A242" s="10">
        <v>106</v>
      </c>
      <c r="B242" s="10" t="s">
        <v>1313</v>
      </c>
      <c r="D242" s="22" t="s">
        <v>289</v>
      </c>
      <c r="E242" s="22" t="s">
        <v>1335</v>
      </c>
      <c r="F242" s="22">
        <v>7561</v>
      </c>
      <c r="G242" s="22" t="s">
        <v>2071</v>
      </c>
      <c r="H242" s="22">
        <v>2005</v>
      </c>
      <c r="I242" s="22" t="s">
        <v>2072</v>
      </c>
      <c r="J242" s="24">
        <v>163744.12</v>
      </c>
      <c r="K242" s="22" t="s">
        <v>149</v>
      </c>
      <c r="L242" s="22" t="s">
        <v>2073</v>
      </c>
      <c r="M242" s="22" t="s">
        <v>2074</v>
      </c>
      <c r="N242" s="22" t="s">
        <v>2075</v>
      </c>
      <c r="O242" s="22"/>
      <c r="P242" s="22">
        <v>44952</v>
      </c>
      <c r="Q242" s="159">
        <v>49.52</v>
      </c>
      <c r="R242" s="24">
        <v>19.260000000000002</v>
      </c>
      <c r="S242" s="159">
        <v>17.88</v>
      </c>
      <c r="T242" s="159">
        <v>12.38</v>
      </c>
      <c r="U242" s="159">
        <v>49.52</v>
      </c>
      <c r="V242" s="47">
        <v>100</v>
      </c>
      <c r="W242" s="110">
        <v>100</v>
      </c>
      <c r="X242" s="35" t="s">
        <v>1321</v>
      </c>
      <c r="Y242" s="10">
        <v>2</v>
      </c>
      <c r="Z242" s="10">
        <v>5</v>
      </c>
      <c r="AA242" s="10">
        <v>1</v>
      </c>
      <c r="AB242" s="10">
        <v>67</v>
      </c>
      <c r="AC242" s="22" t="s">
        <v>2076</v>
      </c>
      <c r="AD242" s="10">
        <v>0</v>
      </c>
      <c r="AE242" s="22">
        <v>5</v>
      </c>
      <c r="AF242" s="10">
        <f t="shared" si="11"/>
        <v>100</v>
      </c>
      <c r="AG242" s="10" t="s">
        <v>289</v>
      </c>
      <c r="AH242" s="10" t="s">
        <v>1335</v>
      </c>
      <c r="AI242" s="10">
        <v>25</v>
      </c>
      <c r="AJ242" s="10" t="s">
        <v>1342</v>
      </c>
      <c r="AK242" s="10" t="s">
        <v>1343</v>
      </c>
      <c r="AL242" s="10">
        <v>25</v>
      </c>
      <c r="AM242" s="10" t="s">
        <v>219</v>
      </c>
      <c r="AN242" s="10" t="s">
        <v>1344</v>
      </c>
      <c r="AO242" s="10">
        <v>25</v>
      </c>
      <c r="AP242" s="10" t="s">
        <v>1345</v>
      </c>
      <c r="AQ242" s="10" t="s">
        <v>1346</v>
      </c>
      <c r="AR242" s="10">
        <v>25</v>
      </c>
    </row>
    <row r="243" spans="1:47" s="10" customFormat="1" ht="198">
      <c r="A243" s="10">
        <v>106</v>
      </c>
      <c r="B243" s="10" t="s">
        <v>1313</v>
      </c>
      <c r="D243" s="22" t="s">
        <v>1347</v>
      </c>
      <c r="E243" s="22" t="s">
        <v>2077</v>
      </c>
      <c r="F243" s="22">
        <v>8725</v>
      </c>
      <c r="G243" s="22" t="s">
        <v>2078</v>
      </c>
      <c r="H243" s="22">
        <v>2011</v>
      </c>
      <c r="I243" s="22" t="s">
        <v>2079</v>
      </c>
      <c r="J243" s="24">
        <v>905347.69</v>
      </c>
      <c r="K243" s="22" t="s">
        <v>81</v>
      </c>
      <c r="L243" s="22" t="s">
        <v>2080</v>
      </c>
      <c r="M243" s="22" t="s">
        <v>2081</v>
      </c>
      <c r="N243" s="22" t="s">
        <v>2082</v>
      </c>
      <c r="O243" s="22" t="s">
        <v>2083</v>
      </c>
      <c r="P243" s="22" t="s">
        <v>2084</v>
      </c>
      <c r="Q243" s="159">
        <v>125.9114929</v>
      </c>
      <c r="R243" s="24">
        <v>106.51149289999999</v>
      </c>
      <c r="S243" s="159">
        <v>5.3</v>
      </c>
      <c r="T243" s="159">
        <v>14.1</v>
      </c>
      <c r="U243" s="159">
        <v>125.9114929</v>
      </c>
      <c r="V243" s="47">
        <v>100</v>
      </c>
      <c r="W243" s="110">
        <v>100</v>
      </c>
      <c r="X243" s="35" t="s">
        <v>1321</v>
      </c>
      <c r="Y243" s="10">
        <v>4</v>
      </c>
      <c r="Z243" s="10">
        <v>2</v>
      </c>
      <c r="AB243" s="10">
        <v>41</v>
      </c>
      <c r="AC243" s="22" t="s">
        <v>2085</v>
      </c>
      <c r="AE243" s="22">
        <v>5</v>
      </c>
      <c r="AF243" s="10">
        <f t="shared" si="11"/>
        <v>100</v>
      </c>
      <c r="AG243" s="10" t="s">
        <v>1347</v>
      </c>
      <c r="AH243" s="10" t="s">
        <v>1637</v>
      </c>
      <c r="AI243" s="10">
        <v>100</v>
      </c>
    </row>
    <row r="244" spans="1:47" s="10" customFormat="1" ht="127.3">
      <c r="A244" s="10">
        <v>106</v>
      </c>
      <c r="B244" s="10" t="s">
        <v>1313</v>
      </c>
      <c r="D244" s="22" t="s">
        <v>1347</v>
      </c>
      <c r="E244" s="22" t="s">
        <v>1637</v>
      </c>
      <c r="F244" s="22">
        <v>4763</v>
      </c>
      <c r="G244" s="22" t="s">
        <v>2086</v>
      </c>
      <c r="H244" s="22">
        <v>2003</v>
      </c>
      <c r="I244" s="22" t="s">
        <v>2087</v>
      </c>
      <c r="J244" s="24">
        <v>83616.47</v>
      </c>
      <c r="K244" s="22" t="s">
        <v>156</v>
      </c>
      <c r="L244" s="22" t="s">
        <v>1751</v>
      </c>
      <c r="M244" s="22" t="s">
        <v>1752</v>
      </c>
      <c r="N244" s="22" t="s">
        <v>1753</v>
      </c>
      <c r="O244" s="22" t="s">
        <v>1754</v>
      </c>
      <c r="P244" s="22">
        <v>39887</v>
      </c>
      <c r="Q244" s="159">
        <v>40.1</v>
      </c>
      <c r="R244" s="24">
        <v>9.84</v>
      </c>
      <c r="S244" s="159">
        <v>17.88</v>
      </c>
      <c r="T244" s="159">
        <v>12.38</v>
      </c>
      <c r="U244" s="159">
        <v>40.1</v>
      </c>
      <c r="V244" s="47">
        <v>100</v>
      </c>
      <c r="W244" s="110">
        <v>100</v>
      </c>
      <c r="X244" s="35" t="s">
        <v>1321</v>
      </c>
      <c r="Y244" s="10">
        <v>6</v>
      </c>
      <c r="Z244" s="10">
        <v>1</v>
      </c>
      <c r="AA244" s="10">
        <v>5</v>
      </c>
      <c r="AB244" s="10">
        <v>14</v>
      </c>
      <c r="AC244" s="22" t="s">
        <v>2088</v>
      </c>
      <c r="AD244" s="10">
        <v>0</v>
      </c>
      <c r="AE244" s="22">
        <v>4</v>
      </c>
      <c r="AF244" s="10">
        <f t="shared" si="11"/>
        <v>100</v>
      </c>
      <c r="AG244" s="10" t="s">
        <v>1347</v>
      </c>
      <c r="AH244" s="10" t="s">
        <v>1637</v>
      </c>
      <c r="AI244" s="10">
        <v>50</v>
      </c>
      <c r="AJ244" s="10" t="s">
        <v>1645</v>
      </c>
      <c r="AK244" s="10" t="s">
        <v>1646</v>
      </c>
      <c r="AL244" s="10">
        <v>50</v>
      </c>
    </row>
    <row r="245" spans="1:47" s="10" customFormat="1" ht="127.3">
      <c r="A245" s="10">
        <v>106</v>
      </c>
      <c r="B245" s="10" t="s">
        <v>1313</v>
      </c>
      <c r="D245" s="22" t="s">
        <v>1347</v>
      </c>
      <c r="E245" s="22" t="s">
        <v>1637</v>
      </c>
      <c r="F245" s="22">
        <v>4763</v>
      </c>
      <c r="G245" s="22" t="s">
        <v>2089</v>
      </c>
      <c r="H245" s="22">
        <v>2007</v>
      </c>
      <c r="I245" s="22" t="s">
        <v>2090</v>
      </c>
      <c r="J245" s="24">
        <v>140000</v>
      </c>
      <c r="K245" s="22" t="s">
        <v>103</v>
      </c>
      <c r="L245" s="22" t="s">
        <v>2091</v>
      </c>
      <c r="M245" s="22" t="s">
        <v>2092</v>
      </c>
      <c r="N245" s="22" t="s">
        <v>1753</v>
      </c>
      <c r="O245" s="22" t="s">
        <v>1754</v>
      </c>
      <c r="P245" s="22" t="s">
        <v>2093</v>
      </c>
      <c r="Q245" s="159">
        <v>46.73</v>
      </c>
      <c r="R245" s="24">
        <v>16.47</v>
      </c>
      <c r="S245" s="159">
        <v>17.88</v>
      </c>
      <c r="T245" s="159">
        <v>12.38</v>
      </c>
      <c r="U245" s="159">
        <v>46.73</v>
      </c>
      <c r="V245" s="47">
        <v>100</v>
      </c>
      <c r="W245" s="110">
        <v>100</v>
      </c>
      <c r="X245" s="35" t="s">
        <v>1321</v>
      </c>
      <c r="Y245" s="10">
        <v>6</v>
      </c>
      <c r="Z245" s="10">
        <v>1</v>
      </c>
      <c r="AA245" s="10">
        <v>5</v>
      </c>
      <c r="AB245" s="10">
        <v>14</v>
      </c>
      <c r="AC245" s="22" t="s">
        <v>2094</v>
      </c>
      <c r="AE245" s="22">
        <v>4</v>
      </c>
      <c r="AF245" s="10">
        <f t="shared" si="11"/>
        <v>100</v>
      </c>
      <c r="AG245" s="10" t="s">
        <v>1347</v>
      </c>
      <c r="AH245" s="10" t="s">
        <v>1637</v>
      </c>
      <c r="AI245" s="10">
        <v>50</v>
      </c>
      <c r="AJ245" s="10" t="s">
        <v>1645</v>
      </c>
      <c r="AK245" s="10" t="s">
        <v>1646</v>
      </c>
      <c r="AL245" s="10">
        <v>50</v>
      </c>
    </row>
    <row r="246" spans="1:47" s="10" customFormat="1" ht="127.3">
      <c r="A246" s="10">
        <v>106</v>
      </c>
      <c r="B246" s="10" t="s">
        <v>1313</v>
      </c>
      <c r="D246" s="22" t="s">
        <v>63</v>
      </c>
      <c r="E246" s="22" t="s">
        <v>64</v>
      </c>
      <c r="F246" s="22">
        <v>4540</v>
      </c>
      <c r="G246" s="22" t="s">
        <v>2095</v>
      </c>
      <c r="H246" s="22">
        <v>2004</v>
      </c>
      <c r="I246" s="22" t="s">
        <v>2096</v>
      </c>
      <c r="J246" s="24">
        <v>150337.82</v>
      </c>
      <c r="K246" s="22" t="s">
        <v>149</v>
      </c>
      <c r="L246" s="22" t="s">
        <v>1405</v>
      </c>
      <c r="M246" s="22" t="s">
        <v>1406</v>
      </c>
      <c r="N246" s="22" t="s">
        <v>2097</v>
      </c>
      <c r="O246" s="22" t="s">
        <v>2098</v>
      </c>
      <c r="P246" s="22">
        <v>43591</v>
      </c>
      <c r="Q246" s="159">
        <v>47.95</v>
      </c>
      <c r="R246" s="24">
        <v>17.690000000000001</v>
      </c>
      <c r="S246" s="159">
        <v>17.88</v>
      </c>
      <c r="T246" s="159">
        <v>12.38</v>
      </c>
      <c r="U246" s="159">
        <v>47.95</v>
      </c>
      <c r="V246" s="47">
        <v>100</v>
      </c>
      <c r="W246" s="110">
        <v>100</v>
      </c>
      <c r="X246" s="35" t="s">
        <v>1321</v>
      </c>
      <c r="Y246" s="10">
        <v>3</v>
      </c>
      <c r="Z246" s="10">
        <v>6</v>
      </c>
      <c r="AA246" s="10">
        <v>1</v>
      </c>
      <c r="AB246" s="10">
        <v>30</v>
      </c>
      <c r="AC246" s="22" t="s">
        <v>2099</v>
      </c>
      <c r="AE246" s="22">
        <v>5</v>
      </c>
      <c r="AF246" s="10">
        <f t="shared" si="11"/>
        <v>100</v>
      </c>
      <c r="AG246" s="10" t="s">
        <v>63</v>
      </c>
      <c r="AH246" s="10" t="s">
        <v>1410</v>
      </c>
      <c r="AI246" s="10">
        <v>50</v>
      </c>
      <c r="AJ246" s="10" t="s">
        <v>1411</v>
      </c>
      <c r="AK246" s="10" t="s">
        <v>1412</v>
      </c>
      <c r="AL246" s="10">
        <v>50</v>
      </c>
    </row>
    <row r="247" spans="1:47" s="10" customFormat="1" ht="169.75">
      <c r="A247" s="10">
        <v>106</v>
      </c>
      <c r="B247" s="10" t="s">
        <v>1313</v>
      </c>
      <c r="D247" s="22" t="s">
        <v>1470</v>
      </c>
      <c r="E247" s="22" t="s">
        <v>1471</v>
      </c>
      <c r="F247" s="22">
        <v>3332</v>
      </c>
      <c r="G247" s="22" t="s">
        <v>2100</v>
      </c>
      <c r="H247" s="22">
        <v>2002</v>
      </c>
      <c r="I247" s="22" t="s">
        <v>2101</v>
      </c>
      <c r="J247" s="24">
        <v>65181.46</v>
      </c>
      <c r="K247" s="22" t="s">
        <v>156</v>
      </c>
      <c r="L247" s="22" t="s">
        <v>2102</v>
      </c>
      <c r="M247" s="22" t="s">
        <v>1475</v>
      </c>
      <c r="N247" s="22" t="s">
        <v>2103</v>
      </c>
      <c r="O247" s="22" t="s">
        <v>2104</v>
      </c>
      <c r="P247" s="22">
        <v>38926</v>
      </c>
      <c r="Q247" s="159">
        <v>37.93</v>
      </c>
      <c r="R247" s="24">
        <v>7.67</v>
      </c>
      <c r="S247" s="159">
        <v>17.88</v>
      </c>
      <c r="T247" s="159">
        <v>12.38</v>
      </c>
      <c r="U247" s="159">
        <v>37.93</v>
      </c>
      <c r="V247" s="47">
        <v>100</v>
      </c>
      <c r="W247" s="110">
        <v>100</v>
      </c>
      <c r="X247" s="35" t="s">
        <v>1321</v>
      </c>
      <c r="Y247" s="10">
        <v>6</v>
      </c>
      <c r="Z247" s="10">
        <v>3</v>
      </c>
      <c r="AA247" s="10">
        <v>1</v>
      </c>
      <c r="AB247" s="10">
        <v>46</v>
      </c>
      <c r="AC247" s="22" t="s">
        <v>2105</v>
      </c>
      <c r="AE247" s="22">
        <v>5</v>
      </c>
      <c r="AF247" s="10">
        <f t="shared" si="11"/>
        <v>100</v>
      </c>
      <c r="AG247" s="10" t="s">
        <v>2106</v>
      </c>
      <c r="AH247" s="10" t="s">
        <v>1334</v>
      </c>
      <c r="AI247" s="10">
        <v>25</v>
      </c>
      <c r="AJ247" s="10" t="s">
        <v>2107</v>
      </c>
      <c r="AK247" s="10" t="s">
        <v>1334</v>
      </c>
      <c r="AL247" s="10">
        <v>25</v>
      </c>
      <c r="AM247" s="10" t="s">
        <v>2108</v>
      </c>
      <c r="AN247" s="10" t="s">
        <v>2109</v>
      </c>
      <c r="AO247" s="10">
        <v>25</v>
      </c>
      <c r="AP247" s="10" t="s">
        <v>2110</v>
      </c>
      <c r="AQ247" s="10" t="s">
        <v>1471</v>
      </c>
      <c r="AR247" s="10">
        <v>25</v>
      </c>
    </row>
    <row r="248" spans="1:47" s="10" customFormat="1" ht="127.3">
      <c r="A248" s="10">
        <v>106</v>
      </c>
      <c r="B248" s="10" t="s">
        <v>1313</v>
      </c>
      <c r="D248" s="22" t="s">
        <v>61</v>
      </c>
      <c r="E248" s="22" t="s">
        <v>2111</v>
      </c>
      <c r="F248" s="22">
        <v>15148</v>
      </c>
      <c r="G248" s="22" t="s">
        <v>2112</v>
      </c>
      <c r="H248" s="22">
        <v>2003</v>
      </c>
      <c r="I248" s="22" t="s">
        <v>2113</v>
      </c>
      <c r="J248" s="24">
        <v>130782.84</v>
      </c>
      <c r="K248" s="22" t="s">
        <v>156</v>
      </c>
      <c r="L248" s="22" t="s">
        <v>2114</v>
      </c>
      <c r="M248" s="22" t="s">
        <v>2115</v>
      </c>
      <c r="N248" s="22" t="s">
        <v>2116</v>
      </c>
      <c r="O248" s="22" t="s">
        <v>2117</v>
      </c>
      <c r="P248" s="22">
        <v>36637</v>
      </c>
      <c r="Q248" s="159">
        <v>45.65</v>
      </c>
      <c r="R248" s="24">
        <v>15.39</v>
      </c>
      <c r="S248" s="159">
        <v>17.88</v>
      </c>
      <c r="T248" s="159">
        <v>12.38</v>
      </c>
      <c r="U248" s="159">
        <v>45.65</v>
      </c>
      <c r="V248" s="47">
        <v>100</v>
      </c>
      <c r="W248" s="110">
        <v>100</v>
      </c>
      <c r="X248" s="35" t="s">
        <v>1321</v>
      </c>
      <c r="Y248" s="10">
        <v>4</v>
      </c>
      <c r="Z248" s="10">
        <v>2</v>
      </c>
      <c r="AA248" s="10">
        <v>2</v>
      </c>
      <c r="AB248" s="10">
        <v>4</v>
      </c>
      <c r="AC248" s="22" t="s">
        <v>2118</v>
      </c>
      <c r="AE248" s="22">
        <v>5</v>
      </c>
      <c r="AF248" s="10">
        <f t="shared" si="11"/>
        <v>100</v>
      </c>
      <c r="AG248" s="10" t="s">
        <v>61</v>
      </c>
      <c r="AH248" s="10" t="s">
        <v>2119</v>
      </c>
      <c r="AI248" s="10">
        <v>25</v>
      </c>
      <c r="AJ248" s="10" t="s">
        <v>2120</v>
      </c>
      <c r="AK248" s="10" t="s">
        <v>62</v>
      </c>
      <c r="AL248" s="10">
        <v>25</v>
      </c>
      <c r="AM248" s="10" t="s">
        <v>2121</v>
      </c>
      <c r="AN248" s="10" t="s">
        <v>1334</v>
      </c>
      <c r="AO248" s="10">
        <v>25</v>
      </c>
      <c r="AP248" s="10" t="s">
        <v>2122</v>
      </c>
      <c r="AQ248" s="10" t="s">
        <v>1334</v>
      </c>
      <c r="AR248" s="10">
        <v>25</v>
      </c>
    </row>
    <row r="249" spans="1:47" s="10" customFormat="1" ht="198">
      <c r="A249" s="10">
        <v>106</v>
      </c>
      <c r="B249" s="10" t="s">
        <v>1313</v>
      </c>
      <c r="D249" s="22" t="s">
        <v>1323</v>
      </c>
      <c r="E249" s="22" t="s">
        <v>2123</v>
      </c>
      <c r="F249" s="22">
        <v>7527</v>
      </c>
      <c r="G249" s="22" t="s">
        <v>2124</v>
      </c>
      <c r="H249" s="22">
        <v>2008</v>
      </c>
      <c r="I249" s="22" t="s">
        <v>2125</v>
      </c>
      <c r="J249" s="24">
        <v>667668</v>
      </c>
      <c r="K249" s="22" t="s">
        <v>103</v>
      </c>
      <c r="L249" s="22" t="s">
        <v>2014</v>
      </c>
      <c r="M249" s="22" t="s">
        <v>1557</v>
      </c>
      <c r="N249" s="22" t="s">
        <v>2126</v>
      </c>
      <c r="O249" s="22" t="s">
        <v>2127</v>
      </c>
      <c r="P249" s="22" t="s">
        <v>2128</v>
      </c>
      <c r="Q249" s="159">
        <v>108.81</v>
      </c>
      <c r="R249" s="24">
        <v>78.55</v>
      </c>
      <c r="S249" s="159">
        <v>17.88</v>
      </c>
      <c r="T249" s="159">
        <v>12.38</v>
      </c>
      <c r="U249" s="159">
        <v>108.81</v>
      </c>
      <c r="V249" s="47">
        <v>100</v>
      </c>
      <c r="W249" s="110">
        <v>100</v>
      </c>
      <c r="X249" s="35" t="s">
        <v>1321</v>
      </c>
      <c r="Y249" s="10">
        <v>3</v>
      </c>
      <c r="Z249" s="10">
        <v>1</v>
      </c>
      <c r="AA249" s="10">
        <v>3</v>
      </c>
      <c r="AB249" s="10">
        <v>4</v>
      </c>
      <c r="AC249" s="22" t="s">
        <v>2129</v>
      </c>
      <c r="AE249" s="22">
        <v>5</v>
      </c>
      <c r="AF249" s="10">
        <f t="shared" si="11"/>
        <v>100</v>
      </c>
      <c r="AG249" s="10" t="s">
        <v>59</v>
      </c>
      <c r="AH249" s="10" t="s">
        <v>1568</v>
      </c>
      <c r="AI249" s="10">
        <v>100</v>
      </c>
    </row>
    <row r="250" spans="1:47" s="10" customFormat="1" ht="127.3">
      <c r="A250" s="10">
        <v>106</v>
      </c>
      <c r="B250" s="10" t="s">
        <v>1313</v>
      </c>
      <c r="D250" s="22" t="s">
        <v>459</v>
      </c>
      <c r="E250" s="22" t="s">
        <v>2130</v>
      </c>
      <c r="F250" s="22">
        <v>2556</v>
      </c>
      <c r="G250" s="22" t="s">
        <v>2131</v>
      </c>
      <c r="H250" s="22">
        <v>2007</v>
      </c>
      <c r="I250" s="22" t="s">
        <v>2132</v>
      </c>
      <c r="J250" s="24">
        <v>62593.9</v>
      </c>
      <c r="K250" s="22" t="s">
        <v>103</v>
      </c>
      <c r="L250" s="22" t="s">
        <v>1682</v>
      </c>
      <c r="M250" s="22" t="s">
        <v>1683</v>
      </c>
      <c r="N250" s="22" t="s">
        <v>2133</v>
      </c>
      <c r="O250" s="22" t="s">
        <v>2134</v>
      </c>
      <c r="P250" s="22" t="s">
        <v>2135</v>
      </c>
      <c r="Q250" s="159">
        <v>37.619999999999997</v>
      </c>
      <c r="R250" s="24">
        <v>7.36</v>
      </c>
      <c r="S250" s="159">
        <v>17.88</v>
      </c>
      <c r="T250" s="159">
        <v>12.38</v>
      </c>
      <c r="U250" s="159">
        <v>37.619999999999997</v>
      </c>
      <c r="V250" s="47">
        <v>100</v>
      </c>
      <c r="W250" s="110">
        <v>100</v>
      </c>
      <c r="X250" s="35" t="s">
        <v>1321</v>
      </c>
      <c r="Y250" s="10">
        <v>3</v>
      </c>
      <c r="Z250" s="10">
        <v>4</v>
      </c>
      <c r="AA250" s="10">
        <v>3</v>
      </c>
      <c r="AB250" s="10">
        <v>44</v>
      </c>
      <c r="AC250" s="22" t="s">
        <v>2010</v>
      </c>
      <c r="AE250" s="22">
        <v>5</v>
      </c>
      <c r="AF250" s="10">
        <f t="shared" si="11"/>
        <v>100</v>
      </c>
      <c r="AG250" s="10" t="s">
        <v>459</v>
      </c>
      <c r="AH250" s="10" t="s">
        <v>1679</v>
      </c>
      <c r="AI250" s="10">
        <v>25</v>
      </c>
      <c r="AJ250" s="10" t="s">
        <v>1690</v>
      </c>
      <c r="AK250" s="10" t="s">
        <v>1691</v>
      </c>
      <c r="AL250" s="10">
        <v>25</v>
      </c>
      <c r="AM250" s="10" t="s">
        <v>2136</v>
      </c>
      <c r="AN250" s="10" t="s">
        <v>2137</v>
      </c>
      <c r="AO250" s="10">
        <v>25</v>
      </c>
      <c r="AP250" s="10" t="s">
        <v>1692</v>
      </c>
      <c r="AQ250" s="10" t="s">
        <v>1693</v>
      </c>
      <c r="AR250" s="10">
        <v>25</v>
      </c>
    </row>
    <row r="251" spans="1:47" s="10" customFormat="1" ht="183.9">
      <c r="A251" s="10">
        <v>106</v>
      </c>
      <c r="B251" s="10" t="s">
        <v>1313</v>
      </c>
      <c r="D251" s="22" t="s">
        <v>459</v>
      </c>
      <c r="E251" s="22" t="s">
        <v>1689</v>
      </c>
      <c r="F251" s="22">
        <v>3937</v>
      </c>
      <c r="G251" s="22" t="s">
        <v>2138</v>
      </c>
      <c r="H251" s="22">
        <v>2008</v>
      </c>
      <c r="I251" s="22" t="s">
        <v>2139</v>
      </c>
      <c r="J251" s="24">
        <v>676014</v>
      </c>
      <c r="K251" s="22" t="s">
        <v>103</v>
      </c>
      <c r="L251" s="22" t="s">
        <v>1682</v>
      </c>
      <c r="M251" s="22" t="s">
        <v>1683</v>
      </c>
      <c r="N251" s="22" t="s">
        <v>2140</v>
      </c>
      <c r="O251" s="22" t="s">
        <v>2141</v>
      </c>
      <c r="P251" s="22" t="s">
        <v>2142</v>
      </c>
      <c r="Q251" s="159">
        <v>109.79</v>
      </c>
      <c r="R251" s="24">
        <v>79.53</v>
      </c>
      <c r="S251" s="159">
        <v>17.88</v>
      </c>
      <c r="T251" s="159">
        <v>12.38</v>
      </c>
      <c r="U251" s="159">
        <v>109.79</v>
      </c>
      <c r="V251" s="47">
        <v>100</v>
      </c>
      <c r="W251" s="110">
        <v>100</v>
      </c>
      <c r="X251" s="35" t="s">
        <v>1321</v>
      </c>
      <c r="Y251" s="10">
        <v>3</v>
      </c>
      <c r="Z251" s="10">
        <v>5</v>
      </c>
      <c r="AA251" s="10">
        <v>1</v>
      </c>
      <c r="AB251" s="10">
        <v>44</v>
      </c>
      <c r="AC251" s="22" t="s">
        <v>2143</v>
      </c>
      <c r="AE251" s="22">
        <v>5</v>
      </c>
      <c r="AF251" s="10">
        <f t="shared" si="11"/>
        <v>100</v>
      </c>
      <c r="AG251" s="10" t="s">
        <v>459</v>
      </c>
      <c r="AH251" s="10" t="s">
        <v>1679</v>
      </c>
      <c r="AI251" s="10">
        <v>25</v>
      </c>
      <c r="AJ251" s="10" t="s">
        <v>1688</v>
      </c>
      <c r="AK251" s="10" t="s">
        <v>1689</v>
      </c>
      <c r="AL251" s="10">
        <v>25</v>
      </c>
      <c r="AM251" s="10" t="s">
        <v>1773</v>
      </c>
      <c r="AN251" s="10" t="s">
        <v>1679</v>
      </c>
      <c r="AO251" s="10">
        <v>25</v>
      </c>
      <c r="AP251" s="10" t="s">
        <v>1692</v>
      </c>
      <c r="AQ251" s="10" t="s">
        <v>1693</v>
      </c>
      <c r="AR251" s="10">
        <v>25</v>
      </c>
    </row>
    <row r="252" spans="1:47" s="10" customFormat="1" ht="127.3">
      <c r="A252" s="10">
        <v>106</v>
      </c>
      <c r="B252" s="10" t="s">
        <v>1313</v>
      </c>
      <c r="D252" s="22" t="s">
        <v>59</v>
      </c>
      <c r="E252" s="22" t="s">
        <v>2144</v>
      </c>
      <c r="F252" s="22">
        <v>7560</v>
      </c>
      <c r="G252" s="22" t="s">
        <v>2145</v>
      </c>
      <c r="H252" s="22">
        <v>2005</v>
      </c>
      <c r="I252" s="22" t="s">
        <v>2146</v>
      </c>
      <c r="J252" s="24">
        <v>210353.15</v>
      </c>
      <c r="K252" s="22" t="s">
        <v>149</v>
      </c>
      <c r="L252" s="22" t="s">
        <v>1317</v>
      </c>
      <c r="M252" s="22" t="s">
        <v>1318</v>
      </c>
      <c r="N252" s="22" t="s">
        <v>2147</v>
      </c>
      <c r="O252" s="22" t="s">
        <v>2148</v>
      </c>
      <c r="P252" s="22">
        <v>43890</v>
      </c>
      <c r="Q252" s="159">
        <v>55.01</v>
      </c>
      <c r="R252" s="24">
        <v>24.75</v>
      </c>
      <c r="S252" s="159">
        <v>17.88</v>
      </c>
      <c r="T252" s="159">
        <v>12.38</v>
      </c>
      <c r="U252" s="159">
        <v>55.01</v>
      </c>
      <c r="V252" s="47">
        <v>100</v>
      </c>
      <c r="W252" s="110">
        <v>100</v>
      </c>
      <c r="X252" s="35" t="s">
        <v>1321</v>
      </c>
      <c r="Y252" s="10">
        <v>3</v>
      </c>
      <c r="Z252" s="10">
        <v>5</v>
      </c>
      <c r="AA252" s="10">
        <v>1</v>
      </c>
      <c r="AB252" s="10">
        <v>44</v>
      </c>
      <c r="AC252" s="22" t="s">
        <v>2149</v>
      </c>
      <c r="AE252" s="22">
        <v>5</v>
      </c>
      <c r="AF252" s="10">
        <f t="shared" si="11"/>
        <v>100</v>
      </c>
      <c r="AG252" s="10" t="s">
        <v>1323</v>
      </c>
      <c r="AH252" s="10" t="s">
        <v>1324</v>
      </c>
      <c r="AI252" s="10">
        <v>25</v>
      </c>
      <c r="AJ252" s="10" t="s">
        <v>2150</v>
      </c>
      <c r="AK252" s="10" t="s">
        <v>1334</v>
      </c>
      <c r="AL252" s="10">
        <v>25</v>
      </c>
      <c r="AM252" s="10" t="s">
        <v>2151</v>
      </c>
      <c r="AN252" s="10" t="s">
        <v>1334</v>
      </c>
      <c r="AO252" s="10">
        <v>25</v>
      </c>
      <c r="AP252" s="10" t="s">
        <v>2152</v>
      </c>
      <c r="AQ252" s="10" t="s">
        <v>1334</v>
      </c>
      <c r="AR252" s="10">
        <v>25</v>
      </c>
    </row>
    <row r="253" spans="1:47" s="10" customFormat="1" ht="339.45">
      <c r="A253" s="10">
        <v>106</v>
      </c>
      <c r="B253" s="10" t="s">
        <v>1313</v>
      </c>
      <c r="D253" s="22" t="s">
        <v>1569</v>
      </c>
      <c r="E253" s="22" t="s">
        <v>1603</v>
      </c>
      <c r="F253" s="22">
        <v>15703</v>
      </c>
      <c r="G253" s="22" t="s">
        <v>2153</v>
      </c>
      <c r="H253" s="22">
        <v>2005</v>
      </c>
      <c r="I253" s="22" t="s">
        <v>2154</v>
      </c>
      <c r="J253" s="24">
        <v>395000</v>
      </c>
      <c r="K253" s="22" t="s">
        <v>2155</v>
      </c>
      <c r="L253" s="22" t="s">
        <v>1696</v>
      </c>
      <c r="M253" s="22" t="s">
        <v>1697</v>
      </c>
      <c r="N253" s="22" t="s">
        <v>2156</v>
      </c>
      <c r="O253" s="22" t="s">
        <v>2157</v>
      </c>
      <c r="P253" s="22">
        <v>41908</v>
      </c>
      <c r="Q253" s="159">
        <v>76.73</v>
      </c>
      <c r="R253" s="24">
        <v>46.47</v>
      </c>
      <c r="S253" s="159">
        <v>17.88</v>
      </c>
      <c r="T253" s="159">
        <v>12.38</v>
      </c>
      <c r="U253" s="159">
        <v>76.73</v>
      </c>
      <c r="V253" s="47">
        <v>100</v>
      </c>
      <c r="W253" s="110">
        <v>100</v>
      </c>
      <c r="X253" s="35" t="s">
        <v>1321</v>
      </c>
      <c r="Y253" s="10">
        <v>3</v>
      </c>
      <c r="Z253" s="10">
        <v>1</v>
      </c>
      <c r="AA253" s="10">
        <v>6</v>
      </c>
      <c r="AB253" s="10">
        <v>44</v>
      </c>
      <c r="AC253" s="22" t="s">
        <v>2158</v>
      </c>
      <c r="AE253" s="22">
        <v>5</v>
      </c>
      <c r="AF253" s="10">
        <f t="shared" si="11"/>
        <v>100</v>
      </c>
      <c r="AG253" s="10" t="s">
        <v>1569</v>
      </c>
      <c r="AH253" s="10" t="s">
        <v>1579</v>
      </c>
      <c r="AI253" s="10">
        <v>25</v>
      </c>
      <c r="AJ253" s="10" t="s">
        <v>1612</v>
      </c>
      <c r="AK253" s="10" t="s">
        <v>1603</v>
      </c>
      <c r="AL253" s="10">
        <v>25</v>
      </c>
      <c r="AM253" s="10" t="s">
        <v>1613</v>
      </c>
      <c r="AN253" s="10" t="s">
        <v>1579</v>
      </c>
      <c r="AO253" s="10">
        <v>25</v>
      </c>
      <c r="AP253" s="10" t="s">
        <v>1614</v>
      </c>
      <c r="AQ253" s="10" t="s">
        <v>1615</v>
      </c>
      <c r="AR253" s="10">
        <v>25</v>
      </c>
    </row>
    <row r="254" spans="1:47" s="10" customFormat="1" ht="127.3">
      <c r="A254" s="10">
        <v>106</v>
      </c>
      <c r="B254" s="10" t="s">
        <v>1313</v>
      </c>
      <c r="D254" s="22" t="s">
        <v>1983</v>
      </c>
      <c r="E254" s="22" t="s">
        <v>1993</v>
      </c>
      <c r="F254" s="22">
        <v>3477</v>
      </c>
      <c r="G254" s="22" t="s">
        <v>2159</v>
      </c>
      <c r="H254" s="22">
        <v>2002</v>
      </c>
      <c r="I254" s="22" t="s">
        <v>2160</v>
      </c>
      <c r="J254" s="24">
        <v>72502</v>
      </c>
      <c r="K254" s="22" t="s">
        <v>51</v>
      </c>
      <c r="L254" s="22" t="s">
        <v>1987</v>
      </c>
      <c r="M254" s="22" t="s">
        <v>2161</v>
      </c>
      <c r="N254" s="22" t="s">
        <v>2162</v>
      </c>
      <c r="O254" s="22" t="s">
        <v>2163</v>
      </c>
      <c r="P254" s="22" t="s">
        <v>2164</v>
      </c>
      <c r="Q254" s="159">
        <v>38.79</v>
      </c>
      <c r="R254" s="24">
        <v>8.5299999999999994</v>
      </c>
      <c r="S254" s="159">
        <v>17.88</v>
      </c>
      <c r="T254" s="159">
        <v>12.38</v>
      </c>
      <c r="U254" s="159">
        <v>38.79</v>
      </c>
      <c r="V254" s="47">
        <v>100</v>
      </c>
      <c r="W254" s="110">
        <v>100</v>
      </c>
      <c r="X254" s="35" t="s">
        <v>1321</v>
      </c>
      <c r="Y254" s="10">
        <v>3</v>
      </c>
      <c r="Z254" s="10">
        <v>7</v>
      </c>
      <c r="AA254" s="10">
        <v>1</v>
      </c>
      <c r="AB254" s="10">
        <v>44</v>
      </c>
      <c r="AC254" s="22" t="s">
        <v>2165</v>
      </c>
      <c r="AE254" s="22">
        <v>5</v>
      </c>
      <c r="AF254" s="10">
        <f t="shared" si="11"/>
        <v>100</v>
      </c>
      <c r="AG254" s="10" t="s">
        <v>1983</v>
      </c>
      <c r="AH254" s="10" t="s">
        <v>1993</v>
      </c>
      <c r="AI254" s="10">
        <v>50</v>
      </c>
      <c r="AJ254" s="10" t="s">
        <v>1994</v>
      </c>
      <c r="AK254" s="10" t="s">
        <v>1995</v>
      </c>
      <c r="AL254" s="10">
        <v>50</v>
      </c>
    </row>
    <row r="255" spans="1:47" s="10" customFormat="1" ht="127.3">
      <c r="A255" s="10">
        <v>106</v>
      </c>
      <c r="B255" s="10" t="s">
        <v>1313</v>
      </c>
      <c r="D255" s="22" t="s">
        <v>2166</v>
      </c>
      <c r="E255" s="22" t="s">
        <v>2167</v>
      </c>
      <c r="F255" s="22">
        <v>27819</v>
      </c>
      <c r="G255" s="22" t="s">
        <v>2168</v>
      </c>
      <c r="H255" s="22">
        <v>2015</v>
      </c>
      <c r="I255" s="22" t="s">
        <v>2169</v>
      </c>
      <c r="J255" s="24">
        <v>123789.21</v>
      </c>
      <c r="K255" s="22" t="s">
        <v>271</v>
      </c>
      <c r="L255" s="22" t="s">
        <v>2171</v>
      </c>
      <c r="M255" s="22" t="s">
        <v>2172</v>
      </c>
      <c r="N255" s="22" t="s">
        <v>2173</v>
      </c>
      <c r="O255" s="22" t="s">
        <v>2174</v>
      </c>
      <c r="P255" s="22" t="s">
        <v>2175</v>
      </c>
      <c r="Q255" s="159" t="s">
        <v>2176</v>
      </c>
      <c r="R255" s="24" t="s">
        <v>2177</v>
      </c>
      <c r="S255" s="159" t="s">
        <v>2178</v>
      </c>
      <c r="T255" s="159" t="s">
        <v>2178</v>
      </c>
      <c r="U255" s="159" t="s">
        <v>2176</v>
      </c>
      <c r="V255" s="47">
        <v>100</v>
      </c>
      <c r="W255" s="110">
        <v>100</v>
      </c>
      <c r="X255" s="35" t="s">
        <v>1321</v>
      </c>
      <c r="Y255" s="10">
        <v>6</v>
      </c>
      <c r="Z255" s="10">
        <v>1</v>
      </c>
      <c r="AA255" s="10">
        <v>4</v>
      </c>
      <c r="AB255" s="10">
        <v>14</v>
      </c>
      <c r="AC255" s="22" t="s">
        <v>2170</v>
      </c>
      <c r="AE255" s="22">
        <v>4</v>
      </c>
      <c r="AF255" s="10">
        <f t="shared" si="11"/>
        <v>100</v>
      </c>
      <c r="AG255" s="10" t="s">
        <v>2166</v>
      </c>
      <c r="AH255" s="10" t="s">
        <v>2179</v>
      </c>
      <c r="AI255" s="10">
        <v>10</v>
      </c>
      <c r="AJ255" s="10" t="s">
        <v>2180</v>
      </c>
      <c r="AK255" s="10" t="s">
        <v>2167</v>
      </c>
      <c r="AL255" s="10">
        <v>60</v>
      </c>
      <c r="AM255" s="10" t="s">
        <v>2181</v>
      </c>
      <c r="AN255" s="10" t="s">
        <v>2167</v>
      </c>
      <c r="AO255" s="10">
        <v>10</v>
      </c>
      <c r="AP255" s="10" t="s">
        <v>2182</v>
      </c>
      <c r="AQ255" s="10" t="s">
        <v>2183</v>
      </c>
      <c r="AR255" s="10">
        <v>10</v>
      </c>
      <c r="AS255" s="10" t="s">
        <v>2184</v>
      </c>
      <c r="AT255" s="10" t="s">
        <v>2185</v>
      </c>
      <c r="AU255" s="10">
        <v>10</v>
      </c>
    </row>
    <row r="256" spans="1:47" s="10" customFormat="1" ht="183.9">
      <c r="A256" s="10">
        <v>106</v>
      </c>
      <c r="B256" s="10" t="s">
        <v>1313</v>
      </c>
      <c r="D256" s="22" t="s">
        <v>1931</v>
      </c>
      <c r="E256" s="22" t="s">
        <v>2186</v>
      </c>
      <c r="F256" s="22">
        <v>3841</v>
      </c>
      <c r="G256" s="22" t="s">
        <v>2187</v>
      </c>
      <c r="H256" s="22">
        <v>2015</v>
      </c>
      <c r="I256" s="22" t="s">
        <v>2188</v>
      </c>
      <c r="J256" s="24">
        <v>142656.54999999999</v>
      </c>
      <c r="K256" s="22" t="s">
        <v>271</v>
      </c>
      <c r="L256" s="22" t="s">
        <v>2190</v>
      </c>
      <c r="M256" s="22" t="s">
        <v>2191</v>
      </c>
      <c r="N256" s="22" t="s">
        <v>2192</v>
      </c>
      <c r="O256" s="22" t="s">
        <v>2193</v>
      </c>
      <c r="P256" s="22" t="s">
        <v>2194</v>
      </c>
      <c r="Q256" s="159" t="s">
        <v>2195</v>
      </c>
      <c r="R256" s="24" t="s">
        <v>2196</v>
      </c>
      <c r="S256" s="159" t="s">
        <v>2197</v>
      </c>
      <c r="T256" s="159" t="s">
        <v>2197</v>
      </c>
      <c r="U256" s="159" t="s">
        <v>2198</v>
      </c>
      <c r="V256" s="47">
        <v>100</v>
      </c>
      <c r="W256" s="110">
        <v>100</v>
      </c>
      <c r="X256" s="35" t="s">
        <v>1321</v>
      </c>
      <c r="Y256" s="10">
        <v>6</v>
      </c>
      <c r="Z256" s="10">
        <v>1</v>
      </c>
      <c r="AA256" s="10">
        <v>4</v>
      </c>
      <c r="AB256" s="10">
        <v>14</v>
      </c>
      <c r="AC256" s="22" t="s">
        <v>2189</v>
      </c>
      <c r="AE256" s="22">
        <v>4</v>
      </c>
      <c r="AF256" s="10">
        <f t="shared" si="11"/>
        <v>100</v>
      </c>
      <c r="AG256" s="10" t="s">
        <v>1931</v>
      </c>
      <c r="AH256" s="10" t="s">
        <v>2199</v>
      </c>
      <c r="AI256" s="10">
        <v>50</v>
      </c>
      <c r="AJ256" s="10" t="s">
        <v>2200</v>
      </c>
      <c r="AK256" s="10" t="s">
        <v>2201</v>
      </c>
      <c r="AL256" s="10">
        <v>25</v>
      </c>
      <c r="AM256" s="10" t="s">
        <v>2202</v>
      </c>
      <c r="AN256" s="10" t="s">
        <v>2203</v>
      </c>
      <c r="AO256" s="10">
        <v>25</v>
      </c>
    </row>
    <row r="257" spans="1:41" s="10" customFormat="1" ht="141.44999999999999">
      <c r="A257" s="10">
        <v>106</v>
      </c>
      <c r="B257" s="10" t="s">
        <v>1313</v>
      </c>
      <c r="D257" s="22" t="s">
        <v>1569</v>
      </c>
      <c r="E257" s="22" t="s">
        <v>2204</v>
      </c>
      <c r="F257" s="22">
        <v>18271</v>
      </c>
      <c r="G257" s="22" t="s">
        <v>2205</v>
      </c>
      <c r="H257" s="22">
        <v>2016</v>
      </c>
      <c r="I257" s="22" t="s">
        <v>2206</v>
      </c>
      <c r="J257" s="24">
        <v>122179.01</v>
      </c>
      <c r="K257" s="22" t="s">
        <v>271</v>
      </c>
      <c r="L257" s="22" t="s">
        <v>2208</v>
      </c>
      <c r="M257" s="22" t="s">
        <v>2209</v>
      </c>
      <c r="N257" s="22" t="s">
        <v>2210</v>
      </c>
      <c r="O257" s="22" t="s">
        <v>2211</v>
      </c>
      <c r="P257" s="22">
        <v>60700</v>
      </c>
      <c r="Q257" s="159">
        <v>12.06</v>
      </c>
      <c r="R257" s="24">
        <v>0.18</v>
      </c>
      <c r="S257" s="159">
        <v>17.88</v>
      </c>
      <c r="T257" s="159">
        <v>12.38</v>
      </c>
      <c r="U257" s="159">
        <v>12.06</v>
      </c>
      <c r="V257" s="47">
        <v>100</v>
      </c>
      <c r="W257" s="110">
        <v>100</v>
      </c>
      <c r="X257" s="35" t="s">
        <v>1321</v>
      </c>
      <c r="Y257" s="10">
        <v>3</v>
      </c>
      <c r="Z257" s="10">
        <v>10</v>
      </c>
      <c r="AA257" s="10">
        <v>5</v>
      </c>
      <c r="AB257" s="10">
        <v>44</v>
      </c>
      <c r="AC257" s="22" t="s">
        <v>2207</v>
      </c>
      <c r="AE257" s="22">
        <v>5</v>
      </c>
      <c r="AF257" s="10">
        <f t="shared" si="11"/>
        <v>100</v>
      </c>
      <c r="AG257" s="10" t="s">
        <v>2212</v>
      </c>
      <c r="AH257" s="10" t="s">
        <v>2204</v>
      </c>
      <c r="AI257" s="10">
        <v>50</v>
      </c>
      <c r="AJ257" s="10" t="s">
        <v>2213</v>
      </c>
      <c r="AK257" s="10" t="s">
        <v>2214</v>
      </c>
      <c r="AL257" s="10">
        <v>50</v>
      </c>
    </row>
    <row r="258" spans="1:41" s="10" customFormat="1" ht="169.75">
      <c r="A258" s="10">
        <v>106</v>
      </c>
      <c r="B258" s="10" t="s">
        <v>1313</v>
      </c>
      <c r="D258" s="22" t="s">
        <v>1569</v>
      </c>
      <c r="E258" s="22" t="s">
        <v>2204</v>
      </c>
      <c r="F258" s="22">
        <v>18271</v>
      </c>
      <c r="G258" s="22" t="s">
        <v>2215</v>
      </c>
      <c r="H258" s="22">
        <v>2016</v>
      </c>
      <c r="I258" s="22" t="s">
        <v>2216</v>
      </c>
      <c r="J258" s="24">
        <v>56211.5</v>
      </c>
      <c r="K258" s="22" t="s">
        <v>271</v>
      </c>
      <c r="L258" s="22" t="s">
        <v>2218</v>
      </c>
      <c r="M258" s="22" t="s">
        <v>2219</v>
      </c>
      <c r="N258" s="22" t="s">
        <v>2220</v>
      </c>
      <c r="O258" s="22" t="s">
        <v>2221</v>
      </c>
      <c r="P258" s="22">
        <v>60492</v>
      </c>
      <c r="Q258" s="159">
        <v>6.77</v>
      </c>
      <c r="R258" s="24">
        <v>0.23</v>
      </c>
      <c r="S258" s="159">
        <v>17.88</v>
      </c>
      <c r="T258" s="159">
        <v>12.38</v>
      </c>
      <c r="U258" s="159">
        <v>6.77</v>
      </c>
      <c r="V258" s="47">
        <v>100</v>
      </c>
      <c r="W258" s="110">
        <v>100</v>
      </c>
      <c r="X258" s="35" t="s">
        <v>1321</v>
      </c>
      <c r="Y258" s="10">
        <v>3</v>
      </c>
      <c r="Z258" s="10">
        <v>4</v>
      </c>
      <c r="AA258" s="10">
        <v>4</v>
      </c>
      <c r="AB258" s="10">
        <v>44</v>
      </c>
      <c r="AC258" s="22" t="s">
        <v>2217</v>
      </c>
      <c r="AE258" s="22">
        <v>5</v>
      </c>
      <c r="AF258" s="10">
        <f t="shared" si="11"/>
        <v>100</v>
      </c>
      <c r="AG258" s="10" t="s">
        <v>2212</v>
      </c>
      <c r="AH258" s="10" t="s">
        <v>2204</v>
      </c>
      <c r="AI258" s="10">
        <v>50</v>
      </c>
      <c r="AJ258" s="10" t="s">
        <v>2222</v>
      </c>
      <c r="AK258" s="10" t="s">
        <v>1570</v>
      </c>
      <c r="AL258" s="10">
        <v>25</v>
      </c>
      <c r="AM258" s="10" t="s">
        <v>2223</v>
      </c>
      <c r="AN258" s="10" t="s">
        <v>2204</v>
      </c>
      <c r="AO258" s="10">
        <v>25</v>
      </c>
    </row>
    <row r="259" spans="1:41" s="10" customFormat="1" ht="141.44999999999999">
      <c r="A259" s="10">
        <v>106</v>
      </c>
      <c r="B259" s="10" t="s">
        <v>1313</v>
      </c>
      <c r="D259" s="22" t="s">
        <v>289</v>
      </c>
      <c r="E259" s="22" t="s">
        <v>2224</v>
      </c>
      <c r="F259" s="22">
        <v>3776</v>
      </c>
      <c r="G259" s="22" t="s">
        <v>2225</v>
      </c>
      <c r="H259" s="22">
        <v>2016</v>
      </c>
      <c r="I259" s="22" t="s">
        <v>2226</v>
      </c>
      <c r="J259" s="24">
        <v>284507.45</v>
      </c>
      <c r="K259" s="22" t="s">
        <v>271</v>
      </c>
      <c r="L259" s="22" t="s">
        <v>2228</v>
      </c>
      <c r="M259" s="22" t="s">
        <v>2229</v>
      </c>
      <c r="N259" s="22" t="s">
        <v>2230</v>
      </c>
      <c r="O259" s="22" t="s">
        <v>2231</v>
      </c>
      <c r="P259" s="22">
        <v>60664</v>
      </c>
      <c r="Q259" s="159">
        <v>57.29</v>
      </c>
      <c r="R259" s="24">
        <v>27.033000000000001</v>
      </c>
      <c r="S259" s="159">
        <v>17.88</v>
      </c>
      <c r="T259" s="159">
        <v>12.38</v>
      </c>
      <c r="U259" s="159">
        <v>57.29</v>
      </c>
      <c r="V259" s="47">
        <v>100</v>
      </c>
      <c r="W259" s="110">
        <v>100</v>
      </c>
      <c r="X259" s="35" t="s">
        <v>1321</v>
      </c>
      <c r="Y259" s="10">
        <v>4</v>
      </c>
      <c r="Z259" s="10">
        <v>5</v>
      </c>
      <c r="AA259" s="10">
        <v>4</v>
      </c>
      <c r="AB259" s="10">
        <v>10</v>
      </c>
      <c r="AC259" s="22" t="s">
        <v>2227</v>
      </c>
      <c r="AE259" s="22">
        <v>5</v>
      </c>
      <c r="AF259" s="10">
        <f t="shared" si="11"/>
        <v>100</v>
      </c>
      <c r="AG259" s="10" t="s">
        <v>289</v>
      </c>
      <c r="AH259" s="10" t="s">
        <v>2224</v>
      </c>
      <c r="AI259" s="10">
        <v>75</v>
      </c>
      <c r="AJ259" s="10" t="s">
        <v>2232</v>
      </c>
      <c r="AK259" s="10" t="s">
        <v>1335</v>
      </c>
      <c r="AL259" s="10">
        <v>25</v>
      </c>
    </row>
    <row r="260" spans="1:41" s="10" customFormat="1" ht="282.89999999999998">
      <c r="A260" s="10">
        <v>106</v>
      </c>
      <c r="B260" s="10" t="s">
        <v>1313</v>
      </c>
      <c r="D260" s="22" t="s">
        <v>1782</v>
      </c>
      <c r="E260" s="22" t="s">
        <v>1783</v>
      </c>
      <c r="F260" s="22">
        <v>2013</v>
      </c>
      <c r="G260" s="22" t="s">
        <v>2233</v>
      </c>
      <c r="H260" s="22">
        <v>2016</v>
      </c>
      <c r="I260" s="22" t="s">
        <v>2234</v>
      </c>
      <c r="J260" s="24">
        <v>134836.21</v>
      </c>
      <c r="K260" s="22" t="s">
        <v>271</v>
      </c>
      <c r="L260" s="22" t="s">
        <v>2235</v>
      </c>
      <c r="M260" s="22" t="s">
        <v>2236</v>
      </c>
      <c r="N260" s="22" t="s">
        <v>2237</v>
      </c>
      <c r="O260" s="22" t="s">
        <v>2238</v>
      </c>
      <c r="P260" s="22" t="s">
        <v>2239</v>
      </c>
      <c r="Q260" s="159">
        <v>41.07</v>
      </c>
      <c r="R260" s="24">
        <v>10.81</v>
      </c>
      <c r="S260" s="159">
        <v>17.88</v>
      </c>
      <c r="T260" s="159">
        <v>12.38</v>
      </c>
      <c r="U260" s="159">
        <v>41.07</v>
      </c>
      <c r="V260" s="47">
        <v>100</v>
      </c>
      <c r="W260" s="110">
        <v>100</v>
      </c>
      <c r="X260" s="35" t="s">
        <v>1321</v>
      </c>
      <c r="Y260" s="10">
        <v>6</v>
      </c>
      <c r="Z260" s="36">
        <v>44202</v>
      </c>
      <c r="AA260" s="37">
        <v>38358</v>
      </c>
      <c r="AB260" s="10">
        <v>25</v>
      </c>
      <c r="AC260" s="22" t="s">
        <v>2240</v>
      </c>
      <c r="AE260" s="22">
        <v>4</v>
      </c>
      <c r="AF260" s="10">
        <f t="shared" si="11"/>
        <v>0</v>
      </c>
      <c r="AG260" s="10" t="s">
        <v>1782</v>
      </c>
      <c r="AH260" s="10" t="s">
        <v>2241</v>
      </c>
    </row>
    <row r="261" spans="1:41" s="10" customFormat="1" ht="183.9">
      <c r="A261" s="10">
        <v>106</v>
      </c>
      <c r="B261" s="10" t="s">
        <v>1313</v>
      </c>
      <c r="D261" s="22" t="s">
        <v>63</v>
      </c>
      <c r="E261" s="22" t="s">
        <v>1410</v>
      </c>
      <c r="F261" s="22">
        <v>4540</v>
      </c>
      <c r="G261" s="22" t="s">
        <v>2242</v>
      </c>
      <c r="H261" s="22">
        <v>2016</v>
      </c>
      <c r="I261" s="22" t="s">
        <v>2243</v>
      </c>
      <c r="J261" s="24">
        <v>94056.41</v>
      </c>
      <c r="K261" s="22" t="s">
        <v>271</v>
      </c>
      <c r="L261" s="22" t="s">
        <v>2244</v>
      </c>
      <c r="M261" s="22" t="s">
        <v>2245</v>
      </c>
      <c r="N261" s="22" t="s">
        <v>2246</v>
      </c>
      <c r="O261" s="22" t="s">
        <v>2247</v>
      </c>
      <c r="P261" s="22" t="s">
        <v>2248</v>
      </c>
      <c r="Q261" s="159">
        <v>10.8</v>
      </c>
      <c r="R261" s="24">
        <v>0.7</v>
      </c>
      <c r="S261" s="159">
        <v>17.88</v>
      </c>
      <c r="T261" s="159">
        <v>12.38</v>
      </c>
      <c r="U261" s="159">
        <v>10.8</v>
      </c>
      <c r="V261" s="47">
        <v>100</v>
      </c>
      <c r="W261" s="110">
        <v>100</v>
      </c>
      <c r="X261" s="35" t="s">
        <v>1321</v>
      </c>
      <c r="AC261" s="22" t="s">
        <v>2249</v>
      </c>
      <c r="AE261" s="22">
        <v>5</v>
      </c>
      <c r="AF261" s="10">
        <f t="shared" si="11"/>
        <v>100</v>
      </c>
      <c r="AG261" s="10" t="s">
        <v>2250</v>
      </c>
      <c r="AH261" s="10" t="s">
        <v>2251</v>
      </c>
      <c r="AI261" s="10">
        <v>100</v>
      </c>
    </row>
    <row r="262" spans="1:41" s="10" customFormat="1" ht="268.75">
      <c r="A262" s="10">
        <v>106</v>
      </c>
      <c r="B262" s="10" t="s">
        <v>1313</v>
      </c>
      <c r="D262" s="22" t="s">
        <v>59</v>
      </c>
      <c r="E262" s="22" t="s">
        <v>60</v>
      </c>
      <c r="F262" s="22">
        <v>3939</v>
      </c>
      <c r="G262" s="22" t="s">
        <v>2252</v>
      </c>
      <c r="H262" s="22">
        <v>2016</v>
      </c>
      <c r="I262" s="22" t="s">
        <v>2253</v>
      </c>
      <c r="J262" s="24">
        <v>595580.86</v>
      </c>
      <c r="K262" s="22" t="s">
        <v>271</v>
      </c>
      <c r="L262" s="22" t="s">
        <v>2255</v>
      </c>
      <c r="M262" s="22" t="s">
        <v>2256</v>
      </c>
      <c r="N262" s="22" t="s">
        <v>2257</v>
      </c>
      <c r="O262" s="22" t="s">
        <v>2258</v>
      </c>
      <c r="P262" s="22">
        <v>60901</v>
      </c>
      <c r="Q262" s="159">
        <v>120</v>
      </c>
      <c r="R262" s="24">
        <v>49</v>
      </c>
      <c r="S262" s="159">
        <v>53.73</v>
      </c>
      <c r="T262" s="159">
        <v>17.27</v>
      </c>
      <c r="U262" s="159">
        <v>120</v>
      </c>
      <c r="V262" s="47">
        <v>100</v>
      </c>
      <c r="W262" s="110">
        <v>100</v>
      </c>
      <c r="X262" s="35" t="s">
        <v>1321</v>
      </c>
      <c r="Y262" s="10">
        <v>3</v>
      </c>
      <c r="Z262" s="10">
        <v>9</v>
      </c>
      <c r="AA262" s="10">
        <v>2</v>
      </c>
      <c r="AB262" s="10">
        <v>44</v>
      </c>
      <c r="AC262" s="22" t="s">
        <v>2254</v>
      </c>
      <c r="AD262" s="10" t="s">
        <v>355</v>
      </c>
      <c r="AE262" s="22">
        <v>5</v>
      </c>
      <c r="AF262" s="10">
        <f t="shared" si="11"/>
        <v>100</v>
      </c>
      <c r="AG262" s="10" t="s">
        <v>59</v>
      </c>
      <c r="AH262" s="10" t="s">
        <v>2259</v>
      </c>
      <c r="AI262" s="10">
        <v>75</v>
      </c>
      <c r="AJ262" s="10" t="s">
        <v>2260</v>
      </c>
      <c r="AK262" s="10" t="s">
        <v>2261</v>
      </c>
      <c r="AL262" s="10">
        <v>25</v>
      </c>
    </row>
    <row r="263" spans="1:41" s="10" customFormat="1" ht="169.75">
      <c r="A263" s="10">
        <v>106</v>
      </c>
      <c r="B263" s="10" t="s">
        <v>1313</v>
      </c>
      <c r="D263" s="22" t="s">
        <v>1347</v>
      </c>
      <c r="E263" s="22" t="s">
        <v>2262</v>
      </c>
      <c r="F263" s="22">
        <v>3438</v>
      </c>
      <c r="G263" s="22" t="s">
        <v>2263</v>
      </c>
      <c r="H263" s="22">
        <v>2016</v>
      </c>
      <c r="I263" s="22" t="s">
        <v>1724</v>
      </c>
      <c r="J263" s="24">
        <v>155049.95000000001</v>
      </c>
      <c r="K263" s="22" t="s">
        <v>271</v>
      </c>
      <c r="L263" s="22" t="s">
        <v>1725</v>
      </c>
      <c r="M263" s="22" t="s">
        <v>1726</v>
      </c>
      <c r="N263" s="22" t="s">
        <v>1727</v>
      </c>
      <c r="O263" s="22" t="s">
        <v>1728</v>
      </c>
      <c r="P263" s="22" t="s">
        <v>2265</v>
      </c>
      <c r="Q263" s="159">
        <v>46.71</v>
      </c>
      <c r="R263" s="24">
        <v>16.45</v>
      </c>
      <c r="S263" s="159">
        <v>17.88</v>
      </c>
      <c r="T263" s="159">
        <v>12.38</v>
      </c>
      <c r="U263" s="159">
        <v>46.71</v>
      </c>
      <c r="V263" s="47">
        <v>100</v>
      </c>
      <c r="W263" s="110">
        <v>100</v>
      </c>
      <c r="X263" s="35" t="s">
        <v>1321</v>
      </c>
      <c r="Y263" s="10">
        <v>6</v>
      </c>
      <c r="Z263" s="10">
        <v>6</v>
      </c>
      <c r="AA263" s="10">
        <v>6</v>
      </c>
      <c r="AB263" s="10">
        <v>14</v>
      </c>
      <c r="AC263" s="22" t="s">
        <v>2264</v>
      </c>
      <c r="AE263" s="22">
        <v>4</v>
      </c>
      <c r="AF263" s="10">
        <f t="shared" si="11"/>
        <v>0</v>
      </c>
      <c r="AH263" s="10" t="s">
        <v>1334</v>
      </c>
    </row>
    <row r="264" spans="1:41" s="10" customFormat="1" ht="226.3">
      <c r="A264" s="10">
        <v>106</v>
      </c>
      <c r="B264" s="10" t="s">
        <v>1313</v>
      </c>
      <c r="D264" s="22" t="s">
        <v>1323</v>
      </c>
      <c r="E264" s="22" t="s">
        <v>1553</v>
      </c>
      <c r="F264" s="22">
        <v>9089</v>
      </c>
      <c r="G264" s="22" t="s">
        <v>2266</v>
      </c>
      <c r="H264" s="22">
        <v>2017</v>
      </c>
      <c r="I264" s="22" t="s">
        <v>2267</v>
      </c>
      <c r="J264" s="24">
        <v>834346.88</v>
      </c>
      <c r="K264" s="22" t="s">
        <v>271</v>
      </c>
      <c r="L264" s="22" t="s">
        <v>2269</v>
      </c>
      <c r="M264" s="22" t="s">
        <v>2270</v>
      </c>
      <c r="N264" s="22" t="s">
        <v>2271</v>
      </c>
      <c r="O264" s="22" t="s">
        <v>2272</v>
      </c>
      <c r="P264" s="22">
        <v>62061</v>
      </c>
      <c r="Q264" s="159" t="s">
        <v>2273</v>
      </c>
      <c r="R264" s="24">
        <v>82.77</v>
      </c>
      <c r="S264" s="159" t="s">
        <v>2274</v>
      </c>
      <c r="T264" s="159" t="s">
        <v>2275</v>
      </c>
      <c r="U264" s="159" t="s">
        <v>2273</v>
      </c>
      <c r="V264" s="47">
        <v>100</v>
      </c>
      <c r="W264" s="110">
        <v>100</v>
      </c>
      <c r="X264" s="35" t="s">
        <v>1321</v>
      </c>
      <c r="AC264" s="22" t="s">
        <v>2268</v>
      </c>
      <c r="AE264" s="22">
        <v>5</v>
      </c>
      <c r="AF264" s="10">
        <v>100</v>
      </c>
      <c r="AG264" s="10" t="s">
        <v>2019</v>
      </c>
      <c r="AH264" s="10" t="s">
        <v>2276</v>
      </c>
      <c r="AI264" s="10" t="s">
        <v>2277</v>
      </c>
    </row>
    <row r="265" spans="1:41" s="10" customFormat="1" ht="183.9">
      <c r="A265" s="10">
        <v>106</v>
      </c>
      <c r="B265" s="10" t="s">
        <v>1313</v>
      </c>
      <c r="D265" s="22" t="s">
        <v>1931</v>
      </c>
      <c r="E265" s="22" t="s">
        <v>2278</v>
      </c>
      <c r="F265" s="22">
        <v>3111</v>
      </c>
      <c r="G265" s="22" t="s">
        <v>2279</v>
      </c>
      <c r="H265" s="22">
        <v>2017</v>
      </c>
      <c r="I265" s="22" t="s">
        <v>2280</v>
      </c>
      <c r="J265" s="24">
        <v>173296.16</v>
      </c>
      <c r="K265" s="22" t="s">
        <v>271</v>
      </c>
      <c r="L265" s="22" t="s">
        <v>2282</v>
      </c>
      <c r="M265" s="22" t="s">
        <v>2283</v>
      </c>
      <c r="N265" s="22" t="s">
        <v>2284</v>
      </c>
      <c r="O265" s="22" t="s">
        <v>2285</v>
      </c>
      <c r="P265" s="22">
        <v>62555</v>
      </c>
      <c r="Q265" s="159">
        <v>31.63</v>
      </c>
      <c r="R265" s="24">
        <v>17.190000000000001</v>
      </c>
      <c r="S265" s="159">
        <v>17.88</v>
      </c>
      <c r="T265" s="159">
        <v>12.38</v>
      </c>
      <c r="U265" s="159">
        <v>44.01</v>
      </c>
      <c r="V265" s="47">
        <v>100</v>
      </c>
      <c r="W265" s="110">
        <v>100</v>
      </c>
      <c r="X265" s="35" t="s">
        <v>1321</v>
      </c>
      <c r="Y265" s="10">
        <v>6</v>
      </c>
      <c r="Z265" s="10">
        <v>4</v>
      </c>
      <c r="AA265" s="10">
        <v>1</v>
      </c>
      <c r="AB265" s="10">
        <v>46</v>
      </c>
      <c r="AC265" s="22" t="s">
        <v>2281</v>
      </c>
      <c r="AD265" s="10">
        <v>12.38</v>
      </c>
      <c r="AE265" s="22">
        <v>5</v>
      </c>
      <c r="AF265" s="10">
        <f t="shared" si="11"/>
        <v>100</v>
      </c>
      <c r="AG265" s="10" t="s">
        <v>1931</v>
      </c>
      <c r="AH265" s="10" t="s">
        <v>2286</v>
      </c>
      <c r="AI265" s="10">
        <v>100</v>
      </c>
    </row>
    <row r="266" spans="1:41" s="10" customFormat="1" ht="268.75">
      <c r="A266" s="10">
        <v>106</v>
      </c>
      <c r="B266" s="10" t="s">
        <v>1313</v>
      </c>
      <c r="D266" s="22" t="s">
        <v>1411</v>
      </c>
      <c r="E266" s="22" t="s">
        <v>2287</v>
      </c>
      <c r="F266" s="22">
        <v>2885</v>
      </c>
      <c r="G266" s="22" t="s">
        <v>2288</v>
      </c>
      <c r="H266" s="22">
        <v>2017</v>
      </c>
      <c r="I266" s="22" t="s">
        <v>2289</v>
      </c>
      <c r="J266" s="24">
        <v>152286.88</v>
      </c>
      <c r="K266" s="22" t="s">
        <v>271</v>
      </c>
      <c r="L266" s="22" t="s">
        <v>2290</v>
      </c>
      <c r="M266" s="22" t="s">
        <v>2291</v>
      </c>
      <c r="N266" s="22" t="s">
        <v>2292</v>
      </c>
      <c r="O266" s="22" t="s">
        <v>2293</v>
      </c>
      <c r="P266" s="22" t="s">
        <v>2294</v>
      </c>
      <c r="Q266" s="159">
        <v>41.07</v>
      </c>
      <c r="R266" s="24">
        <v>15.11</v>
      </c>
      <c r="S266" s="159">
        <v>17.88</v>
      </c>
      <c r="T266" s="159">
        <v>18.899999999999999</v>
      </c>
      <c r="U266" s="159"/>
      <c r="V266" s="47">
        <v>100</v>
      </c>
      <c r="W266" s="110">
        <v>100</v>
      </c>
      <c r="X266" s="35" t="s">
        <v>1321</v>
      </c>
      <c r="Y266" s="10">
        <v>3</v>
      </c>
      <c r="Z266" s="10">
        <v>1</v>
      </c>
      <c r="AA266" s="10">
        <v>7</v>
      </c>
      <c r="AB266" s="10">
        <v>30</v>
      </c>
      <c r="AC266" s="22" t="s">
        <v>2295</v>
      </c>
      <c r="AE266" s="22">
        <v>5</v>
      </c>
      <c r="AF266" s="10">
        <f t="shared" si="11"/>
        <v>0</v>
      </c>
      <c r="AG266" s="10" t="s">
        <v>1411</v>
      </c>
      <c r="AH266" s="10" t="s">
        <v>2287</v>
      </c>
    </row>
    <row r="267" spans="1:41" s="10" customFormat="1" ht="396">
      <c r="A267" s="10">
        <v>106</v>
      </c>
      <c r="B267" s="10" t="s">
        <v>1313</v>
      </c>
      <c r="D267" s="22" t="s">
        <v>59</v>
      </c>
      <c r="E267" s="22" t="s">
        <v>2061</v>
      </c>
      <c r="F267" s="22">
        <v>2935</v>
      </c>
      <c r="G267" s="22" t="s">
        <v>2296</v>
      </c>
      <c r="H267" s="22">
        <v>2017</v>
      </c>
      <c r="I267" s="22" t="s">
        <v>2297</v>
      </c>
      <c r="J267" s="24">
        <v>254512.59</v>
      </c>
      <c r="K267" s="22" t="s">
        <v>271</v>
      </c>
      <c r="L267" s="22" t="s">
        <v>2298</v>
      </c>
      <c r="M267" s="22" t="s">
        <v>2299</v>
      </c>
      <c r="N267" s="22" t="s">
        <v>2300</v>
      </c>
      <c r="O267" s="22" t="s">
        <v>2301</v>
      </c>
      <c r="P267" s="22">
        <v>62378</v>
      </c>
      <c r="Q267" s="159">
        <v>55.51</v>
      </c>
      <c r="R267" s="24">
        <v>25.25</v>
      </c>
      <c r="S267" s="159">
        <v>17.88</v>
      </c>
      <c r="T267" s="159">
        <v>12.38</v>
      </c>
      <c r="U267" s="159">
        <v>55.51</v>
      </c>
      <c r="V267" s="47">
        <v>100</v>
      </c>
      <c r="W267" s="110">
        <v>100</v>
      </c>
      <c r="X267" s="35" t="s">
        <v>1321</v>
      </c>
      <c r="Y267" s="10">
        <v>4</v>
      </c>
      <c r="Z267" s="10">
        <v>4</v>
      </c>
      <c r="AA267" s="10">
        <v>3</v>
      </c>
      <c r="AB267" s="10">
        <v>44</v>
      </c>
      <c r="AC267" s="22" t="s">
        <v>2302</v>
      </c>
      <c r="AD267" s="10">
        <v>46.2</v>
      </c>
      <c r="AE267" s="22">
        <v>5</v>
      </c>
      <c r="AF267" s="10">
        <f t="shared" si="11"/>
        <v>100</v>
      </c>
      <c r="AG267" s="10" t="s">
        <v>59</v>
      </c>
      <c r="AH267" s="10" t="s">
        <v>60</v>
      </c>
      <c r="AI267" s="10">
        <v>100</v>
      </c>
    </row>
    <row r="268" spans="1:41" s="10" customFormat="1" ht="127.3">
      <c r="A268" s="10">
        <v>106</v>
      </c>
      <c r="B268" s="10" t="s">
        <v>1313</v>
      </c>
      <c r="D268" s="22" t="s">
        <v>1569</v>
      </c>
      <c r="E268" s="22" t="s">
        <v>2303</v>
      </c>
      <c r="F268" s="22">
        <v>26463</v>
      </c>
      <c r="G268" s="22" t="s">
        <v>2304</v>
      </c>
      <c r="H268" s="22">
        <v>2018</v>
      </c>
      <c r="I268" s="22" t="s">
        <v>2305</v>
      </c>
      <c r="J268" s="24">
        <v>82381.83</v>
      </c>
      <c r="K268" s="22" t="s">
        <v>69</v>
      </c>
      <c r="L268" s="22" t="s">
        <v>2307</v>
      </c>
      <c r="M268" s="22" t="s">
        <v>2308</v>
      </c>
      <c r="N268" s="22" t="s">
        <v>2309</v>
      </c>
      <c r="O268" s="22" t="s">
        <v>2310</v>
      </c>
      <c r="P268" s="22">
        <v>64188</v>
      </c>
      <c r="Q268" s="159">
        <v>38.43</v>
      </c>
      <c r="R268" s="24">
        <v>8.17</v>
      </c>
      <c r="S268" s="159">
        <v>17.88</v>
      </c>
      <c r="T268" s="159">
        <v>12.38</v>
      </c>
      <c r="U268" s="159">
        <v>38.43</v>
      </c>
      <c r="V268" s="47">
        <v>100</v>
      </c>
      <c r="W268" s="110">
        <v>100</v>
      </c>
      <c r="X268" s="35" t="s">
        <v>1321</v>
      </c>
      <c r="Y268" s="10">
        <v>4</v>
      </c>
      <c r="Z268" s="10">
        <v>5</v>
      </c>
      <c r="AA268" s="10">
        <v>5</v>
      </c>
      <c r="AB268" s="10">
        <v>44</v>
      </c>
      <c r="AC268" s="22" t="s">
        <v>2306</v>
      </c>
      <c r="AE268" s="22">
        <v>5</v>
      </c>
      <c r="AF268" s="10">
        <f t="shared" si="11"/>
        <v>100</v>
      </c>
      <c r="AG268" s="10" t="s">
        <v>1569</v>
      </c>
      <c r="AH268" s="10" t="s">
        <v>2311</v>
      </c>
      <c r="AI268" s="10">
        <v>75</v>
      </c>
      <c r="AJ268" s="10" t="s">
        <v>2312</v>
      </c>
      <c r="AK268" s="10" t="s">
        <v>2313</v>
      </c>
      <c r="AL268" s="10">
        <v>25</v>
      </c>
    </row>
    <row r="269" spans="1:41" s="10" customFormat="1" ht="127.3">
      <c r="A269" s="10">
        <v>106</v>
      </c>
      <c r="B269" s="10" t="s">
        <v>1313</v>
      </c>
      <c r="D269" s="22" t="s">
        <v>1782</v>
      </c>
      <c r="E269" s="22" t="s">
        <v>1783</v>
      </c>
      <c r="F269" s="22">
        <v>2013</v>
      </c>
      <c r="G269" s="22" t="s">
        <v>2314</v>
      </c>
      <c r="H269" s="22">
        <v>2018</v>
      </c>
      <c r="I269" s="22" t="s">
        <v>2315</v>
      </c>
      <c r="J269" s="24">
        <v>43274.99</v>
      </c>
      <c r="K269" s="22" t="s">
        <v>69</v>
      </c>
      <c r="L269" s="22" t="s">
        <v>2235</v>
      </c>
      <c r="M269" s="22" t="s">
        <v>2236</v>
      </c>
      <c r="N269" s="22" t="s">
        <v>2237</v>
      </c>
      <c r="O269" s="22" t="s">
        <v>2238</v>
      </c>
      <c r="P269" s="22">
        <v>64111</v>
      </c>
      <c r="Q269" s="159">
        <v>41.07</v>
      </c>
      <c r="R269" s="24">
        <v>4.29</v>
      </c>
      <c r="S269" s="159">
        <v>17.88</v>
      </c>
      <c r="T269" s="159">
        <v>18.899999999999999</v>
      </c>
      <c r="U269" s="159">
        <v>41.07</v>
      </c>
      <c r="V269" s="47">
        <v>100</v>
      </c>
      <c r="W269" s="110">
        <v>100</v>
      </c>
      <c r="X269" s="35" t="s">
        <v>1321</v>
      </c>
      <c r="Y269" s="10">
        <v>6</v>
      </c>
      <c r="Z269" s="10">
        <v>1</v>
      </c>
      <c r="AA269" s="10">
        <v>1</v>
      </c>
      <c r="AB269" s="10">
        <v>25</v>
      </c>
      <c r="AC269" s="22" t="s">
        <v>2316</v>
      </c>
      <c r="AE269" s="22">
        <v>4</v>
      </c>
      <c r="AF269" s="10">
        <f t="shared" si="11"/>
        <v>0</v>
      </c>
      <c r="AG269" s="10" t="s">
        <v>1782</v>
      </c>
      <c r="AH269" s="10" t="s">
        <v>2241</v>
      </c>
    </row>
    <row r="270" spans="1:41" s="10" customFormat="1" ht="339.45">
      <c r="A270" s="10">
        <v>106</v>
      </c>
      <c r="B270" s="10" t="s">
        <v>1313</v>
      </c>
      <c r="D270" s="22" t="s">
        <v>1411</v>
      </c>
      <c r="E270" s="22" t="s">
        <v>2317</v>
      </c>
      <c r="F270" s="22">
        <v>10373</v>
      </c>
      <c r="G270" s="22" t="s">
        <v>2318</v>
      </c>
      <c r="H270" s="22" t="s">
        <v>2319</v>
      </c>
      <c r="I270" s="22" t="s">
        <v>2320</v>
      </c>
      <c r="J270" s="24">
        <v>85582.16</v>
      </c>
      <c r="K270" s="22" t="s">
        <v>69</v>
      </c>
      <c r="L270" s="22" t="s">
        <v>2322</v>
      </c>
      <c r="M270" s="22" t="s">
        <v>2323</v>
      </c>
      <c r="N270" s="22" t="s">
        <v>2324</v>
      </c>
      <c r="O270" s="22" t="s">
        <v>2325</v>
      </c>
      <c r="P270" s="22" t="s">
        <v>2326</v>
      </c>
      <c r="Q270" s="159">
        <v>41.07</v>
      </c>
      <c r="R270" s="24">
        <v>8.59</v>
      </c>
      <c r="S270" s="159">
        <v>17.88</v>
      </c>
      <c r="T270" s="159">
        <v>18.899999999999999</v>
      </c>
      <c r="U270" s="159"/>
      <c r="V270" s="47">
        <v>100</v>
      </c>
      <c r="W270" s="110">
        <v>100</v>
      </c>
      <c r="X270" s="35" t="s">
        <v>1321</v>
      </c>
      <c r="Y270" s="10">
        <v>1</v>
      </c>
      <c r="Z270" s="10">
        <v>1</v>
      </c>
      <c r="AA270" s="10">
        <v>6</v>
      </c>
      <c r="AB270" s="10">
        <v>47</v>
      </c>
      <c r="AC270" s="22" t="s">
        <v>2321</v>
      </c>
      <c r="AE270" s="22">
        <v>5</v>
      </c>
      <c r="AF270" s="10">
        <f t="shared" si="11"/>
        <v>0</v>
      </c>
      <c r="AG270" s="10" t="s">
        <v>1411</v>
      </c>
      <c r="AH270" s="10" t="s">
        <v>2317</v>
      </c>
    </row>
    <row r="271" spans="1:41" s="10" customFormat="1" ht="183.9">
      <c r="A271" s="10">
        <v>106</v>
      </c>
      <c r="B271" s="10" t="s">
        <v>1313</v>
      </c>
      <c r="D271" s="22" t="s">
        <v>1883</v>
      </c>
      <c r="E271" s="22" t="s">
        <v>1884</v>
      </c>
      <c r="F271" s="22">
        <v>1896</v>
      </c>
      <c r="G271" s="22" t="s">
        <v>2327</v>
      </c>
      <c r="H271" s="22">
        <v>2019</v>
      </c>
      <c r="I271" s="22" t="s">
        <v>2328</v>
      </c>
      <c r="J271" s="24">
        <v>32963.629999999997</v>
      </c>
      <c r="K271" s="22" t="s">
        <v>69</v>
      </c>
      <c r="L271" s="22" t="s">
        <v>1887</v>
      </c>
      <c r="M271" s="22" t="s">
        <v>1888</v>
      </c>
      <c r="N271" s="22" t="s">
        <v>2330</v>
      </c>
      <c r="O271" s="22" t="s">
        <v>2331</v>
      </c>
      <c r="P271" s="22" t="s">
        <v>2332</v>
      </c>
      <c r="Q271" s="159">
        <v>42.47</v>
      </c>
      <c r="R271" s="24">
        <v>3.27</v>
      </c>
      <c r="S271" s="159">
        <v>17.88</v>
      </c>
      <c r="T271" s="159">
        <v>12.38</v>
      </c>
      <c r="U271" s="159">
        <v>42.47</v>
      </c>
      <c r="V271" s="47">
        <v>100</v>
      </c>
      <c r="W271" s="110">
        <v>74.88</v>
      </c>
      <c r="X271" s="35" t="s">
        <v>1321</v>
      </c>
      <c r="Y271" s="10">
        <v>6</v>
      </c>
      <c r="Z271" s="10">
        <v>1</v>
      </c>
      <c r="AA271" s="10">
        <v>4</v>
      </c>
      <c r="AB271" s="10">
        <v>14</v>
      </c>
      <c r="AC271" s="22" t="s">
        <v>2329</v>
      </c>
      <c r="AD271" s="10">
        <v>0</v>
      </c>
      <c r="AE271" s="22">
        <v>4</v>
      </c>
      <c r="AF271" s="10">
        <f t="shared" si="11"/>
        <v>100</v>
      </c>
      <c r="AG271" s="10" t="s">
        <v>1883</v>
      </c>
      <c r="AH271" s="10" t="s">
        <v>1884</v>
      </c>
      <c r="AI271" s="10">
        <v>100</v>
      </c>
    </row>
    <row r="272" spans="1:41" s="10" customFormat="1" ht="127.3">
      <c r="A272" s="10">
        <v>106</v>
      </c>
      <c r="B272" s="10" t="s">
        <v>1313</v>
      </c>
      <c r="D272" s="22" t="s">
        <v>1569</v>
      </c>
      <c r="E272" s="22" t="s">
        <v>2204</v>
      </c>
      <c r="F272" s="22">
        <v>18271</v>
      </c>
      <c r="G272" s="22" t="s">
        <v>2333</v>
      </c>
      <c r="H272" s="22">
        <v>2019</v>
      </c>
      <c r="I272" s="22" t="s">
        <v>2334</v>
      </c>
      <c r="J272" s="24">
        <v>121274.62</v>
      </c>
      <c r="K272" s="22" t="s">
        <v>69</v>
      </c>
      <c r="L272" s="22" t="s">
        <v>2307</v>
      </c>
      <c r="M272" s="22" t="s">
        <v>2308</v>
      </c>
      <c r="N272" s="22" t="s">
        <v>2336</v>
      </c>
      <c r="O272" s="22" t="s">
        <v>2337</v>
      </c>
      <c r="P272" s="22">
        <v>64430</v>
      </c>
      <c r="Q272" s="159">
        <v>42.29</v>
      </c>
      <c r="R272" s="24">
        <v>12.03</v>
      </c>
      <c r="S272" s="159">
        <v>17.88</v>
      </c>
      <c r="T272" s="159">
        <v>12.38</v>
      </c>
      <c r="U272" s="159">
        <v>42.29</v>
      </c>
      <c r="V272" s="47">
        <v>100</v>
      </c>
      <c r="W272" s="110">
        <v>61.2</v>
      </c>
      <c r="X272" s="35" t="s">
        <v>1321</v>
      </c>
      <c r="Y272" s="10">
        <v>3</v>
      </c>
      <c r="Z272" s="10">
        <v>2</v>
      </c>
      <c r="AA272" s="10">
        <v>3</v>
      </c>
      <c r="AB272" s="10">
        <v>44</v>
      </c>
      <c r="AC272" s="22" t="s">
        <v>2335</v>
      </c>
      <c r="AE272" s="22">
        <v>5</v>
      </c>
      <c r="AF272" s="10">
        <f t="shared" si="11"/>
        <v>100</v>
      </c>
      <c r="AG272" s="10" t="s">
        <v>1569</v>
      </c>
      <c r="AH272" s="10" t="s">
        <v>2311</v>
      </c>
      <c r="AI272" s="10">
        <v>75</v>
      </c>
      <c r="AJ272" s="10" t="s">
        <v>2312</v>
      </c>
      <c r="AK272" s="10" t="s">
        <v>2313</v>
      </c>
      <c r="AL272" s="10">
        <v>25</v>
      </c>
    </row>
    <row r="273" spans="1:50" s="10" customFormat="1" ht="183.9">
      <c r="A273" s="10">
        <v>106</v>
      </c>
      <c r="B273" s="10" t="s">
        <v>1313</v>
      </c>
      <c r="D273" s="22" t="s">
        <v>1931</v>
      </c>
      <c r="E273" s="22" t="s">
        <v>2199</v>
      </c>
      <c r="F273" s="22">
        <v>7025</v>
      </c>
      <c r="G273" s="22" t="s">
        <v>2338</v>
      </c>
      <c r="H273" s="22">
        <v>2019</v>
      </c>
      <c r="I273" s="22" t="s">
        <v>2339</v>
      </c>
      <c r="J273" s="24">
        <v>365948.95</v>
      </c>
      <c r="K273" s="22" t="s">
        <v>69</v>
      </c>
      <c r="L273" s="22" t="s">
        <v>2341</v>
      </c>
      <c r="M273" s="22" t="s">
        <v>2342</v>
      </c>
      <c r="N273" s="22" t="s">
        <v>2343</v>
      </c>
      <c r="O273" s="22" t="s">
        <v>2344</v>
      </c>
      <c r="P273" s="22" t="s">
        <v>2345</v>
      </c>
      <c r="Q273" s="159" t="s">
        <v>2346</v>
      </c>
      <c r="R273" s="24">
        <v>45.48</v>
      </c>
      <c r="S273" s="159" t="s">
        <v>2197</v>
      </c>
      <c r="T273" s="159" t="s">
        <v>2197</v>
      </c>
      <c r="U273" s="159" t="s">
        <v>2346</v>
      </c>
      <c r="V273" s="47">
        <v>100</v>
      </c>
      <c r="W273" s="110">
        <v>61.2</v>
      </c>
      <c r="X273" s="35" t="s">
        <v>1321</v>
      </c>
      <c r="Y273" s="10">
        <v>6</v>
      </c>
      <c r="Z273" s="10">
        <v>1</v>
      </c>
      <c r="AA273" s="10">
        <v>4</v>
      </c>
      <c r="AB273" s="10">
        <v>14</v>
      </c>
      <c r="AC273" s="22" t="s">
        <v>2340</v>
      </c>
      <c r="AE273" s="22">
        <v>5</v>
      </c>
      <c r="AF273" s="10">
        <f t="shared" si="11"/>
        <v>100</v>
      </c>
      <c r="AG273" s="10" t="s">
        <v>1931</v>
      </c>
      <c r="AH273" s="10" t="s">
        <v>2347</v>
      </c>
      <c r="AI273" s="10">
        <v>80</v>
      </c>
      <c r="AJ273" s="10" t="s">
        <v>2348</v>
      </c>
      <c r="AK273" s="10" t="s">
        <v>2199</v>
      </c>
      <c r="AL273" s="10">
        <v>20</v>
      </c>
    </row>
    <row r="274" spans="1:50" s="10" customFormat="1" ht="367.75">
      <c r="A274" s="10">
        <v>106</v>
      </c>
      <c r="B274" s="10" t="s">
        <v>1313</v>
      </c>
      <c r="D274" s="22" t="s">
        <v>2166</v>
      </c>
      <c r="E274" s="22" t="s">
        <v>2167</v>
      </c>
      <c r="F274" s="22">
        <v>27819</v>
      </c>
      <c r="G274" s="22" t="s">
        <v>2349</v>
      </c>
      <c r="H274" s="22">
        <v>2019</v>
      </c>
      <c r="I274" s="22" t="s">
        <v>1934</v>
      </c>
      <c r="J274" s="24">
        <v>365948.95</v>
      </c>
      <c r="K274" s="22" t="s">
        <v>69</v>
      </c>
      <c r="L274" s="22" t="s">
        <v>2351</v>
      </c>
      <c r="M274" s="22" t="s">
        <v>2352</v>
      </c>
      <c r="N274" s="22" t="s">
        <v>2353</v>
      </c>
      <c r="O274" s="22" t="s">
        <v>2354</v>
      </c>
      <c r="P274" s="22" t="s">
        <v>2345</v>
      </c>
      <c r="Q274" s="159" t="s">
        <v>2195</v>
      </c>
      <c r="R274" s="24">
        <v>45.48</v>
      </c>
      <c r="S274" s="159" t="s">
        <v>2197</v>
      </c>
      <c r="T274" s="159" t="s">
        <v>2197</v>
      </c>
      <c r="U274" s="159" t="s">
        <v>2198</v>
      </c>
      <c r="V274" s="47">
        <v>100</v>
      </c>
      <c r="W274" s="110">
        <v>61.2</v>
      </c>
      <c r="X274" s="35" t="s">
        <v>1321</v>
      </c>
      <c r="Y274" s="10">
        <v>6</v>
      </c>
      <c r="Z274" s="10">
        <v>1</v>
      </c>
      <c r="AA274" s="10">
        <v>4</v>
      </c>
      <c r="AB274" s="10">
        <v>14</v>
      </c>
      <c r="AC274" s="22" t="s">
        <v>2350</v>
      </c>
      <c r="AE274" s="22">
        <v>5</v>
      </c>
      <c r="AF274" s="10">
        <f t="shared" si="11"/>
        <v>100</v>
      </c>
      <c r="AG274" s="10" t="s">
        <v>2166</v>
      </c>
      <c r="AH274" s="10" t="s">
        <v>2179</v>
      </c>
      <c r="AI274" s="10">
        <v>10</v>
      </c>
      <c r="AJ274" s="10" t="s">
        <v>2180</v>
      </c>
      <c r="AK274" s="10" t="s">
        <v>2179</v>
      </c>
      <c r="AL274" s="10">
        <v>60</v>
      </c>
      <c r="AM274" s="10" t="s">
        <v>2355</v>
      </c>
      <c r="AN274" s="10" t="s">
        <v>2356</v>
      </c>
      <c r="AO274" s="10">
        <v>10</v>
      </c>
      <c r="AP274" s="10" t="s">
        <v>2357</v>
      </c>
      <c r="AQ274" s="10" t="s">
        <v>2358</v>
      </c>
      <c r="AR274" s="10">
        <v>10</v>
      </c>
      <c r="AS274" s="10" t="s">
        <v>2359</v>
      </c>
      <c r="AT274" s="10" t="s">
        <v>2179</v>
      </c>
      <c r="AU274" s="10">
        <v>5</v>
      </c>
      <c r="AV274" s="10" t="s">
        <v>2360</v>
      </c>
      <c r="AW274" s="10" t="s">
        <v>2185</v>
      </c>
      <c r="AX274" s="10">
        <v>5</v>
      </c>
    </row>
    <row r="275" spans="1:50" s="10" customFormat="1" ht="127.3">
      <c r="A275" s="10">
        <v>106</v>
      </c>
      <c r="B275" s="10" t="s">
        <v>1313</v>
      </c>
      <c r="D275" s="22" t="s">
        <v>1347</v>
      </c>
      <c r="E275" s="22" t="s">
        <v>2361</v>
      </c>
      <c r="F275" s="22">
        <v>16354</v>
      </c>
      <c r="G275" s="22" t="s">
        <v>2362</v>
      </c>
      <c r="H275" s="22">
        <v>2019</v>
      </c>
      <c r="I275" s="22" t="s">
        <v>2363</v>
      </c>
      <c r="J275" s="24">
        <v>140324.81</v>
      </c>
      <c r="K275" s="22" t="s">
        <v>69</v>
      </c>
      <c r="L275" s="22" t="s">
        <v>2365</v>
      </c>
      <c r="M275" s="22" t="s">
        <v>2366</v>
      </c>
      <c r="N275" s="22" t="s">
        <v>2367</v>
      </c>
      <c r="O275" s="22" t="s">
        <v>2368</v>
      </c>
      <c r="P275" s="22">
        <v>65412</v>
      </c>
      <c r="Q275" s="159">
        <v>46.3</v>
      </c>
      <c r="R275" s="24">
        <v>14.12</v>
      </c>
      <c r="S275" s="159">
        <v>17.88</v>
      </c>
      <c r="T275" s="159">
        <v>14.3</v>
      </c>
      <c r="U275" s="159">
        <v>46.3</v>
      </c>
      <c r="V275" s="47">
        <v>100</v>
      </c>
      <c r="W275" s="110">
        <v>61.2</v>
      </c>
      <c r="X275" s="35" t="s">
        <v>1321</v>
      </c>
      <c r="Y275" s="10">
        <v>4</v>
      </c>
      <c r="Z275" s="10">
        <v>2</v>
      </c>
      <c r="AA275" s="10">
        <v>4</v>
      </c>
      <c r="AB275" s="10">
        <v>38</v>
      </c>
      <c r="AC275" s="22" t="s">
        <v>2364</v>
      </c>
      <c r="AD275" s="10">
        <v>47.47</v>
      </c>
      <c r="AE275" s="22">
        <v>5</v>
      </c>
      <c r="AF275" s="10">
        <f t="shared" si="11"/>
        <v>100</v>
      </c>
      <c r="AG275" s="10" t="s">
        <v>1347</v>
      </c>
      <c r="AH275" s="10" t="s">
        <v>2369</v>
      </c>
      <c r="AI275" s="10">
        <v>100</v>
      </c>
    </row>
    <row r="276" spans="1:50" s="10" customFormat="1" ht="254.6">
      <c r="A276" s="10">
        <v>106</v>
      </c>
      <c r="B276" s="10" t="s">
        <v>1313</v>
      </c>
      <c r="D276" s="22" t="s">
        <v>460</v>
      </c>
      <c r="E276" s="22" t="s">
        <v>2370</v>
      </c>
      <c r="F276" s="22">
        <v>13311</v>
      </c>
      <c r="G276" s="22" t="s">
        <v>2371</v>
      </c>
      <c r="H276" s="22">
        <v>2019</v>
      </c>
      <c r="I276" s="22" t="s">
        <v>2372</v>
      </c>
      <c r="J276" s="24">
        <v>27848.21</v>
      </c>
      <c r="K276" s="22" t="s">
        <v>69</v>
      </c>
      <c r="L276" s="22" t="s">
        <v>2374</v>
      </c>
      <c r="M276" s="22" t="s">
        <v>2375</v>
      </c>
      <c r="N276" s="22" t="s">
        <v>2376</v>
      </c>
      <c r="O276" s="22" t="s">
        <v>2377</v>
      </c>
      <c r="P276" s="22" t="s">
        <v>2378</v>
      </c>
      <c r="Q276" s="159">
        <v>43.46</v>
      </c>
      <c r="R276" s="24">
        <v>3.08</v>
      </c>
      <c r="S276" s="159">
        <v>17.88</v>
      </c>
      <c r="T276" s="159">
        <v>22.5</v>
      </c>
      <c r="U276" s="159">
        <v>43.46</v>
      </c>
      <c r="V276" s="47">
        <v>1</v>
      </c>
      <c r="W276" s="110">
        <v>61.2</v>
      </c>
      <c r="X276" s="35" t="s">
        <v>1321</v>
      </c>
      <c r="Y276" s="10">
        <v>1</v>
      </c>
      <c r="Z276" s="10">
        <v>7</v>
      </c>
      <c r="AA276" s="10">
        <v>1</v>
      </c>
      <c r="AB276" s="10">
        <v>44</v>
      </c>
      <c r="AC276" s="22" t="s">
        <v>2373</v>
      </c>
      <c r="AE276" s="22">
        <v>5</v>
      </c>
      <c r="AF276" s="10">
        <f t="shared" si="11"/>
        <v>0</v>
      </c>
    </row>
    <row r="277" spans="1:50" s="10" customFormat="1" ht="127.3">
      <c r="A277" s="10">
        <v>106</v>
      </c>
      <c r="B277" s="10" t="s">
        <v>1313</v>
      </c>
      <c r="D277" s="22" t="s">
        <v>1569</v>
      </c>
      <c r="E277" s="22" t="s">
        <v>1579</v>
      </c>
      <c r="F277" s="22">
        <v>10429</v>
      </c>
      <c r="G277" s="22" t="s">
        <v>2379</v>
      </c>
      <c r="H277" s="22">
        <v>2019</v>
      </c>
      <c r="I277" s="22" t="s">
        <v>2380</v>
      </c>
      <c r="J277" s="24">
        <v>83271.600000000006</v>
      </c>
      <c r="K277" s="22" t="s">
        <v>69</v>
      </c>
      <c r="L277" s="22" t="s">
        <v>2382</v>
      </c>
      <c r="M277" s="22" t="s">
        <v>2383</v>
      </c>
      <c r="N277" s="22" t="s">
        <v>2384</v>
      </c>
      <c r="O277" s="22" t="s">
        <v>2385</v>
      </c>
      <c r="P277" s="22">
        <v>65071</v>
      </c>
      <c r="Q277" s="159">
        <v>30.26</v>
      </c>
      <c r="R277" s="24">
        <v>8.6</v>
      </c>
      <c r="S277" s="159">
        <v>2.15</v>
      </c>
      <c r="T277" s="159">
        <v>21.98</v>
      </c>
      <c r="U277" s="159">
        <v>30.26</v>
      </c>
      <c r="V277" s="47">
        <v>100</v>
      </c>
      <c r="W277" s="110">
        <v>61.2</v>
      </c>
      <c r="X277" s="35" t="s">
        <v>1321</v>
      </c>
      <c r="Y277" s="10">
        <v>3</v>
      </c>
      <c r="Z277" s="10">
        <v>7</v>
      </c>
      <c r="AB277" s="10">
        <v>44</v>
      </c>
      <c r="AC277" s="22" t="s">
        <v>2381</v>
      </c>
      <c r="AE277" s="22">
        <v>5</v>
      </c>
      <c r="AF277" s="10">
        <f t="shared" si="11"/>
        <v>100</v>
      </c>
      <c r="AG277" s="10" t="s">
        <v>1569</v>
      </c>
      <c r="AH277" s="10" t="s">
        <v>2386</v>
      </c>
      <c r="AI277" s="10">
        <v>75</v>
      </c>
      <c r="AJ277" s="10" t="s">
        <v>2387</v>
      </c>
      <c r="AK277" s="10" t="s">
        <v>2386</v>
      </c>
      <c r="AL277" s="10">
        <v>25</v>
      </c>
    </row>
    <row r="278" spans="1:50" s="10" customFormat="1" ht="169.75">
      <c r="A278" s="10">
        <v>106</v>
      </c>
      <c r="B278" s="10" t="s">
        <v>1313</v>
      </c>
      <c r="D278" s="22" t="s">
        <v>1347</v>
      </c>
      <c r="E278" s="22" t="s">
        <v>1722</v>
      </c>
      <c r="F278" s="22">
        <v>7525</v>
      </c>
      <c r="G278" s="22" t="s">
        <v>2388</v>
      </c>
      <c r="H278" s="22">
        <v>2019</v>
      </c>
      <c r="I278" s="22" t="s">
        <v>2389</v>
      </c>
      <c r="J278" s="24">
        <v>151040.29</v>
      </c>
      <c r="K278" s="22" t="s">
        <v>69</v>
      </c>
      <c r="L278" s="22" t="s">
        <v>2391</v>
      </c>
      <c r="M278" s="22" t="s">
        <v>2392</v>
      </c>
      <c r="N278" s="22" t="s">
        <v>2393</v>
      </c>
      <c r="O278" s="22" t="s">
        <v>2394</v>
      </c>
      <c r="P278" s="22" t="s">
        <v>2395</v>
      </c>
      <c r="Q278" s="159">
        <v>46.9</v>
      </c>
      <c r="R278" s="24">
        <v>19</v>
      </c>
      <c r="S278" s="159">
        <v>19.309999999999999</v>
      </c>
      <c r="T278" s="159">
        <v>12.38</v>
      </c>
      <c r="U278" s="159">
        <v>46.9</v>
      </c>
      <c r="V278" s="47">
        <v>100</v>
      </c>
      <c r="W278" s="110">
        <v>74.88</v>
      </c>
      <c r="X278" s="35" t="s">
        <v>1321</v>
      </c>
      <c r="Y278" s="10">
        <v>6</v>
      </c>
      <c r="Z278" s="10">
        <v>6</v>
      </c>
      <c r="AA278" s="10">
        <v>6</v>
      </c>
      <c r="AB278" s="10">
        <v>30</v>
      </c>
      <c r="AC278" s="22" t="s">
        <v>2390</v>
      </c>
      <c r="AE278" s="22">
        <v>4</v>
      </c>
      <c r="AF278" s="10">
        <f t="shared" si="11"/>
        <v>0</v>
      </c>
      <c r="AH278" s="10" t="s">
        <v>1334</v>
      </c>
    </row>
    <row r="279" spans="1:50" s="10" customFormat="1" ht="212.15">
      <c r="A279" s="10">
        <v>106</v>
      </c>
      <c r="B279" s="10" t="s">
        <v>1313</v>
      </c>
      <c r="D279" s="22" t="s">
        <v>63</v>
      </c>
      <c r="E279" s="22" t="s">
        <v>1410</v>
      </c>
      <c r="F279" s="22">
        <v>4540</v>
      </c>
      <c r="G279" s="22" t="s">
        <v>2396</v>
      </c>
      <c r="H279" s="22">
        <v>2020</v>
      </c>
      <c r="I279" s="10" t="s">
        <v>2397</v>
      </c>
      <c r="J279" s="24">
        <v>387869.06</v>
      </c>
      <c r="K279" s="22" t="s">
        <v>69</v>
      </c>
      <c r="L279" s="10" t="s">
        <v>2399</v>
      </c>
      <c r="M279" s="10" t="s">
        <v>2400</v>
      </c>
      <c r="N279" s="10" t="s">
        <v>2401</v>
      </c>
      <c r="O279" s="10" t="s">
        <v>2402</v>
      </c>
      <c r="P279" s="22" t="s">
        <v>2403</v>
      </c>
      <c r="Q279" s="159">
        <v>67.2</v>
      </c>
      <c r="R279" s="24">
        <v>36.94</v>
      </c>
      <c r="S279" s="159">
        <v>17.88</v>
      </c>
      <c r="T279" s="159">
        <v>12.38</v>
      </c>
      <c r="U279" s="159">
        <v>67.2</v>
      </c>
      <c r="V279" s="47">
        <v>100</v>
      </c>
      <c r="W279" s="110">
        <v>40.799999999999997</v>
      </c>
      <c r="X279" s="35" t="s">
        <v>1321</v>
      </c>
      <c r="Y279" s="10">
        <v>1</v>
      </c>
      <c r="Z279" s="10">
        <v>2</v>
      </c>
      <c r="AA279" s="10">
        <v>1</v>
      </c>
      <c r="AB279" s="10">
        <v>47</v>
      </c>
      <c r="AC279" s="22" t="s">
        <v>2398</v>
      </c>
      <c r="AE279" s="22">
        <v>5</v>
      </c>
      <c r="AF279" s="10">
        <f t="shared" si="11"/>
        <v>0</v>
      </c>
    </row>
    <row r="280" spans="1:50" s="10" customFormat="1" ht="127.3">
      <c r="A280" s="10">
        <v>106</v>
      </c>
      <c r="B280" s="10" t="s">
        <v>1313</v>
      </c>
      <c r="D280" s="22" t="s">
        <v>459</v>
      </c>
      <c r="E280" s="22" t="s">
        <v>1679</v>
      </c>
      <c r="F280" s="22">
        <v>1515</v>
      </c>
      <c r="G280" s="22" t="s">
        <v>2404</v>
      </c>
      <c r="H280" s="22">
        <v>2020</v>
      </c>
      <c r="I280" s="10" t="s">
        <v>2405</v>
      </c>
      <c r="J280" s="24">
        <v>146081.32999999999</v>
      </c>
      <c r="K280" s="22" t="s">
        <v>69</v>
      </c>
      <c r="L280" s="10" t="s">
        <v>2406</v>
      </c>
      <c r="M280" s="10" t="s">
        <v>2407</v>
      </c>
      <c r="N280" s="10" t="s">
        <v>2408</v>
      </c>
      <c r="O280" s="10" t="s">
        <v>2409</v>
      </c>
      <c r="P280" s="22">
        <v>65499</v>
      </c>
      <c r="Q280" s="159">
        <v>61.99</v>
      </c>
      <c r="R280" s="24">
        <v>13.96</v>
      </c>
      <c r="S280" s="159">
        <v>25.52</v>
      </c>
      <c r="T280" s="159">
        <v>22.51</v>
      </c>
      <c r="U280" s="159">
        <v>61.990000000000009</v>
      </c>
      <c r="V280" s="47">
        <v>100</v>
      </c>
      <c r="W280" s="110">
        <v>40.799999999999997</v>
      </c>
      <c r="X280" s="35" t="s">
        <v>1321</v>
      </c>
      <c r="AC280" s="22" t="s">
        <v>2410</v>
      </c>
      <c r="AE280" s="22">
        <v>5</v>
      </c>
      <c r="AF280" s="10">
        <f t="shared" si="11"/>
        <v>0</v>
      </c>
      <c r="AG280" s="10" t="s">
        <v>2411</v>
      </c>
      <c r="AH280" s="10" t="s">
        <v>2412</v>
      </c>
      <c r="AJ280" s="10" t="s">
        <v>459</v>
      </c>
      <c r="AK280" s="10" t="s">
        <v>2413</v>
      </c>
      <c r="AM280" s="10" t="s">
        <v>1983</v>
      </c>
      <c r="AN280" s="10" t="s">
        <v>2414</v>
      </c>
      <c r="AP280" s="10" t="s">
        <v>2415</v>
      </c>
      <c r="AQ280" s="10" t="s">
        <v>2414</v>
      </c>
    </row>
    <row r="281" spans="1:50" s="10" customFormat="1" ht="240.45">
      <c r="A281" s="10">
        <v>106</v>
      </c>
      <c r="B281" s="10" t="s">
        <v>1313</v>
      </c>
      <c r="D281" s="22" t="s">
        <v>59</v>
      </c>
      <c r="E281" s="22" t="s">
        <v>2416</v>
      </c>
      <c r="F281" s="22">
        <v>14080</v>
      </c>
      <c r="G281" s="22" t="s">
        <v>2417</v>
      </c>
      <c r="H281" s="22">
        <v>2020</v>
      </c>
      <c r="I281" s="10" t="s">
        <v>2418</v>
      </c>
      <c r="J281" s="24">
        <v>112769.76</v>
      </c>
      <c r="K281" s="22" t="s">
        <v>69</v>
      </c>
      <c r="L281" s="10" t="s">
        <v>2420</v>
      </c>
      <c r="M281" s="10" t="s">
        <v>2421</v>
      </c>
      <c r="N281" s="10" t="s">
        <v>2422</v>
      </c>
      <c r="O281" s="10" t="s">
        <v>2423</v>
      </c>
      <c r="P281" s="22" t="s">
        <v>2424</v>
      </c>
      <c r="Q281" s="159">
        <v>42.3</v>
      </c>
      <c r="R281" s="24">
        <v>10.67</v>
      </c>
      <c r="S281" s="159">
        <v>4.7</v>
      </c>
      <c r="T281" s="159" t="s">
        <v>2275</v>
      </c>
      <c r="U281" s="159">
        <v>42.3</v>
      </c>
      <c r="V281" s="47">
        <v>100</v>
      </c>
      <c r="W281" s="110">
        <v>40.799999999999997</v>
      </c>
      <c r="X281" s="35" t="s">
        <v>1321</v>
      </c>
      <c r="Y281" s="10">
        <v>3</v>
      </c>
      <c r="Z281" s="10">
        <v>1</v>
      </c>
      <c r="AA281" s="10">
        <v>3</v>
      </c>
      <c r="AC281" s="22" t="s">
        <v>2419</v>
      </c>
      <c r="AE281" s="22">
        <v>5</v>
      </c>
      <c r="AF281" s="10">
        <f t="shared" si="11"/>
        <v>0</v>
      </c>
    </row>
    <row r="282" spans="1:50" s="10" customFormat="1" ht="141.44999999999999">
      <c r="A282" s="10">
        <v>106</v>
      </c>
      <c r="B282" s="10" t="s">
        <v>1313</v>
      </c>
      <c r="D282" s="22" t="s">
        <v>1466</v>
      </c>
      <c r="E282" s="22" t="s">
        <v>2425</v>
      </c>
      <c r="F282" s="22">
        <v>23567</v>
      </c>
      <c r="G282" s="22" t="s">
        <v>2426</v>
      </c>
      <c r="H282" s="22">
        <v>2020</v>
      </c>
      <c r="I282" s="10" t="s">
        <v>2427</v>
      </c>
      <c r="J282" s="24">
        <v>171441.48</v>
      </c>
      <c r="K282" s="22" t="s">
        <v>69</v>
      </c>
      <c r="L282" s="10" t="s">
        <v>2429</v>
      </c>
      <c r="M282" s="10" t="s">
        <v>2430</v>
      </c>
      <c r="N282" s="10" t="s">
        <v>2431</v>
      </c>
      <c r="O282" s="10" t="s">
        <v>2432</v>
      </c>
      <c r="P282" s="22" t="s">
        <v>2433</v>
      </c>
      <c r="Q282" s="159">
        <v>45.42</v>
      </c>
      <c r="R282" s="24">
        <v>20.420000000000002</v>
      </c>
      <c r="S282" s="159">
        <v>15</v>
      </c>
      <c r="T282" s="159">
        <v>10</v>
      </c>
      <c r="U282" s="159">
        <v>45.42</v>
      </c>
      <c r="V282" s="47">
        <v>100</v>
      </c>
      <c r="W282" s="110">
        <v>49.92</v>
      </c>
      <c r="X282" s="35" t="s">
        <v>1321</v>
      </c>
      <c r="Y282" s="10">
        <v>6</v>
      </c>
      <c r="Z282" s="10">
        <v>1</v>
      </c>
      <c r="AA282" s="10">
        <v>4</v>
      </c>
      <c r="AB282" s="10">
        <v>14</v>
      </c>
      <c r="AC282" s="22" t="s">
        <v>2428</v>
      </c>
      <c r="AE282" s="22">
        <v>4</v>
      </c>
      <c r="AF282" s="10">
        <f t="shared" si="11"/>
        <v>99.899999999999991</v>
      </c>
      <c r="AG282" s="10" t="s">
        <v>1466</v>
      </c>
      <c r="AH282" s="10" t="s">
        <v>1467</v>
      </c>
      <c r="AI282" s="10">
        <v>33.299999999999997</v>
      </c>
      <c r="AJ282" s="10" t="s">
        <v>1457</v>
      </c>
      <c r="AK282" s="10" t="s">
        <v>2434</v>
      </c>
      <c r="AL282" s="10">
        <v>33.299999999999997</v>
      </c>
      <c r="AM282" s="10" t="s">
        <v>1468</v>
      </c>
      <c r="AN282" s="10" t="s">
        <v>2435</v>
      </c>
      <c r="AO282" s="10">
        <v>33.299999999999997</v>
      </c>
    </row>
    <row r="283" spans="1:50" s="10" customFormat="1" ht="212.15">
      <c r="A283" s="10">
        <v>106</v>
      </c>
      <c r="B283" s="10" t="s">
        <v>1313</v>
      </c>
      <c r="D283" s="22" t="s">
        <v>1389</v>
      </c>
      <c r="E283" s="22" t="s">
        <v>2436</v>
      </c>
      <c r="F283" s="22">
        <v>15735</v>
      </c>
      <c r="G283" s="22" t="s">
        <v>2437</v>
      </c>
      <c r="H283" s="22">
        <v>2020</v>
      </c>
      <c r="I283" s="10" t="s">
        <v>2438</v>
      </c>
      <c r="J283" s="24">
        <v>56127.44</v>
      </c>
      <c r="K283" s="22" t="s">
        <v>328</v>
      </c>
      <c r="L283" s="10" t="s">
        <v>2440</v>
      </c>
      <c r="M283" s="10" t="s">
        <v>2441</v>
      </c>
      <c r="N283" s="10" t="s">
        <v>2442</v>
      </c>
      <c r="O283" s="10" t="s">
        <v>2443</v>
      </c>
      <c r="P283" s="22" t="s">
        <v>2444</v>
      </c>
      <c r="Q283" s="159">
        <v>37.119999999999997</v>
      </c>
      <c r="R283" s="24">
        <v>6.86</v>
      </c>
      <c r="S283" s="159">
        <v>17.88</v>
      </c>
      <c r="T283" s="159">
        <v>12.38</v>
      </c>
      <c r="U283" s="159">
        <v>37.119999999999997</v>
      </c>
      <c r="V283" s="47">
        <v>100</v>
      </c>
      <c r="W283" s="110">
        <v>40.799999999999997</v>
      </c>
      <c r="X283" s="35" t="s">
        <v>1321</v>
      </c>
      <c r="Y283" s="10">
        <v>6</v>
      </c>
      <c r="Z283" s="10">
        <v>1</v>
      </c>
      <c r="AA283" s="10">
        <v>5</v>
      </c>
      <c r="AB283" s="10">
        <v>4</v>
      </c>
      <c r="AC283" s="22" t="s">
        <v>2439</v>
      </c>
      <c r="AE283" s="22">
        <v>5</v>
      </c>
      <c r="AF283" s="10">
        <f t="shared" si="11"/>
        <v>100</v>
      </c>
      <c r="AG283" s="10" t="s">
        <v>1399</v>
      </c>
      <c r="AH283" s="10" t="s">
        <v>2445</v>
      </c>
      <c r="AI283" s="10">
        <v>100</v>
      </c>
    </row>
    <row r="284" spans="1:50" s="10" customFormat="1" ht="127.3">
      <c r="A284" s="10">
        <v>106</v>
      </c>
      <c r="B284" s="10" t="s">
        <v>1313</v>
      </c>
      <c r="D284" s="22" t="s">
        <v>1782</v>
      </c>
      <c r="E284" s="22" t="s">
        <v>2446</v>
      </c>
      <c r="F284" s="22">
        <v>23582</v>
      </c>
      <c r="G284" s="22" t="s">
        <v>2447</v>
      </c>
      <c r="H284" s="22">
        <v>2020</v>
      </c>
      <c r="I284" s="10" t="s">
        <v>2448</v>
      </c>
      <c r="J284" s="24">
        <v>156188.59</v>
      </c>
      <c r="K284" s="22" t="s">
        <v>328</v>
      </c>
      <c r="L284" s="10" t="s">
        <v>2450</v>
      </c>
      <c r="M284" s="10" t="s">
        <v>2451</v>
      </c>
      <c r="N284" s="10" t="s">
        <v>2452</v>
      </c>
      <c r="O284" s="10" t="s">
        <v>2453</v>
      </c>
      <c r="P284" s="22" t="s">
        <v>2454</v>
      </c>
      <c r="Q284" s="159">
        <v>57.35</v>
      </c>
      <c r="R284" s="24">
        <v>19.05</v>
      </c>
      <c r="S284" s="159">
        <v>17.88</v>
      </c>
      <c r="T284" s="159">
        <v>20.420000000000002</v>
      </c>
      <c r="U284" s="159">
        <v>57.35</v>
      </c>
      <c r="V284" s="47">
        <v>100</v>
      </c>
      <c r="W284" s="110">
        <v>49.92</v>
      </c>
      <c r="X284" s="35" t="s">
        <v>1321</v>
      </c>
      <c r="Y284" s="10">
        <v>6</v>
      </c>
      <c r="Z284" s="10">
        <v>1</v>
      </c>
      <c r="AA284" s="10">
        <v>1</v>
      </c>
      <c r="AB284" s="10">
        <v>25</v>
      </c>
      <c r="AC284" s="22" t="s">
        <v>2449</v>
      </c>
      <c r="AE284" s="22">
        <v>4</v>
      </c>
      <c r="AF284" s="10">
        <f t="shared" si="11"/>
        <v>0</v>
      </c>
      <c r="AG284" s="10" t="s">
        <v>1782</v>
      </c>
      <c r="AH284" s="10" t="s">
        <v>2241</v>
      </c>
    </row>
    <row r="285" spans="1:50" s="10" customFormat="1" ht="127.3">
      <c r="A285" s="10">
        <v>106</v>
      </c>
      <c r="B285" s="10" t="s">
        <v>1313</v>
      </c>
      <c r="D285" s="22" t="s">
        <v>1466</v>
      </c>
      <c r="E285" s="22" t="s">
        <v>2425</v>
      </c>
      <c r="F285" s="22">
        <v>23567</v>
      </c>
      <c r="G285" s="22" t="s">
        <v>2455</v>
      </c>
      <c r="H285" s="22">
        <v>2021</v>
      </c>
      <c r="I285" s="10" t="s">
        <v>2456</v>
      </c>
      <c r="J285" s="24">
        <v>99043.45</v>
      </c>
      <c r="K285" s="22" t="s">
        <v>328</v>
      </c>
      <c r="L285" s="10" t="s">
        <v>2429</v>
      </c>
      <c r="M285" s="10" t="s">
        <v>2430</v>
      </c>
      <c r="N285" s="10" t="s">
        <v>2431</v>
      </c>
      <c r="O285" s="10" t="s">
        <v>2432</v>
      </c>
      <c r="P285" s="22" t="s">
        <v>2458</v>
      </c>
      <c r="Q285" s="159">
        <v>18.899999999999999</v>
      </c>
      <c r="R285" s="24">
        <v>11.904260817307692</v>
      </c>
      <c r="S285" s="159">
        <v>4</v>
      </c>
      <c r="T285" s="159">
        <v>3</v>
      </c>
      <c r="U285" s="133">
        <v>18.904260817307694</v>
      </c>
      <c r="V285" s="47">
        <v>100</v>
      </c>
      <c r="W285" s="110">
        <v>24.96</v>
      </c>
      <c r="X285" s="35" t="s">
        <v>1321</v>
      </c>
      <c r="Y285" s="10">
        <v>6</v>
      </c>
      <c r="Z285" s="10">
        <v>1</v>
      </c>
      <c r="AA285" s="10">
        <v>4</v>
      </c>
      <c r="AB285" s="10">
        <v>14</v>
      </c>
      <c r="AC285" s="22" t="s">
        <v>2457</v>
      </c>
      <c r="AE285" s="22">
        <v>4</v>
      </c>
      <c r="AF285" s="47">
        <f t="shared" si="11"/>
        <v>99.899999999999991</v>
      </c>
      <c r="AG285" s="10" t="s">
        <v>1466</v>
      </c>
      <c r="AH285" s="10" t="s">
        <v>1467</v>
      </c>
      <c r="AI285" s="10">
        <v>33.299999999999997</v>
      </c>
      <c r="AJ285" s="10" t="s">
        <v>1457</v>
      </c>
      <c r="AK285" s="10" t="s">
        <v>2434</v>
      </c>
      <c r="AL285" s="10">
        <v>33.299999999999997</v>
      </c>
      <c r="AM285" s="10" t="s">
        <v>1468</v>
      </c>
      <c r="AN285" s="10" t="s">
        <v>2435</v>
      </c>
      <c r="AO285" s="10">
        <v>33.299999999999997</v>
      </c>
    </row>
    <row r="286" spans="1:50" s="10" customFormat="1" ht="198">
      <c r="A286" s="10">
        <v>106</v>
      </c>
      <c r="B286" s="10" t="s">
        <v>1313</v>
      </c>
      <c r="D286" s="22" t="s">
        <v>1569</v>
      </c>
      <c r="E286" s="22" t="s">
        <v>1615</v>
      </c>
      <c r="F286" s="22">
        <v>22289</v>
      </c>
      <c r="G286" s="22" t="s">
        <v>2459</v>
      </c>
      <c r="H286" s="22">
        <v>2020</v>
      </c>
      <c r="I286" s="10" t="s">
        <v>2460</v>
      </c>
      <c r="J286" s="24">
        <v>191680</v>
      </c>
      <c r="K286" s="22" t="s">
        <v>328</v>
      </c>
      <c r="L286" s="10" t="s">
        <v>2462</v>
      </c>
      <c r="M286" s="10" t="s">
        <v>2463</v>
      </c>
      <c r="N286" s="10" t="s">
        <v>2464</v>
      </c>
      <c r="O286" s="10" t="s">
        <v>2465</v>
      </c>
      <c r="P286" s="22">
        <v>67260</v>
      </c>
      <c r="Q286" s="159">
        <v>39.25</v>
      </c>
      <c r="R286" s="24">
        <v>18.21</v>
      </c>
      <c r="S286" s="159">
        <v>3.2</v>
      </c>
      <c r="T286" s="159">
        <v>17.84</v>
      </c>
      <c r="U286" s="159">
        <v>39.25</v>
      </c>
      <c r="V286" s="47">
        <v>100</v>
      </c>
      <c r="W286" s="110">
        <v>40.799999999999997</v>
      </c>
      <c r="X286" s="35" t="s">
        <v>1321</v>
      </c>
      <c r="Y286" s="10">
        <v>3</v>
      </c>
      <c r="Z286" s="10" t="s">
        <v>2466</v>
      </c>
      <c r="AA286" s="10" t="s">
        <v>2467</v>
      </c>
      <c r="AB286" s="10">
        <v>47</v>
      </c>
      <c r="AC286" s="22" t="s">
        <v>2461</v>
      </c>
      <c r="AD286" s="10">
        <v>43.46</v>
      </c>
      <c r="AE286" s="22">
        <v>5</v>
      </c>
      <c r="AF286" s="10">
        <f t="shared" si="11"/>
        <v>200</v>
      </c>
      <c r="AG286" s="10" t="s">
        <v>2468</v>
      </c>
      <c r="AH286" s="10" t="s">
        <v>2469</v>
      </c>
      <c r="AI286" s="10">
        <v>100</v>
      </c>
      <c r="AJ286" s="10" t="s">
        <v>2470</v>
      </c>
      <c r="AK286" s="10" t="s">
        <v>2471</v>
      </c>
      <c r="AL286" s="10">
        <v>100</v>
      </c>
    </row>
    <row r="287" spans="1:50" s="10" customFormat="1" ht="127.3">
      <c r="A287" s="10">
        <v>106</v>
      </c>
      <c r="B287" s="10" t="s">
        <v>1313</v>
      </c>
      <c r="D287" s="22" t="s">
        <v>1931</v>
      </c>
      <c r="E287" s="22" t="s">
        <v>2472</v>
      </c>
      <c r="F287" s="22">
        <v>34279</v>
      </c>
      <c r="G287" s="22" t="s">
        <v>2473</v>
      </c>
      <c r="H287" s="22">
        <v>2020</v>
      </c>
      <c r="I287" s="10" t="s">
        <v>2474</v>
      </c>
      <c r="J287" s="24">
        <v>218586.66</v>
      </c>
      <c r="K287" s="22" t="s">
        <v>69</v>
      </c>
      <c r="L287" s="10" t="s">
        <v>2476</v>
      </c>
      <c r="M287" s="10" t="s">
        <v>2477</v>
      </c>
      <c r="N287" s="10" t="s">
        <v>2478</v>
      </c>
      <c r="O287" s="10" t="s">
        <v>2479</v>
      </c>
      <c r="P287" s="22">
        <v>67241</v>
      </c>
      <c r="Q287" s="159">
        <v>49.67</v>
      </c>
      <c r="R287" s="24">
        <v>20.77</v>
      </c>
      <c r="S287" s="159">
        <v>10</v>
      </c>
      <c r="T287" s="159">
        <v>18.899999999999999</v>
      </c>
      <c r="U287" s="159">
        <v>49.67</v>
      </c>
      <c r="V287" s="47">
        <v>100</v>
      </c>
      <c r="W287" s="110">
        <v>49.92</v>
      </c>
      <c r="X287" s="35" t="s">
        <v>1321</v>
      </c>
      <c r="Y287" s="10">
        <v>4</v>
      </c>
      <c r="Z287" s="10">
        <v>5</v>
      </c>
      <c r="AA287" s="10">
        <v>5</v>
      </c>
      <c r="AB287" s="10">
        <v>46</v>
      </c>
      <c r="AC287" s="22" t="s">
        <v>2475</v>
      </c>
      <c r="AE287" s="22">
        <v>5</v>
      </c>
      <c r="AF287" s="10">
        <f t="shared" si="11"/>
        <v>100</v>
      </c>
      <c r="AG287" s="10" t="s">
        <v>2480</v>
      </c>
      <c r="AH287" s="10" t="s">
        <v>1945</v>
      </c>
      <c r="AI287" s="10">
        <v>100</v>
      </c>
    </row>
    <row r="288" spans="1:50" s="10" customFormat="1" ht="325.3">
      <c r="A288" s="10">
        <v>106</v>
      </c>
      <c r="B288" s="10" t="s">
        <v>1313</v>
      </c>
      <c r="D288" s="22" t="s">
        <v>2481</v>
      </c>
      <c r="E288" s="22" t="s">
        <v>1689</v>
      </c>
      <c r="F288" s="22">
        <v>3937</v>
      </c>
      <c r="G288" s="22" t="s">
        <v>2482</v>
      </c>
      <c r="H288" s="22">
        <v>2020</v>
      </c>
      <c r="I288" s="10" t="s">
        <v>2483</v>
      </c>
      <c r="J288" s="24">
        <v>588237.64</v>
      </c>
      <c r="K288" s="22" t="s">
        <v>69</v>
      </c>
      <c r="L288" s="10" t="s">
        <v>2485</v>
      </c>
      <c r="M288" s="10" t="s">
        <v>2486</v>
      </c>
      <c r="N288" s="10" t="s">
        <v>2487</v>
      </c>
      <c r="O288" s="10" t="s">
        <v>2488</v>
      </c>
      <c r="P288" s="22">
        <v>67334</v>
      </c>
      <c r="Q288" s="159" t="s">
        <v>2489</v>
      </c>
      <c r="R288" s="24">
        <v>55.84</v>
      </c>
      <c r="S288" s="159" t="s">
        <v>2490</v>
      </c>
      <c r="T288" s="159">
        <v>35.020000000000003</v>
      </c>
      <c r="U288" s="159" t="s">
        <v>2489</v>
      </c>
      <c r="V288" s="47">
        <v>100</v>
      </c>
      <c r="W288" s="110">
        <v>40.799999999999997</v>
      </c>
      <c r="X288" s="35" t="s">
        <v>1321</v>
      </c>
      <c r="Y288" s="10">
        <v>3</v>
      </c>
      <c r="Z288" s="10">
        <v>5</v>
      </c>
      <c r="AA288" s="10">
        <v>1</v>
      </c>
      <c r="AB288" s="10">
        <v>4</v>
      </c>
      <c r="AC288" s="22" t="s">
        <v>2484</v>
      </c>
      <c r="AD288" s="10">
        <v>35.020000000000003</v>
      </c>
      <c r="AE288" s="22">
        <v>5</v>
      </c>
      <c r="AF288" s="10">
        <f t="shared" si="11"/>
        <v>0</v>
      </c>
    </row>
    <row r="289" spans="1:50" s="10" customFormat="1" ht="268.75">
      <c r="A289" s="10">
        <v>106</v>
      </c>
      <c r="B289" s="10" t="s">
        <v>1313</v>
      </c>
      <c r="D289" s="22" t="s">
        <v>63</v>
      </c>
      <c r="E289" s="22" t="s">
        <v>1410</v>
      </c>
      <c r="F289" s="22">
        <v>4540</v>
      </c>
      <c r="G289" s="22" t="s">
        <v>2491</v>
      </c>
      <c r="H289" s="22">
        <v>2020</v>
      </c>
      <c r="I289" s="10" t="s">
        <v>2492</v>
      </c>
      <c r="J289" s="24">
        <v>84104.09</v>
      </c>
      <c r="K289" s="22" t="s">
        <v>328</v>
      </c>
      <c r="L289" s="10" t="s">
        <v>2399</v>
      </c>
      <c r="M289" s="10" t="s">
        <v>2400</v>
      </c>
      <c r="N289" s="10" t="s">
        <v>2494</v>
      </c>
      <c r="O289" s="10" t="s">
        <v>2495</v>
      </c>
      <c r="P289" s="22" t="s">
        <v>2496</v>
      </c>
      <c r="Q289" s="159">
        <v>38.6</v>
      </c>
      <c r="R289" s="24">
        <v>8.34</v>
      </c>
      <c r="S289" s="159">
        <v>17.88</v>
      </c>
      <c r="T289" s="159">
        <v>12.38</v>
      </c>
      <c r="U289" s="159">
        <v>38.6</v>
      </c>
      <c r="V289" s="47">
        <v>100</v>
      </c>
      <c r="W289" s="110">
        <v>40.799999999999997</v>
      </c>
      <c r="X289" s="35" t="s">
        <v>1321</v>
      </c>
      <c r="Y289" s="10">
        <v>3</v>
      </c>
      <c r="Z289" s="10">
        <v>6</v>
      </c>
      <c r="AA289" s="10">
        <v>1</v>
      </c>
      <c r="AB289" s="10">
        <v>47</v>
      </c>
      <c r="AC289" s="22" t="s">
        <v>2493</v>
      </c>
      <c r="AE289" s="22">
        <v>5</v>
      </c>
      <c r="AF289" s="10">
        <f t="shared" si="11"/>
        <v>0</v>
      </c>
    </row>
    <row r="290" spans="1:50" s="10" customFormat="1" ht="127.3">
      <c r="A290" s="10">
        <v>106</v>
      </c>
      <c r="B290" s="10" t="s">
        <v>1313</v>
      </c>
      <c r="D290" s="22" t="s">
        <v>1569</v>
      </c>
      <c r="E290" s="22" t="s">
        <v>1603</v>
      </c>
      <c r="F290" s="22">
        <v>15703</v>
      </c>
      <c r="G290" s="22" t="s">
        <v>2497</v>
      </c>
      <c r="H290" s="22">
        <v>2020</v>
      </c>
      <c r="I290" s="10" t="s">
        <v>2498</v>
      </c>
      <c r="J290" s="24">
        <v>101290.9</v>
      </c>
      <c r="K290" s="22" t="s">
        <v>328</v>
      </c>
      <c r="L290" s="10" t="s">
        <v>2500</v>
      </c>
      <c r="M290" s="10" t="s">
        <v>2501</v>
      </c>
      <c r="N290" s="10" t="s">
        <v>2502</v>
      </c>
      <c r="O290" s="10" t="s">
        <v>2503</v>
      </c>
      <c r="P290" s="22">
        <v>67390</v>
      </c>
      <c r="Q290" s="159">
        <v>49.58</v>
      </c>
      <c r="R290" s="24">
        <v>9.6199999999999992</v>
      </c>
      <c r="S290" s="159">
        <v>17.88</v>
      </c>
      <c r="T290" s="159">
        <v>21.98</v>
      </c>
      <c r="U290" s="159">
        <v>49.58</v>
      </c>
      <c r="V290" s="47">
        <v>100</v>
      </c>
      <c r="W290" s="110">
        <v>40.799999999999997</v>
      </c>
      <c r="X290" s="35" t="s">
        <v>1321</v>
      </c>
      <c r="Y290" s="10">
        <v>3</v>
      </c>
      <c r="Z290" s="10">
        <v>6</v>
      </c>
      <c r="AA290" s="10">
        <v>1</v>
      </c>
      <c r="AB290" s="10">
        <v>44</v>
      </c>
      <c r="AC290" s="22" t="s">
        <v>2499</v>
      </c>
      <c r="AE290" s="22">
        <v>5</v>
      </c>
      <c r="AF290" s="10">
        <f t="shared" si="11"/>
        <v>0</v>
      </c>
      <c r="AG290" s="10" t="s">
        <v>1569</v>
      </c>
      <c r="AH290" s="10" t="s">
        <v>2386</v>
      </c>
    </row>
    <row r="291" spans="1:50" s="10" customFormat="1" ht="198">
      <c r="A291" s="10">
        <v>106</v>
      </c>
      <c r="B291" s="10" t="s">
        <v>1313</v>
      </c>
      <c r="D291" s="22" t="s">
        <v>1342</v>
      </c>
      <c r="E291" s="22" t="s">
        <v>1343</v>
      </c>
      <c r="F291" s="22">
        <v>4988</v>
      </c>
      <c r="G291" s="22" t="s">
        <v>2504</v>
      </c>
      <c r="H291" s="22">
        <v>2020</v>
      </c>
      <c r="I291" s="10" t="s">
        <v>2505</v>
      </c>
      <c r="J291" s="24">
        <v>148540.01999999999</v>
      </c>
      <c r="K291" s="22" t="s">
        <v>328</v>
      </c>
      <c r="L291" s="10" t="s">
        <v>2507</v>
      </c>
      <c r="M291" s="10" t="s">
        <v>2508</v>
      </c>
      <c r="N291" s="10" t="s">
        <v>2509</v>
      </c>
      <c r="O291" s="10" t="s">
        <v>2510</v>
      </c>
      <c r="P291" s="22">
        <v>67130</v>
      </c>
      <c r="Q291" s="159">
        <v>47.27</v>
      </c>
      <c r="R291" s="24">
        <v>14.1</v>
      </c>
      <c r="S291" s="159" t="s">
        <v>2511</v>
      </c>
      <c r="T291" s="159">
        <v>18.579999999999998</v>
      </c>
      <c r="U291" s="159">
        <v>47.27</v>
      </c>
      <c r="V291" s="47">
        <v>100</v>
      </c>
      <c r="W291" s="110">
        <v>40.799999999999997</v>
      </c>
      <c r="X291" s="35" t="s">
        <v>1321</v>
      </c>
      <c r="Y291" s="10">
        <v>2</v>
      </c>
      <c r="Z291" s="10">
        <v>5</v>
      </c>
      <c r="AA291" s="10">
        <v>1</v>
      </c>
      <c r="AB291" s="10">
        <v>4</v>
      </c>
      <c r="AC291" s="22" t="s">
        <v>2506</v>
      </c>
      <c r="AD291" s="10">
        <v>0</v>
      </c>
      <c r="AE291" s="22">
        <v>5</v>
      </c>
      <c r="AF291" s="10">
        <f t="shared" si="11"/>
        <v>100</v>
      </c>
      <c r="AG291" s="10" t="s">
        <v>1342</v>
      </c>
      <c r="AH291" s="10" t="s">
        <v>1343</v>
      </c>
      <c r="AI291" s="10">
        <v>90</v>
      </c>
      <c r="AJ291" s="10" t="s">
        <v>289</v>
      </c>
      <c r="AK291" s="10" t="s">
        <v>1335</v>
      </c>
      <c r="AL291" s="10">
        <v>5</v>
      </c>
      <c r="AS291" s="10" t="s">
        <v>2512</v>
      </c>
      <c r="AT291" s="10" t="s">
        <v>2513</v>
      </c>
      <c r="AU291" s="10">
        <v>5</v>
      </c>
    </row>
    <row r="292" spans="1:50" s="10" customFormat="1" ht="155.6">
      <c r="A292" s="10">
        <v>106</v>
      </c>
      <c r="B292" s="10" t="s">
        <v>1313</v>
      </c>
      <c r="D292" s="22" t="s">
        <v>1569</v>
      </c>
      <c r="E292" s="22" t="s">
        <v>2303</v>
      </c>
      <c r="F292" s="22">
        <v>26463</v>
      </c>
      <c r="G292" s="22" t="s">
        <v>2514</v>
      </c>
      <c r="H292" s="22">
        <v>2020</v>
      </c>
      <c r="I292" s="10" t="s">
        <v>2515</v>
      </c>
      <c r="J292" s="24">
        <v>54018.9</v>
      </c>
      <c r="K292" s="22" t="s">
        <v>328</v>
      </c>
      <c r="L292" s="10" t="s">
        <v>2307</v>
      </c>
      <c r="M292" s="10" t="s">
        <v>2308</v>
      </c>
      <c r="N292" s="10" t="s">
        <v>2517</v>
      </c>
      <c r="O292" s="10" t="s">
        <v>2518</v>
      </c>
      <c r="P292" s="22">
        <v>67506</v>
      </c>
      <c r="Q292" s="159">
        <v>35.39</v>
      </c>
      <c r="R292" s="24">
        <v>5.13</v>
      </c>
      <c r="S292" s="159">
        <v>17.88</v>
      </c>
      <c r="T292" s="159">
        <v>12.38</v>
      </c>
      <c r="U292" s="159">
        <v>35.39</v>
      </c>
      <c r="V292" s="47">
        <v>100</v>
      </c>
      <c r="W292" s="110">
        <v>40.799999999999997</v>
      </c>
      <c r="X292" s="35" t="s">
        <v>1321</v>
      </c>
      <c r="Y292" s="10">
        <v>1</v>
      </c>
      <c r="Z292" s="10">
        <v>1</v>
      </c>
      <c r="AA292" s="10">
        <v>3</v>
      </c>
      <c r="AB292" s="10">
        <v>44</v>
      </c>
      <c r="AC292" s="22" t="s">
        <v>2516</v>
      </c>
      <c r="AE292" s="22">
        <v>5</v>
      </c>
      <c r="AF292" s="10">
        <f t="shared" ref="AF292:AF335" si="12">(AI292+AL292+AO292+AR292+AU292+AX292)</f>
        <v>100</v>
      </c>
      <c r="AG292" s="10" t="s">
        <v>1569</v>
      </c>
      <c r="AH292" s="10" t="s">
        <v>2311</v>
      </c>
      <c r="AI292" s="10">
        <v>40</v>
      </c>
      <c r="AJ292" s="10" t="s">
        <v>2312</v>
      </c>
      <c r="AK292" s="10" t="s">
        <v>2313</v>
      </c>
      <c r="AL292" s="10">
        <v>20</v>
      </c>
      <c r="AM292" s="10" t="s">
        <v>2519</v>
      </c>
      <c r="AN292" s="10" t="s">
        <v>2311</v>
      </c>
      <c r="AO292" s="10">
        <v>20</v>
      </c>
      <c r="AP292" s="10" t="s">
        <v>2520</v>
      </c>
      <c r="AQ292" s="10" t="s">
        <v>2311</v>
      </c>
      <c r="AR292" s="10">
        <v>20</v>
      </c>
    </row>
    <row r="293" spans="1:50" s="10" customFormat="1" ht="325.3">
      <c r="A293" s="10">
        <v>106</v>
      </c>
      <c r="B293" s="10" t="s">
        <v>1313</v>
      </c>
      <c r="D293" s="22" t="s">
        <v>2481</v>
      </c>
      <c r="E293" s="22" t="s">
        <v>1689</v>
      </c>
      <c r="F293" s="22">
        <v>3937</v>
      </c>
      <c r="G293" s="22" t="s">
        <v>2521</v>
      </c>
      <c r="H293" s="22">
        <v>2020</v>
      </c>
      <c r="I293" s="10" t="s">
        <v>2522</v>
      </c>
      <c r="J293" s="24">
        <v>264395.71000000002</v>
      </c>
      <c r="K293" s="22" t="s">
        <v>328</v>
      </c>
      <c r="L293" s="10" t="s">
        <v>2485</v>
      </c>
      <c r="M293" s="10" t="s">
        <v>2486</v>
      </c>
      <c r="N293" s="10" t="s">
        <v>2524</v>
      </c>
      <c r="O293" s="10" t="s">
        <v>2525</v>
      </c>
      <c r="P293" s="22">
        <v>67643</v>
      </c>
      <c r="Q293" s="159">
        <v>78.319999999999993</v>
      </c>
      <c r="R293" s="24">
        <v>25.11</v>
      </c>
      <c r="S293" s="159">
        <v>18.2</v>
      </c>
      <c r="T293" s="159">
        <v>35.020000000000003</v>
      </c>
      <c r="U293" s="159">
        <v>78.319999999999993</v>
      </c>
      <c r="V293" s="47">
        <v>100</v>
      </c>
      <c r="W293" s="110">
        <v>40.799999999999997</v>
      </c>
      <c r="X293" s="35" t="s">
        <v>1321</v>
      </c>
      <c r="Y293" s="10">
        <v>3</v>
      </c>
      <c r="Z293" s="10">
        <v>5</v>
      </c>
      <c r="AA293" s="10">
        <v>1</v>
      </c>
      <c r="AB293" s="10">
        <v>4</v>
      </c>
      <c r="AC293" s="22" t="s">
        <v>2523</v>
      </c>
      <c r="AD293" s="10">
        <v>35.020000000000003</v>
      </c>
      <c r="AE293" s="22">
        <v>5</v>
      </c>
      <c r="AF293" s="10">
        <f t="shared" si="12"/>
        <v>0</v>
      </c>
    </row>
    <row r="294" spans="1:50" s="10" customFormat="1" ht="191.25" customHeight="1">
      <c r="A294" s="10">
        <v>106</v>
      </c>
      <c r="B294" s="10" t="s">
        <v>1313</v>
      </c>
      <c r="D294" s="22" t="s">
        <v>2526</v>
      </c>
      <c r="E294" s="22" t="s">
        <v>2527</v>
      </c>
      <c r="F294" s="22">
        <v>25624</v>
      </c>
      <c r="G294" s="22" t="s">
        <v>2528</v>
      </c>
      <c r="H294" s="22">
        <v>2020</v>
      </c>
      <c r="I294" s="10" t="s">
        <v>2529</v>
      </c>
      <c r="J294" s="24">
        <v>97019.32</v>
      </c>
      <c r="K294" s="22" t="s">
        <v>328</v>
      </c>
      <c r="L294" s="10" t="s">
        <v>2531</v>
      </c>
      <c r="M294" s="10" t="s">
        <v>2532</v>
      </c>
      <c r="N294" s="10" t="s">
        <v>2533</v>
      </c>
      <c r="O294" s="10" t="s">
        <v>2534</v>
      </c>
      <c r="P294" s="22">
        <v>67679</v>
      </c>
      <c r="Q294" s="159">
        <v>50.51</v>
      </c>
      <c r="R294" s="24">
        <v>9.2200000000000006</v>
      </c>
      <c r="S294" s="159">
        <v>19.309999999999999</v>
      </c>
      <c r="T294" s="159">
        <v>21.98</v>
      </c>
      <c r="U294" s="159">
        <v>50.51</v>
      </c>
      <c r="V294" s="47">
        <v>100</v>
      </c>
      <c r="W294" s="110">
        <v>40.799999999999997</v>
      </c>
      <c r="X294" s="35" t="s">
        <v>1321</v>
      </c>
      <c r="Y294" s="10">
        <v>3</v>
      </c>
      <c r="Z294" s="10">
        <v>5</v>
      </c>
      <c r="AA294" s="10">
        <v>4</v>
      </c>
      <c r="AB294" s="10">
        <v>60</v>
      </c>
      <c r="AC294" s="22" t="s">
        <v>2530</v>
      </c>
      <c r="AD294" s="10">
        <v>12.38</v>
      </c>
      <c r="AE294" s="22">
        <v>5</v>
      </c>
      <c r="AF294" s="10">
        <f t="shared" si="12"/>
        <v>100</v>
      </c>
      <c r="AG294" s="10" t="s">
        <v>2526</v>
      </c>
      <c r="AH294" s="10" t="s">
        <v>2527</v>
      </c>
      <c r="AI294" s="10">
        <v>80</v>
      </c>
      <c r="AJ294" s="10" t="s">
        <v>1367</v>
      </c>
      <c r="AK294" s="10" t="s">
        <v>2535</v>
      </c>
      <c r="AL294" s="10">
        <v>20</v>
      </c>
    </row>
    <row r="295" spans="1:50" s="10" customFormat="1" ht="240.45">
      <c r="A295" s="10">
        <v>106</v>
      </c>
      <c r="B295" s="10" t="s">
        <v>1313</v>
      </c>
      <c r="D295" s="22" t="s">
        <v>1569</v>
      </c>
      <c r="E295" s="22" t="s">
        <v>2536</v>
      </c>
      <c r="F295" s="22">
        <v>31618</v>
      </c>
      <c r="G295" s="22" t="s">
        <v>2537</v>
      </c>
      <c r="H295" s="22">
        <v>2020</v>
      </c>
      <c r="I295" s="10" t="s">
        <v>2538</v>
      </c>
      <c r="J295" s="24">
        <v>67507.320000000007</v>
      </c>
      <c r="K295" s="22" t="s">
        <v>328</v>
      </c>
      <c r="L295" s="10" t="s">
        <v>2540</v>
      </c>
      <c r="M295" s="10" t="s">
        <v>2541</v>
      </c>
      <c r="N295" s="10" t="s">
        <v>2542</v>
      </c>
      <c r="O295" s="10" t="s">
        <v>2543</v>
      </c>
      <c r="P295" s="22">
        <v>67836</v>
      </c>
      <c r="Q295" s="159">
        <v>41.42</v>
      </c>
      <c r="R295" s="24">
        <v>6.42</v>
      </c>
      <c r="S295" s="159">
        <v>7</v>
      </c>
      <c r="T295" s="159">
        <v>28</v>
      </c>
      <c r="U295" s="159">
        <v>41.42</v>
      </c>
      <c r="V295" s="47">
        <v>100</v>
      </c>
      <c r="W295" s="110">
        <v>40.799999999999997</v>
      </c>
      <c r="X295" s="35" t="s">
        <v>1321</v>
      </c>
      <c r="Y295" s="10">
        <v>1</v>
      </c>
      <c r="Z295" s="10">
        <v>3</v>
      </c>
      <c r="AA295" s="10">
        <v>2</v>
      </c>
      <c r="AB295" s="10">
        <v>60</v>
      </c>
      <c r="AC295" s="22" t="s">
        <v>2539</v>
      </c>
      <c r="AD295" s="10">
        <v>35</v>
      </c>
      <c r="AE295" s="22">
        <v>5</v>
      </c>
      <c r="AF295" s="10">
        <f t="shared" si="12"/>
        <v>100</v>
      </c>
      <c r="AG295" s="10" t="s">
        <v>1569</v>
      </c>
      <c r="AH295" s="10" t="s">
        <v>2536</v>
      </c>
      <c r="AI295" s="10">
        <v>50</v>
      </c>
      <c r="AJ295" s="10" t="s">
        <v>2544</v>
      </c>
      <c r="AK295" s="10" t="s">
        <v>1617</v>
      </c>
      <c r="AL295" s="10">
        <v>35</v>
      </c>
      <c r="AM295" s="10" t="s">
        <v>1033</v>
      </c>
      <c r="AN295" s="10" t="s">
        <v>2545</v>
      </c>
      <c r="AO295" s="10">
        <v>15</v>
      </c>
    </row>
    <row r="296" spans="1:50" s="10" customFormat="1" ht="169.75">
      <c r="A296" s="10">
        <v>106</v>
      </c>
      <c r="B296" s="10" t="s">
        <v>1313</v>
      </c>
      <c r="D296" s="22" t="s">
        <v>2546</v>
      </c>
      <c r="E296" s="22" t="s">
        <v>2547</v>
      </c>
      <c r="F296" s="22">
        <v>18291</v>
      </c>
      <c r="G296" s="22" t="s">
        <v>2548</v>
      </c>
      <c r="H296" s="22">
        <v>2020</v>
      </c>
      <c r="I296" s="10" t="s">
        <v>2549</v>
      </c>
      <c r="J296" s="24">
        <v>194017.64</v>
      </c>
      <c r="K296" s="22" t="s">
        <v>328</v>
      </c>
      <c r="L296" s="10" t="s">
        <v>2551</v>
      </c>
      <c r="M296" s="10" t="s">
        <v>2552</v>
      </c>
      <c r="N296" s="10" t="s">
        <v>2553</v>
      </c>
      <c r="O296" s="10" t="s">
        <v>2554</v>
      </c>
      <c r="P296" s="22" t="s">
        <v>2555</v>
      </c>
      <c r="Q296" s="159">
        <v>53.38</v>
      </c>
      <c r="R296" s="24">
        <v>23.12</v>
      </c>
      <c r="S296" s="159">
        <v>17.88</v>
      </c>
      <c r="T296" s="159">
        <v>12.38</v>
      </c>
      <c r="U296" s="159">
        <v>53.38</v>
      </c>
      <c r="V296" s="47">
        <v>100</v>
      </c>
      <c r="W296" s="110">
        <v>49.92</v>
      </c>
      <c r="X296" s="35" t="s">
        <v>1321</v>
      </c>
      <c r="Y296" s="10">
        <v>6</v>
      </c>
      <c r="Z296" s="10">
        <v>1</v>
      </c>
      <c r="AA296" s="10">
        <v>4</v>
      </c>
      <c r="AB296" s="10">
        <v>26</v>
      </c>
      <c r="AC296" s="22" t="s">
        <v>2550</v>
      </c>
      <c r="AD296" s="10">
        <v>25</v>
      </c>
      <c r="AE296" s="22">
        <v>4</v>
      </c>
      <c r="AF296" s="10">
        <f t="shared" si="12"/>
        <v>0</v>
      </c>
    </row>
    <row r="297" spans="1:50" s="10" customFormat="1" ht="127.5" customHeight="1">
      <c r="A297" s="10">
        <v>106</v>
      </c>
      <c r="B297" s="10" t="s">
        <v>1313</v>
      </c>
      <c r="D297" s="22" t="s">
        <v>1357</v>
      </c>
      <c r="E297" s="22" t="s">
        <v>2556</v>
      </c>
      <c r="F297" s="22">
        <v>20207</v>
      </c>
      <c r="G297" s="22" t="s">
        <v>2557</v>
      </c>
      <c r="H297" s="22">
        <v>2020</v>
      </c>
      <c r="I297" s="10" t="s">
        <v>2558</v>
      </c>
      <c r="J297" s="24">
        <v>119560.42</v>
      </c>
      <c r="K297" s="22" t="s">
        <v>69</v>
      </c>
      <c r="L297" s="10" t="s">
        <v>2560</v>
      </c>
      <c r="M297" s="10" t="s">
        <v>2561</v>
      </c>
      <c r="N297" s="10" t="s">
        <v>2562</v>
      </c>
      <c r="O297" s="10" t="s">
        <v>2563</v>
      </c>
      <c r="P297" s="22">
        <v>67867</v>
      </c>
      <c r="Q297" s="159">
        <v>71.34</v>
      </c>
      <c r="R297" s="24">
        <v>11.36</v>
      </c>
      <c r="S297" s="159">
        <v>38</v>
      </c>
      <c r="T297" s="159">
        <v>21.98</v>
      </c>
      <c r="U297" s="159">
        <v>71.34</v>
      </c>
      <c r="V297" s="47">
        <v>100</v>
      </c>
      <c r="W297" s="110">
        <v>40.799999999999997</v>
      </c>
      <c r="X297" s="35" t="s">
        <v>1321</v>
      </c>
      <c r="Y297" s="10">
        <v>3</v>
      </c>
      <c r="Z297" s="10">
        <v>2</v>
      </c>
      <c r="AA297" s="10">
        <v>2</v>
      </c>
      <c r="AB297" s="10">
        <v>50</v>
      </c>
      <c r="AC297" s="22" t="s">
        <v>2559</v>
      </c>
      <c r="AD297" s="10">
        <v>24.76</v>
      </c>
      <c r="AE297" s="22">
        <v>5</v>
      </c>
      <c r="AF297" s="10">
        <f t="shared" si="12"/>
        <v>100</v>
      </c>
      <c r="AG297" s="10" t="s">
        <v>1357</v>
      </c>
      <c r="AH297" s="10" t="s">
        <v>1366</v>
      </c>
      <c r="AI297" s="10">
        <v>50</v>
      </c>
      <c r="AJ297" s="10" t="s">
        <v>1367</v>
      </c>
      <c r="AK297" s="10" t="s">
        <v>2564</v>
      </c>
      <c r="AL297" s="10">
        <v>50</v>
      </c>
    </row>
    <row r="298" spans="1:50" s="10" customFormat="1" ht="212.15">
      <c r="A298" s="10">
        <v>106</v>
      </c>
      <c r="B298" s="10" t="s">
        <v>1313</v>
      </c>
      <c r="D298" s="22" t="s">
        <v>59</v>
      </c>
      <c r="E298" s="22" t="s">
        <v>60</v>
      </c>
      <c r="F298" s="22">
        <v>3939</v>
      </c>
      <c r="G298" s="22" t="s">
        <v>2565</v>
      </c>
      <c r="H298" s="22">
        <v>2020</v>
      </c>
      <c r="I298" s="10" t="s">
        <v>2566</v>
      </c>
      <c r="J298" s="24">
        <v>239360.4</v>
      </c>
      <c r="K298" s="22" t="s">
        <v>69</v>
      </c>
      <c r="L298" s="10" t="s">
        <v>2568</v>
      </c>
      <c r="M298" s="10" t="s">
        <v>2569</v>
      </c>
      <c r="N298" s="10" t="s">
        <v>2570</v>
      </c>
      <c r="O298" s="10" t="s">
        <v>2571</v>
      </c>
      <c r="P298" s="22">
        <v>67114</v>
      </c>
      <c r="Q298" s="159">
        <v>60</v>
      </c>
      <c r="R298" s="24">
        <v>22.73</v>
      </c>
      <c r="S298" s="159">
        <v>17.88</v>
      </c>
      <c r="T298" s="159">
        <v>12.38</v>
      </c>
      <c r="U298" s="159">
        <v>52.989999999999995</v>
      </c>
      <c r="V298" s="47">
        <v>100</v>
      </c>
      <c r="W298" s="110">
        <v>40.799999999999997</v>
      </c>
      <c r="X298" s="35" t="s">
        <v>1321</v>
      </c>
      <c r="Y298" s="10">
        <v>4</v>
      </c>
      <c r="Z298" s="10">
        <v>1</v>
      </c>
      <c r="AA298" s="10">
        <v>5</v>
      </c>
      <c r="AB298" s="10">
        <v>44</v>
      </c>
      <c r="AC298" s="22" t="s">
        <v>2567</v>
      </c>
      <c r="AD298" s="10">
        <v>47.47</v>
      </c>
      <c r="AE298" s="22">
        <v>5</v>
      </c>
      <c r="AF298" s="10">
        <f t="shared" si="12"/>
        <v>100</v>
      </c>
      <c r="AG298" s="10" t="s">
        <v>59</v>
      </c>
      <c r="AI298" s="10">
        <v>100</v>
      </c>
    </row>
    <row r="299" spans="1:50" s="10" customFormat="1" ht="367.75">
      <c r="A299" s="10">
        <v>106</v>
      </c>
      <c r="B299" s="10" t="s">
        <v>1313</v>
      </c>
      <c r="D299" s="22" t="s">
        <v>2166</v>
      </c>
      <c r="E299" s="22" t="s">
        <v>2167</v>
      </c>
      <c r="F299" s="22">
        <v>27819</v>
      </c>
      <c r="G299" s="22" t="s">
        <v>2572</v>
      </c>
      <c r="H299" s="22">
        <v>2020</v>
      </c>
      <c r="I299" s="10" t="s">
        <v>2573</v>
      </c>
      <c r="J299" s="24">
        <v>195737</v>
      </c>
      <c r="K299" s="22" t="s">
        <v>328</v>
      </c>
      <c r="L299" s="10" t="s">
        <v>2351</v>
      </c>
      <c r="M299" s="10" t="s">
        <v>2352</v>
      </c>
      <c r="N299" s="10" t="s">
        <v>2353</v>
      </c>
      <c r="O299" s="10" t="s">
        <v>2354</v>
      </c>
      <c r="P299" s="22" t="s">
        <v>2575</v>
      </c>
      <c r="Q299" s="159" t="s">
        <v>2195</v>
      </c>
      <c r="R299" s="24">
        <v>23.23</v>
      </c>
      <c r="S299" s="159" t="s">
        <v>2197</v>
      </c>
      <c r="T299" s="159" t="s">
        <v>2197</v>
      </c>
      <c r="U299" s="159" t="s">
        <v>2198</v>
      </c>
      <c r="V299" s="47">
        <v>100</v>
      </c>
      <c r="W299" s="110">
        <v>49.92</v>
      </c>
      <c r="X299" s="35" t="s">
        <v>1321</v>
      </c>
      <c r="Y299" s="10">
        <v>6</v>
      </c>
      <c r="Z299" s="10">
        <v>1</v>
      </c>
      <c r="AA299" s="10">
        <v>4</v>
      </c>
      <c r="AB299" s="10">
        <v>14</v>
      </c>
      <c r="AC299" s="22" t="s">
        <v>2574</v>
      </c>
      <c r="AE299" s="22">
        <v>4</v>
      </c>
      <c r="AF299" s="10">
        <f t="shared" si="12"/>
        <v>100</v>
      </c>
      <c r="AG299" s="10" t="s">
        <v>2166</v>
      </c>
      <c r="AH299" s="10" t="s">
        <v>2179</v>
      </c>
      <c r="AI299" s="10">
        <v>28</v>
      </c>
      <c r="AJ299" s="10" t="s">
        <v>2576</v>
      </c>
      <c r="AK299" s="10" t="s">
        <v>2358</v>
      </c>
      <c r="AL299" s="10">
        <v>25</v>
      </c>
      <c r="AM299" s="10" t="s">
        <v>2577</v>
      </c>
      <c r="AN299" s="10" t="s">
        <v>2578</v>
      </c>
      <c r="AO299" s="10">
        <v>14</v>
      </c>
      <c r="AP299" s="10" t="s">
        <v>2359</v>
      </c>
      <c r="AQ299" s="10" t="s">
        <v>2179</v>
      </c>
      <c r="AR299" s="10">
        <v>15</v>
      </c>
      <c r="AS299" s="10" t="s">
        <v>2360</v>
      </c>
      <c r="AT299" s="10" t="s">
        <v>2579</v>
      </c>
      <c r="AU299" s="10">
        <v>4</v>
      </c>
      <c r="AV299" s="10" t="s">
        <v>2580</v>
      </c>
      <c r="AW299" s="10" t="s">
        <v>2358</v>
      </c>
      <c r="AX299" s="10">
        <v>14</v>
      </c>
    </row>
    <row r="300" spans="1:50" s="10" customFormat="1" ht="140.25" customHeight="1">
      <c r="A300" s="10">
        <v>106</v>
      </c>
      <c r="B300" s="10" t="s">
        <v>1313</v>
      </c>
      <c r="D300" s="22" t="s">
        <v>1569</v>
      </c>
      <c r="E300" s="22" t="s">
        <v>1579</v>
      </c>
      <c r="F300" s="22">
        <v>10429</v>
      </c>
      <c r="G300" s="22" t="s">
        <v>2581</v>
      </c>
      <c r="H300" s="22">
        <v>2020</v>
      </c>
      <c r="I300" s="10" t="s">
        <v>2582</v>
      </c>
      <c r="J300" s="24">
        <v>73318.8</v>
      </c>
      <c r="K300" s="22" t="s">
        <v>328</v>
      </c>
      <c r="L300" s="10" t="s">
        <v>2584</v>
      </c>
      <c r="M300" s="10" t="s">
        <v>2585</v>
      </c>
      <c r="N300" s="10" t="s">
        <v>2586</v>
      </c>
      <c r="O300" s="10" t="s">
        <v>2587</v>
      </c>
      <c r="P300" s="22">
        <v>68079</v>
      </c>
      <c r="Q300" s="159">
        <v>49.97</v>
      </c>
      <c r="R300" s="24">
        <v>6.97</v>
      </c>
      <c r="S300" s="159">
        <v>15</v>
      </c>
      <c r="T300" s="159">
        <v>28</v>
      </c>
      <c r="U300" s="159">
        <v>49.97</v>
      </c>
      <c r="V300" s="47">
        <v>100</v>
      </c>
      <c r="W300" s="110">
        <v>40.799999999999997</v>
      </c>
      <c r="X300" s="35" t="s">
        <v>1321</v>
      </c>
      <c r="Y300" s="10">
        <v>1</v>
      </c>
      <c r="Z300" s="10">
        <v>1</v>
      </c>
      <c r="AA300" s="10">
        <v>5</v>
      </c>
      <c r="AB300" s="10">
        <v>60</v>
      </c>
      <c r="AC300" s="22" t="s">
        <v>2583</v>
      </c>
      <c r="AD300" s="10">
        <v>35</v>
      </c>
      <c r="AE300" s="22">
        <v>5</v>
      </c>
      <c r="AF300" s="10">
        <f t="shared" si="12"/>
        <v>100</v>
      </c>
      <c r="AG300" s="10" t="s">
        <v>1569</v>
      </c>
      <c r="AH300" s="10" t="s">
        <v>2536</v>
      </c>
      <c r="AI300" s="10">
        <v>30</v>
      </c>
      <c r="AJ300" s="10" t="s">
        <v>502</v>
      </c>
      <c r="AK300" s="10" t="s">
        <v>2545</v>
      </c>
      <c r="AL300" s="10">
        <v>35</v>
      </c>
      <c r="AM300" s="10" t="s">
        <v>2588</v>
      </c>
      <c r="AN300" s="10" t="s">
        <v>1617</v>
      </c>
      <c r="AO300" s="10">
        <v>35</v>
      </c>
    </row>
    <row r="301" spans="1:50" s="10" customFormat="1" ht="127.3">
      <c r="A301" s="10">
        <v>106</v>
      </c>
      <c r="B301" s="10" t="s">
        <v>1313</v>
      </c>
      <c r="D301" s="22" t="s">
        <v>460</v>
      </c>
      <c r="E301" s="22" t="s">
        <v>2589</v>
      </c>
      <c r="F301" s="22">
        <v>24273</v>
      </c>
      <c r="G301" s="22" t="s">
        <v>2590</v>
      </c>
      <c r="H301" s="22">
        <v>2020</v>
      </c>
      <c r="I301" s="10" t="s">
        <v>2591</v>
      </c>
      <c r="J301" s="24">
        <v>102014.5</v>
      </c>
      <c r="K301" s="22" t="s">
        <v>328</v>
      </c>
      <c r="L301" s="10" t="s">
        <v>2593</v>
      </c>
      <c r="M301" s="10" t="s">
        <v>2594</v>
      </c>
      <c r="N301" s="10" t="s">
        <v>2595</v>
      </c>
      <c r="O301" s="10" t="s">
        <v>2596</v>
      </c>
      <c r="P301" s="22">
        <v>68368</v>
      </c>
      <c r="Q301" s="159">
        <v>29.7</v>
      </c>
      <c r="R301" s="24">
        <v>9.6999999999999993</v>
      </c>
      <c r="S301" s="159">
        <v>20</v>
      </c>
      <c r="T301" s="159">
        <v>39</v>
      </c>
      <c r="U301" s="159">
        <v>68.7</v>
      </c>
      <c r="V301" s="47">
        <v>100</v>
      </c>
      <c r="W301" s="110">
        <v>40.799999999999997</v>
      </c>
      <c r="X301" s="35" t="s">
        <v>1321</v>
      </c>
      <c r="Y301" s="10">
        <v>1</v>
      </c>
      <c r="Z301" s="10">
        <v>1</v>
      </c>
      <c r="AA301" s="10">
        <v>4</v>
      </c>
      <c r="AB301" s="10">
        <v>47</v>
      </c>
      <c r="AC301" s="22" t="s">
        <v>2592</v>
      </c>
      <c r="AD301" s="10">
        <v>39</v>
      </c>
      <c r="AE301" s="22">
        <v>5</v>
      </c>
      <c r="AF301" s="10">
        <f t="shared" si="12"/>
        <v>100</v>
      </c>
      <c r="AG301" s="10" t="s">
        <v>460</v>
      </c>
      <c r="AH301" s="10" t="s">
        <v>2589</v>
      </c>
      <c r="AI301" s="10">
        <v>50</v>
      </c>
      <c r="AJ301" s="10" t="s">
        <v>2597</v>
      </c>
      <c r="AK301" s="10" t="s">
        <v>2589</v>
      </c>
      <c r="AL301" s="10">
        <v>25</v>
      </c>
      <c r="AM301" s="10" t="s">
        <v>2598</v>
      </c>
      <c r="AN301" s="10" t="s">
        <v>2589</v>
      </c>
      <c r="AO301" s="10">
        <v>25</v>
      </c>
    </row>
    <row r="302" spans="1:50" s="10" customFormat="1" ht="127.3">
      <c r="A302" s="10">
        <v>106</v>
      </c>
      <c r="B302" s="10" t="s">
        <v>1313</v>
      </c>
      <c r="D302" s="22" t="s">
        <v>460</v>
      </c>
      <c r="E302" s="22" t="s">
        <v>2589</v>
      </c>
      <c r="F302" s="22">
        <v>24273</v>
      </c>
      <c r="G302" s="22" t="s">
        <v>2599</v>
      </c>
      <c r="H302" s="22">
        <v>2020</v>
      </c>
      <c r="I302" s="10" t="s">
        <v>2600</v>
      </c>
      <c r="J302" s="24">
        <v>157515.66</v>
      </c>
      <c r="K302" s="22" t="s">
        <v>69</v>
      </c>
      <c r="L302" s="10" t="s">
        <v>2593</v>
      </c>
      <c r="M302" s="10" t="s">
        <v>2594</v>
      </c>
      <c r="N302" s="10" t="s">
        <v>2602</v>
      </c>
      <c r="O302" s="10" t="s">
        <v>2603</v>
      </c>
      <c r="P302" s="22">
        <v>68369</v>
      </c>
      <c r="Q302" s="159">
        <v>46.97</v>
      </c>
      <c r="R302" s="24">
        <v>14.97</v>
      </c>
      <c r="S302" s="159">
        <v>32</v>
      </c>
      <c r="T302" s="159">
        <v>39</v>
      </c>
      <c r="U302" s="159">
        <v>85.97</v>
      </c>
      <c r="V302" s="47">
        <v>100</v>
      </c>
      <c r="W302" s="110">
        <v>40.799999999999997</v>
      </c>
      <c r="X302" s="35" t="s">
        <v>1321</v>
      </c>
      <c r="Y302" s="10">
        <v>1</v>
      </c>
      <c r="Z302" s="10">
        <v>1</v>
      </c>
      <c r="AA302" s="10">
        <v>4</v>
      </c>
      <c r="AB302" s="10">
        <v>47</v>
      </c>
      <c r="AC302" s="22" t="s">
        <v>2601</v>
      </c>
      <c r="AD302" s="10">
        <v>39</v>
      </c>
      <c r="AE302" s="22">
        <v>5</v>
      </c>
      <c r="AF302" s="10">
        <f t="shared" si="12"/>
        <v>100</v>
      </c>
      <c r="AG302" s="10" t="s">
        <v>460</v>
      </c>
      <c r="AH302" s="10" t="s">
        <v>2589</v>
      </c>
      <c r="AI302" s="10">
        <v>50</v>
      </c>
      <c r="AJ302" s="10" t="s">
        <v>2597</v>
      </c>
      <c r="AK302" s="10" t="s">
        <v>2589</v>
      </c>
      <c r="AL302" s="10">
        <v>25</v>
      </c>
      <c r="AM302" s="10" t="s">
        <v>2598</v>
      </c>
      <c r="AN302" s="10" t="s">
        <v>2589</v>
      </c>
      <c r="AO302" s="10">
        <v>25</v>
      </c>
    </row>
    <row r="303" spans="1:50" s="10" customFormat="1" ht="169.75">
      <c r="A303" s="10">
        <v>106</v>
      </c>
      <c r="B303" s="10" t="s">
        <v>1313</v>
      </c>
      <c r="D303" s="22" t="s">
        <v>462</v>
      </c>
      <c r="E303" s="22" t="s">
        <v>2604</v>
      </c>
      <c r="F303" s="22">
        <v>26468</v>
      </c>
      <c r="G303" s="22" t="s">
        <v>2605</v>
      </c>
      <c r="H303" s="22">
        <v>2020</v>
      </c>
      <c r="I303" s="10" t="s">
        <v>2606</v>
      </c>
      <c r="J303" s="24">
        <v>423533.1</v>
      </c>
      <c r="K303" s="22" t="s">
        <v>328</v>
      </c>
      <c r="L303" s="10" t="s">
        <v>2608</v>
      </c>
      <c r="M303" s="10" t="s">
        <v>2609</v>
      </c>
      <c r="N303" s="10" t="s">
        <v>2610</v>
      </c>
      <c r="O303" s="10" t="s">
        <v>2611</v>
      </c>
      <c r="P303" s="22">
        <v>68381</v>
      </c>
      <c r="Q303" s="159">
        <v>98.38</v>
      </c>
      <c r="R303" s="24">
        <v>40.299999999999997</v>
      </c>
      <c r="S303" s="159">
        <v>14.62</v>
      </c>
      <c r="T303" s="159">
        <v>43.46</v>
      </c>
      <c r="U303" s="159">
        <v>98.38</v>
      </c>
      <c r="V303" s="47">
        <v>100</v>
      </c>
      <c r="W303" s="110">
        <v>40.799999999999997</v>
      </c>
      <c r="X303" s="35" t="s">
        <v>1321</v>
      </c>
      <c r="Y303" s="10">
        <v>3</v>
      </c>
      <c r="Z303" s="10" t="s">
        <v>2612</v>
      </c>
      <c r="AA303" s="10" t="s">
        <v>2613</v>
      </c>
      <c r="AB303" s="10">
        <v>44</v>
      </c>
      <c r="AC303" s="22" t="s">
        <v>2607</v>
      </c>
      <c r="AD303" s="10">
        <v>43.46</v>
      </c>
      <c r="AE303" s="22">
        <v>5</v>
      </c>
      <c r="AF303" s="10">
        <f t="shared" si="12"/>
        <v>0</v>
      </c>
      <c r="AG303" s="10" t="s">
        <v>462</v>
      </c>
      <c r="AH303" s="10" t="s">
        <v>2614</v>
      </c>
    </row>
    <row r="304" spans="1:50" s="10" customFormat="1" ht="127.3">
      <c r="A304" s="10">
        <v>106</v>
      </c>
      <c r="B304" s="10" t="s">
        <v>1313</v>
      </c>
      <c r="D304" s="22" t="s">
        <v>1347</v>
      </c>
      <c r="E304" s="22" t="s">
        <v>2615</v>
      </c>
      <c r="F304" s="22">
        <v>12313</v>
      </c>
      <c r="G304" s="22" t="s">
        <v>2616</v>
      </c>
      <c r="H304" s="22">
        <v>2020</v>
      </c>
      <c r="I304" s="10" t="s">
        <v>2617</v>
      </c>
      <c r="J304" s="24">
        <v>136492.17000000001</v>
      </c>
      <c r="K304" s="22" t="s">
        <v>328</v>
      </c>
      <c r="L304" s="10" t="s">
        <v>2619</v>
      </c>
      <c r="M304" s="10" t="s">
        <v>2620</v>
      </c>
      <c r="N304" s="10" t="s">
        <v>2621</v>
      </c>
      <c r="O304" s="10" t="s">
        <v>2622</v>
      </c>
      <c r="P304" s="22">
        <v>69009</v>
      </c>
      <c r="Q304" s="159">
        <v>83.65</v>
      </c>
      <c r="R304" s="24">
        <v>13.03</v>
      </c>
      <c r="S304" s="159">
        <v>17.88</v>
      </c>
      <c r="T304" s="159">
        <v>52.74</v>
      </c>
      <c r="U304" s="159">
        <v>83.65</v>
      </c>
      <c r="V304" s="47">
        <v>100</v>
      </c>
      <c r="W304" s="110">
        <v>40.799999999999997</v>
      </c>
      <c r="X304" s="35" t="s">
        <v>1321</v>
      </c>
      <c r="Y304" s="10">
        <v>4</v>
      </c>
      <c r="Z304" s="10">
        <v>4</v>
      </c>
      <c r="AA304" s="10">
        <v>7</v>
      </c>
      <c r="AB304" s="10">
        <v>41</v>
      </c>
      <c r="AC304" s="22" t="s">
        <v>2618</v>
      </c>
      <c r="AE304" s="22">
        <v>5</v>
      </c>
      <c r="AF304" s="10">
        <f t="shared" si="12"/>
        <v>100</v>
      </c>
      <c r="AG304" s="10" t="s">
        <v>1347</v>
      </c>
      <c r="AH304" s="10" t="s">
        <v>1334</v>
      </c>
      <c r="AI304" s="10">
        <v>100</v>
      </c>
    </row>
    <row r="305" spans="1:50" s="10" customFormat="1" ht="268.75">
      <c r="A305" s="10">
        <v>106</v>
      </c>
      <c r="B305" s="10" t="s">
        <v>1313</v>
      </c>
      <c r="D305" s="158" t="s">
        <v>2481</v>
      </c>
      <c r="E305" s="10" t="s">
        <v>2623</v>
      </c>
      <c r="F305" s="10">
        <v>30880</v>
      </c>
      <c r="G305" s="10" t="s">
        <v>2624</v>
      </c>
      <c r="H305" s="10">
        <v>2021</v>
      </c>
      <c r="I305" s="38" t="s">
        <v>2625</v>
      </c>
      <c r="J305" s="159">
        <v>165083.95000000001</v>
      </c>
      <c r="K305" s="10" t="s">
        <v>332</v>
      </c>
      <c r="L305" s="38" t="s">
        <v>2627</v>
      </c>
      <c r="M305" s="38" t="s">
        <v>2628</v>
      </c>
      <c r="N305" s="38" t="s">
        <v>2629</v>
      </c>
      <c r="O305" s="38" t="s">
        <v>2630</v>
      </c>
      <c r="P305" s="10" t="s">
        <v>2631</v>
      </c>
      <c r="Q305" s="133">
        <v>18.07</v>
      </c>
      <c r="R305" s="159">
        <f>J305*0.2/2080</f>
        <v>15.873456730769231</v>
      </c>
      <c r="S305" s="133">
        <v>1.2</v>
      </c>
      <c r="T305" s="133">
        <v>1</v>
      </c>
      <c r="U305" s="133" t="e">
        <f t="shared" ref="U305:U335" si="13">SUBTOTAL(9,#REF!)</f>
        <v>#REF!</v>
      </c>
      <c r="V305" s="47">
        <v>100</v>
      </c>
      <c r="W305" s="47">
        <v>8.3000000000000007</v>
      </c>
      <c r="X305" s="35" t="s">
        <v>1321</v>
      </c>
      <c r="Y305" s="10">
        <v>6</v>
      </c>
      <c r="Z305" s="10">
        <v>4</v>
      </c>
      <c r="AA305" s="10">
        <v>3</v>
      </c>
      <c r="AB305" s="10">
        <v>60</v>
      </c>
      <c r="AC305" s="10" t="s">
        <v>2626</v>
      </c>
      <c r="AD305" s="38"/>
      <c r="AE305" s="10">
        <v>5</v>
      </c>
      <c r="AF305" s="10">
        <f t="shared" si="12"/>
        <v>100</v>
      </c>
      <c r="AG305" s="38" t="s">
        <v>2632</v>
      </c>
      <c r="AH305" s="38" t="s">
        <v>2623</v>
      </c>
      <c r="AI305" s="38">
        <v>35</v>
      </c>
      <c r="AJ305" s="38" t="s">
        <v>2633</v>
      </c>
      <c r="AK305" s="38" t="s">
        <v>2623</v>
      </c>
      <c r="AL305" s="38">
        <v>35</v>
      </c>
      <c r="AM305" s="38" t="s">
        <v>2634</v>
      </c>
      <c r="AN305" s="38" t="s">
        <v>2623</v>
      </c>
      <c r="AO305" s="38">
        <v>30</v>
      </c>
      <c r="AP305" s="38"/>
      <c r="AQ305" s="38"/>
      <c r="AR305" s="38"/>
      <c r="AS305" s="38"/>
      <c r="AT305" s="38"/>
      <c r="AU305" s="38"/>
      <c r="AV305" s="38"/>
      <c r="AW305" s="38"/>
      <c r="AX305" s="38"/>
    </row>
    <row r="306" spans="1:50" s="10" customFormat="1" ht="120" customHeight="1">
      <c r="A306" s="10">
        <v>106</v>
      </c>
      <c r="B306" s="10" t="s">
        <v>1313</v>
      </c>
      <c r="D306" s="158" t="s">
        <v>1931</v>
      </c>
      <c r="E306" s="10" t="s">
        <v>2635</v>
      </c>
      <c r="F306" s="10">
        <v>7025</v>
      </c>
      <c r="G306" s="10" t="s">
        <v>2636</v>
      </c>
      <c r="H306" s="10">
        <v>2021</v>
      </c>
      <c r="I306" s="38" t="s">
        <v>2188</v>
      </c>
      <c r="J306" s="161">
        <v>358879.83</v>
      </c>
      <c r="K306" s="10" t="s">
        <v>332</v>
      </c>
      <c r="L306" s="10" t="s">
        <v>2351</v>
      </c>
      <c r="M306" s="10" t="s">
        <v>2352</v>
      </c>
      <c r="N306" s="38" t="s">
        <v>2638</v>
      </c>
      <c r="O306" s="38" t="s">
        <v>2639</v>
      </c>
      <c r="P306" s="157">
        <v>65270</v>
      </c>
      <c r="Q306" s="133" t="s">
        <v>2195</v>
      </c>
      <c r="R306" s="159">
        <f>J306*0.25/2080</f>
        <v>43.134594951923077</v>
      </c>
      <c r="S306" s="133" t="s">
        <v>2197</v>
      </c>
      <c r="T306" s="133" t="s">
        <v>2197</v>
      </c>
      <c r="U306" s="133" t="e">
        <f t="shared" si="13"/>
        <v>#REF!</v>
      </c>
      <c r="V306" s="47">
        <v>100</v>
      </c>
      <c r="W306" s="47">
        <v>4.2</v>
      </c>
      <c r="X306" s="35" t="s">
        <v>1321</v>
      </c>
      <c r="Y306" s="10">
        <v>6</v>
      </c>
      <c r="Z306" s="10">
        <v>1</v>
      </c>
      <c r="AA306" s="10">
        <v>4</v>
      </c>
      <c r="AB306" s="10">
        <v>26</v>
      </c>
      <c r="AC306" s="10" t="s">
        <v>2637</v>
      </c>
      <c r="AD306" s="38"/>
      <c r="AE306" s="10">
        <v>4</v>
      </c>
      <c r="AF306" s="10">
        <f t="shared" si="12"/>
        <v>100</v>
      </c>
      <c r="AG306" s="38" t="s">
        <v>1931</v>
      </c>
      <c r="AH306" s="38" t="s">
        <v>2199</v>
      </c>
      <c r="AI306" s="38">
        <v>50</v>
      </c>
      <c r="AJ306" s="38" t="s">
        <v>2640</v>
      </c>
      <c r="AK306" s="38" t="s">
        <v>2641</v>
      </c>
      <c r="AL306" s="38">
        <v>10</v>
      </c>
      <c r="AM306" s="38" t="s">
        <v>2642</v>
      </c>
      <c r="AN306" s="38" t="s">
        <v>2641</v>
      </c>
      <c r="AO306" s="38">
        <v>10</v>
      </c>
      <c r="AP306" s="38" t="s">
        <v>2643</v>
      </c>
      <c r="AQ306" s="38" t="s">
        <v>2201</v>
      </c>
      <c r="AR306" s="38">
        <v>10</v>
      </c>
      <c r="AS306" s="38" t="s">
        <v>2644</v>
      </c>
      <c r="AT306" s="38" t="s">
        <v>1945</v>
      </c>
      <c r="AU306" s="38">
        <v>10</v>
      </c>
      <c r="AV306" s="38" t="s">
        <v>2645</v>
      </c>
      <c r="AW306" s="38" t="s">
        <v>2641</v>
      </c>
      <c r="AX306" s="38">
        <v>10</v>
      </c>
    </row>
    <row r="307" spans="1:50" s="10" customFormat="1" ht="155.6">
      <c r="A307" s="10">
        <v>106</v>
      </c>
      <c r="B307" s="10" t="s">
        <v>1313</v>
      </c>
      <c r="D307" s="158" t="s">
        <v>2166</v>
      </c>
      <c r="E307" s="10" t="s">
        <v>2167</v>
      </c>
      <c r="F307" s="10">
        <v>27819</v>
      </c>
      <c r="G307" s="10" t="s">
        <v>2646</v>
      </c>
      <c r="H307" s="10">
        <v>2021</v>
      </c>
      <c r="I307" s="38" t="s">
        <v>2169</v>
      </c>
      <c r="J307" s="161">
        <v>300536.27</v>
      </c>
      <c r="K307" s="10" t="s">
        <v>332</v>
      </c>
      <c r="L307" s="38" t="s">
        <v>2648</v>
      </c>
      <c r="M307" s="38" t="s">
        <v>2649</v>
      </c>
      <c r="N307" s="38" t="s">
        <v>2650</v>
      </c>
      <c r="O307" s="38" t="s">
        <v>2651</v>
      </c>
      <c r="P307" s="157">
        <v>65270</v>
      </c>
      <c r="Q307" s="133" t="s">
        <v>2195</v>
      </c>
      <c r="R307" s="159">
        <f>J307*0.2/2080</f>
        <v>28.897718269230772</v>
      </c>
      <c r="S307" s="133" t="s">
        <v>2197</v>
      </c>
      <c r="T307" s="133" t="s">
        <v>2197</v>
      </c>
      <c r="U307" s="133" t="e">
        <f t="shared" si="13"/>
        <v>#REF!</v>
      </c>
      <c r="V307" s="47">
        <v>100</v>
      </c>
      <c r="W307" s="47">
        <v>4.2</v>
      </c>
      <c r="X307" s="35" t="s">
        <v>1321</v>
      </c>
      <c r="Y307" s="10">
        <v>6</v>
      </c>
      <c r="Z307" s="10">
        <v>1</v>
      </c>
      <c r="AA307" s="10">
        <v>4</v>
      </c>
      <c r="AB307" s="10">
        <v>26</v>
      </c>
      <c r="AC307" s="10" t="s">
        <v>2647</v>
      </c>
      <c r="AD307" s="38"/>
      <c r="AE307" s="10">
        <v>5</v>
      </c>
      <c r="AF307" s="10">
        <f t="shared" si="12"/>
        <v>100</v>
      </c>
      <c r="AG307" s="38" t="s">
        <v>2166</v>
      </c>
      <c r="AH307" s="38" t="s">
        <v>2179</v>
      </c>
      <c r="AI307" s="38">
        <v>35</v>
      </c>
      <c r="AJ307" s="38" t="s">
        <v>2652</v>
      </c>
      <c r="AK307" s="38" t="s">
        <v>2358</v>
      </c>
      <c r="AL307" s="38">
        <v>30</v>
      </c>
      <c r="AM307" s="38" t="s">
        <v>2653</v>
      </c>
      <c r="AN307" s="38" t="s">
        <v>2654</v>
      </c>
      <c r="AO307" s="38">
        <v>35</v>
      </c>
      <c r="AP307" s="38"/>
      <c r="AQ307" s="38"/>
      <c r="AR307" s="38"/>
      <c r="AS307" s="38"/>
      <c r="AT307" s="38"/>
      <c r="AU307" s="38"/>
      <c r="AV307" s="38"/>
      <c r="AW307" s="38"/>
      <c r="AX307" s="38"/>
    </row>
    <row r="308" spans="1:50" s="10" customFormat="1" ht="127.3">
      <c r="A308" s="10">
        <v>106</v>
      </c>
      <c r="B308" s="10" t="s">
        <v>1313</v>
      </c>
      <c r="D308" s="158" t="s">
        <v>1466</v>
      </c>
      <c r="E308" s="10" t="s">
        <v>2425</v>
      </c>
      <c r="F308" s="10">
        <v>23567</v>
      </c>
      <c r="G308" s="10" t="s">
        <v>2655</v>
      </c>
      <c r="H308" s="10">
        <v>2021</v>
      </c>
      <c r="I308" s="10" t="s">
        <v>2656</v>
      </c>
      <c r="J308" s="159">
        <v>169404.39</v>
      </c>
      <c r="K308" s="10" t="s">
        <v>332</v>
      </c>
      <c r="L308" s="10" t="s">
        <v>2429</v>
      </c>
      <c r="M308" s="10" t="s">
        <v>2429</v>
      </c>
      <c r="N308" s="10" t="s">
        <v>2431</v>
      </c>
      <c r="O308" s="10" t="s">
        <v>2658</v>
      </c>
      <c r="P308" s="10" t="s">
        <v>2659</v>
      </c>
      <c r="Q308" s="133" t="e">
        <f>SUBTOTAL(9,#REF!)</f>
        <v>#REF!</v>
      </c>
      <c r="R308" s="159">
        <f>J308*0.25/2080</f>
        <v>20.361104567307695</v>
      </c>
      <c r="S308" s="133">
        <v>4</v>
      </c>
      <c r="T308" s="133">
        <v>3</v>
      </c>
      <c r="U308" s="133" t="e">
        <f t="shared" si="13"/>
        <v>#REF!</v>
      </c>
      <c r="V308" s="47">
        <v>100</v>
      </c>
      <c r="W308" s="47">
        <v>2.08</v>
      </c>
      <c r="X308" s="35" t="s">
        <v>1321</v>
      </c>
      <c r="Y308" s="10">
        <v>6</v>
      </c>
      <c r="Z308" s="10">
        <v>1</v>
      </c>
      <c r="AA308" s="10">
        <v>4</v>
      </c>
      <c r="AB308" s="10">
        <v>26</v>
      </c>
      <c r="AC308" s="10" t="s">
        <v>2657</v>
      </c>
      <c r="AD308" s="38"/>
      <c r="AE308" s="10">
        <v>4</v>
      </c>
      <c r="AF308" s="10">
        <f t="shared" si="12"/>
        <v>100</v>
      </c>
      <c r="AG308" s="38" t="s">
        <v>1466</v>
      </c>
      <c r="AH308" s="38" t="s">
        <v>1467</v>
      </c>
      <c r="AI308" s="38">
        <v>30</v>
      </c>
      <c r="AJ308" s="38" t="s">
        <v>1457</v>
      </c>
      <c r="AK308" s="38" t="s">
        <v>2434</v>
      </c>
      <c r="AL308" s="38">
        <v>30</v>
      </c>
      <c r="AM308" s="38" t="s">
        <v>1468</v>
      </c>
      <c r="AN308" s="38" t="s">
        <v>2435</v>
      </c>
      <c r="AO308" s="38">
        <v>30</v>
      </c>
      <c r="AP308" s="38" t="s">
        <v>2660</v>
      </c>
      <c r="AQ308" s="38" t="s">
        <v>2425</v>
      </c>
      <c r="AR308" s="38">
        <v>10</v>
      </c>
      <c r="AS308" s="38"/>
      <c r="AT308" s="38"/>
      <c r="AU308" s="38"/>
      <c r="AV308" s="38"/>
      <c r="AW308" s="38"/>
      <c r="AX308" s="38"/>
    </row>
    <row r="309" spans="1:50" s="10" customFormat="1" ht="155.6">
      <c r="A309" s="10">
        <v>106</v>
      </c>
      <c r="B309" s="10" t="s">
        <v>1313</v>
      </c>
      <c r="D309" s="158" t="s">
        <v>59</v>
      </c>
      <c r="E309" s="10" t="s">
        <v>2661</v>
      </c>
      <c r="F309" s="10">
        <v>3939</v>
      </c>
      <c r="G309" s="10" t="s">
        <v>2662</v>
      </c>
      <c r="H309" s="10">
        <v>2021</v>
      </c>
      <c r="I309" s="10" t="s">
        <v>2663</v>
      </c>
      <c r="J309" s="159">
        <v>241996</v>
      </c>
      <c r="K309" s="10" t="s">
        <v>332</v>
      </c>
      <c r="L309" s="10" t="s">
        <v>2568</v>
      </c>
      <c r="M309" s="10" t="s">
        <v>2569</v>
      </c>
      <c r="N309" s="10" t="s">
        <v>2665</v>
      </c>
      <c r="O309" s="10" t="s">
        <v>2666</v>
      </c>
      <c r="P309" s="10">
        <v>60901</v>
      </c>
      <c r="Q309" s="159">
        <v>60</v>
      </c>
      <c r="R309" s="159">
        <f t="shared" ref="R309:R314" si="14">J309*0.2/2080</f>
        <v>23.268846153846155</v>
      </c>
      <c r="S309" s="159">
        <v>24.35</v>
      </c>
      <c r="T309" s="159">
        <v>12.38</v>
      </c>
      <c r="U309" s="133" t="e">
        <f t="shared" si="13"/>
        <v>#REF!</v>
      </c>
      <c r="V309" s="47">
        <v>100</v>
      </c>
      <c r="W309" s="47">
        <v>1.7</v>
      </c>
      <c r="X309" s="35" t="s">
        <v>1321</v>
      </c>
      <c r="Y309" s="10">
        <v>4</v>
      </c>
      <c r="Z309" s="10">
        <v>1</v>
      </c>
      <c r="AA309" s="10">
        <v>4</v>
      </c>
      <c r="AB309" s="10">
        <v>44</v>
      </c>
      <c r="AC309" s="10" t="s">
        <v>2664</v>
      </c>
      <c r="AD309" s="38"/>
      <c r="AE309" s="10">
        <v>5</v>
      </c>
      <c r="AF309" s="10">
        <f t="shared" si="12"/>
        <v>100</v>
      </c>
      <c r="AG309" s="158" t="s">
        <v>59</v>
      </c>
      <c r="AH309" s="10" t="s">
        <v>2661</v>
      </c>
      <c r="AI309" s="38">
        <v>100</v>
      </c>
      <c r="AJ309" s="38"/>
      <c r="AK309" s="38"/>
      <c r="AL309" s="38"/>
      <c r="AM309" s="38"/>
      <c r="AN309" s="38"/>
      <c r="AO309" s="38"/>
      <c r="AP309" s="38"/>
      <c r="AQ309" s="38"/>
      <c r="AR309" s="38"/>
      <c r="AS309" s="38"/>
      <c r="AT309" s="38"/>
      <c r="AU309" s="38"/>
      <c r="AV309" s="38"/>
      <c r="AW309" s="38"/>
      <c r="AX309" s="38"/>
    </row>
    <row r="310" spans="1:50" s="10" customFormat="1" ht="127.3">
      <c r="A310" s="10">
        <v>106</v>
      </c>
      <c r="B310" s="10" t="s">
        <v>1313</v>
      </c>
      <c r="D310" s="158" t="s">
        <v>2667</v>
      </c>
      <c r="E310" s="10" t="s">
        <v>2668</v>
      </c>
      <c r="F310" s="10">
        <v>10677</v>
      </c>
      <c r="G310" s="10" t="s">
        <v>2669</v>
      </c>
      <c r="H310" s="10">
        <v>2021</v>
      </c>
      <c r="I310" s="10" t="s">
        <v>2670</v>
      </c>
      <c r="J310" s="159">
        <v>207498.39</v>
      </c>
      <c r="K310" s="10" t="s">
        <v>332</v>
      </c>
      <c r="L310" s="10" t="s">
        <v>2672</v>
      </c>
      <c r="M310" s="10" t="s">
        <v>2673</v>
      </c>
      <c r="N310" s="10" t="s">
        <v>2674</v>
      </c>
      <c r="O310" s="10" t="s">
        <v>2675</v>
      </c>
      <c r="P310" s="10">
        <v>71646</v>
      </c>
      <c r="Q310" s="133" t="e">
        <f>SUBTOTAL(9,#REF!)</f>
        <v>#REF!</v>
      </c>
      <c r="R310" s="159">
        <f t="shared" si="14"/>
        <v>19.951768269230772</v>
      </c>
      <c r="S310" s="159">
        <v>14.62</v>
      </c>
      <c r="T310" s="159">
        <v>43.46</v>
      </c>
      <c r="U310" s="133" t="e">
        <f t="shared" si="13"/>
        <v>#REF!</v>
      </c>
      <c r="V310" s="47">
        <v>100</v>
      </c>
      <c r="W310" s="47">
        <v>0</v>
      </c>
      <c r="X310" s="35" t="s">
        <v>1321</v>
      </c>
      <c r="Y310" s="10">
        <v>3</v>
      </c>
      <c r="Z310" s="10">
        <v>1</v>
      </c>
      <c r="AA310" s="10">
        <v>6</v>
      </c>
      <c r="AB310" s="10">
        <v>4</v>
      </c>
      <c r="AC310" s="10" t="s">
        <v>2671</v>
      </c>
      <c r="AD310" s="39"/>
      <c r="AE310" s="10">
        <v>5</v>
      </c>
      <c r="AF310" s="10">
        <f t="shared" si="12"/>
        <v>100</v>
      </c>
      <c r="AG310" s="10" t="s">
        <v>2667</v>
      </c>
      <c r="AH310" s="10" t="s">
        <v>2676</v>
      </c>
      <c r="AI310" s="10">
        <v>100</v>
      </c>
      <c r="AJ310" s="39"/>
      <c r="AK310" s="39"/>
      <c r="AL310" s="39"/>
      <c r="AM310" s="39"/>
      <c r="AN310" s="39"/>
      <c r="AO310" s="39"/>
      <c r="AP310" s="39"/>
      <c r="AQ310" s="39"/>
      <c r="AR310" s="39"/>
      <c r="AS310" s="39"/>
      <c r="AT310" s="39"/>
      <c r="AU310" s="39"/>
      <c r="AV310" s="39"/>
      <c r="AW310" s="39"/>
      <c r="AX310" s="39"/>
    </row>
    <row r="311" spans="1:50" s="10" customFormat="1" ht="127.3">
      <c r="A311" s="10">
        <v>106</v>
      </c>
      <c r="B311" s="10" t="s">
        <v>1313</v>
      </c>
      <c r="D311" s="158" t="s">
        <v>1470</v>
      </c>
      <c r="E311" s="10" t="s">
        <v>2677</v>
      </c>
      <c r="F311" s="10">
        <v>14676</v>
      </c>
      <c r="G311" s="10" t="s">
        <v>1505</v>
      </c>
      <c r="H311" s="10">
        <v>2021</v>
      </c>
      <c r="I311" s="39"/>
      <c r="J311" s="159">
        <v>153428.63</v>
      </c>
      <c r="K311" s="10" t="s">
        <v>332</v>
      </c>
      <c r="L311" s="39"/>
      <c r="M311" s="39"/>
      <c r="N311" s="39"/>
      <c r="O311" s="39"/>
      <c r="P311" s="10" t="s">
        <v>2679</v>
      </c>
      <c r="Q311" s="134"/>
      <c r="R311" s="159">
        <f t="shared" si="14"/>
        <v>14.752752884615386</v>
      </c>
      <c r="S311" s="134"/>
      <c r="T311" s="134"/>
      <c r="U311" s="133" t="e">
        <f t="shared" si="13"/>
        <v>#REF!</v>
      </c>
      <c r="V311" s="47">
        <v>100</v>
      </c>
      <c r="W311" s="47">
        <v>8.3000000000000007</v>
      </c>
      <c r="X311" s="35" t="s">
        <v>1321</v>
      </c>
      <c r="Y311" s="10">
        <v>6</v>
      </c>
      <c r="Z311" s="10">
        <v>4</v>
      </c>
      <c r="AA311" s="10">
        <v>3</v>
      </c>
      <c r="AB311" s="10">
        <v>34</v>
      </c>
      <c r="AC311" s="10" t="s">
        <v>2678</v>
      </c>
      <c r="AD311" s="39"/>
      <c r="AE311" s="10">
        <v>5</v>
      </c>
      <c r="AF311" s="10">
        <f t="shared" si="12"/>
        <v>0</v>
      </c>
      <c r="AG311" s="39"/>
      <c r="AH311" s="39"/>
      <c r="AI311" s="39"/>
      <c r="AJ311" s="39"/>
      <c r="AK311" s="39"/>
      <c r="AL311" s="39"/>
      <c r="AM311" s="39"/>
      <c r="AN311" s="39"/>
      <c r="AO311" s="39"/>
      <c r="AP311" s="39"/>
      <c r="AQ311" s="39"/>
      <c r="AR311" s="39"/>
      <c r="AS311" s="39"/>
      <c r="AT311" s="39"/>
      <c r="AU311" s="39"/>
      <c r="AV311" s="39"/>
      <c r="AW311" s="39"/>
      <c r="AX311" s="39"/>
    </row>
    <row r="312" spans="1:50" s="10" customFormat="1" ht="198">
      <c r="A312" s="10">
        <v>106</v>
      </c>
      <c r="B312" s="10" t="s">
        <v>1313</v>
      </c>
      <c r="D312" s="158" t="s">
        <v>1569</v>
      </c>
      <c r="E312" s="10" t="s">
        <v>2680</v>
      </c>
      <c r="F312" s="10">
        <v>10429</v>
      </c>
      <c r="G312" s="10" t="s">
        <v>2681</v>
      </c>
      <c r="H312" s="10">
        <v>2021</v>
      </c>
      <c r="I312" s="38" t="s">
        <v>2682</v>
      </c>
      <c r="J312" s="159">
        <v>139243.54</v>
      </c>
      <c r="K312" s="10" t="s">
        <v>332</v>
      </c>
      <c r="L312" s="38" t="s">
        <v>2684</v>
      </c>
      <c r="M312" s="38" t="s">
        <v>2685</v>
      </c>
      <c r="N312" s="38" t="s">
        <v>2686</v>
      </c>
      <c r="O312" s="38" t="s">
        <v>2687</v>
      </c>
      <c r="P312" s="10">
        <v>71454</v>
      </c>
      <c r="Q312" s="133">
        <v>50.39</v>
      </c>
      <c r="R312" s="159">
        <f t="shared" si="14"/>
        <v>13.388801923076924</v>
      </c>
      <c r="S312" s="133">
        <v>7</v>
      </c>
      <c r="T312" s="133">
        <v>30</v>
      </c>
      <c r="U312" s="133" t="e">
        <f t="shared" si="13"/>
        <v>#REF!</v>
      </c>
      <c r="V312" s="47">
        <v>100</v>
      </c>
      <c r="W312" s="47">
        <v>3.4</v>
      </c>
      <c r="X312" s="35" t="s">
        <v>1321</v>
      </c>
      <c r="Y312" s="10">
        <v>1</v>
      </c>
      <c r="Z312" s="10">
        <v>3</v>
      </c>
      <c r="AA312" s="10">
        <v>2</v>
      </c>
      <c r="AB312" s="10">
        <v>4</v>
      </c>
      <c r="AC312" s="10" t="s">
        <v>2683</v>
      </c>
      <c r="AD312" s="38">
        <v>70</v>
      </c>
      <c r="AE312" s="10">
        <v>5</v>
      </c>
      <c r="AF312" s="10">
        <f t="shared" si="12"/>
        <v>100</v>
      </c>
      <c r="AG312" s="38" t="s">
        <v>1569</v>
      </c>
      <c r="AH312" s="38" t="s">
        <v>2545</v>
      </c>
      <c r="AI312" s="38">
        <v>25</v>
      </c>
      <c r="AJ312" s="38" t="s">
        <v>2526</v>
      </c>
      <c r="AK312" s="38" t="s">
        <v>2536</v>
      </c>
      <c r="AL312" s="38">
        <v>30</v>
      </c>
      <c r="AM312" s="38" t="s">
        <v>1033</v>
      </c>
      <c r="AN312" s="38" t="s">
        <v>2688</v>
      </c>
      <c r="AO312" s="38">
        <v>25</v>
      </c>
      <c r="AP312" s="38" t="s">
        <v>2588</v>
      </c>
      <c r="AQ312" s="38" t="s">
        <v>1579</v>
      </c>
      <c r="AR312" s="38">
        <v>20</v>
      </c>
      <c r="AS312" s="38"/>
      <c r="AT312" s="38"/>
      <c r="AU312" s="38"/>
      <c r="AV312" s="38"/>
      <c r="AW312" s="38"/>
      <c r="AX312" s="38"/>
    </row>
    <row r="313" spans="1:50" s="10" customFormat="1" ht="155.6">
      <c r="A313" s="10">
        <v>106</v>
      </c>
      <c r="B313" s="10" t="s">
        <v>1313</v>
      </c>
      <c r="D313" s="158" t="s">
        <v>1347</v>
      </c>
      <c r="E313" s="10" t="s">
        <v>2689</v>
      </c>
      <c r="F313" s="10">
        <v>9081</v>
      </c>
      <c r="G313" s="10" t="s">
        <v>2690</v>
      </c>
      <c r="H313" s="10">
        <v>2021</v>
      </c>
      <c r="I313" s="40" t="s">
        <v>2691</v>
      </c>
      <c r="J313" s="159">
        <v>70839.929999999993</v>
      </c>
      <c r="K313" s="10" t="s">
        <v>332</v>
      </c>
      <c r="L313" s="38" t="s">
        <v>2693</v>
      </c>
      <c r="M313" s="38" t="s">
        <v>2694</v>
      </c>
      <c r="N313" s="38" t="s">
        <v>2695</v>
      </c>
      <c r="O313" s="38" t="s">
        <v>2696</v>
      </c>
      <c r="P313" s="10">
        <v>71574</v>
      </c>
      <c r="Q313" s="133" t="e">
        <f>SUBTOTAL(9,#REF!)</f>
        <v>#REF!</v>
      </c>
      <c r="R313" s="159">
        <f t="shared" si="14"/>
        <v>6.8115317307692305</v>
      </c>
      <c r="S313" s="133">
        <v>10</v>
      </c>
      <c r="T313" s="133">
        <v>10</v>
      </c>
      <c r="U313" s="133" t="e">
        <f t="shared" si="13"/>
        <v>#REF!</v>
      </c>
      <c r="V313" s="47">
        <v>100</v>
      </c>
      <c r="W313" s="47">
        <v>5.0999999999999996</v>
      </c>
      <c r="X313" s="35" t="s">
        <v>1321</v>
      </c>
      <c r="Y313" s="10">
        <v>3</v>
      </c>
      <c r="Z313" s="10">
        <v>12</v>
      </c>
      <c r="AA313" s="10">
        <v>5</v>
      </c>
      <c r="AB313" s="10">
        <v>38</v>
      </c>
      <c r="AC313" s="10" t="s">
        <v>2692</v>
      </c>
      <c r="AD313" s="38"/>
      <c r="AE313" s="10">
        <v>5</v>
      </c>
      <c r="AF313" s="10">
        <f t="shared" si="12"/>
        <v>100</v>
      </c>
      <c r="AG313" s="158" t="s">
        <v>1347</v>
      </c>
      <c r="AH313" s="38" t="s">
        <v>2697</v>
      </c>
      <c r="AI313" s="38">
        <v>100</v>
      </c>
      <c r="AJ313" s="38"/>
      <c r="AK313" s="38"/>
      <c r="AL313" s="38"/>
      <c r="AM313" s="38"/>
      <c r="AN313" s="38"/>
      <c r="AO313" s="38"/>
      <c r="AP313" s="38"/>
      <c r="AQ313" s="38"/>
      <c r="AR313" s="38"/>
      <c r="AS313" s="38"/>
      <c r="AT313" s="38"/>
      <c r="AU313" s="38"/>
      <c r="AV313" s="38"/>
      <c r="AW313" s="38"/>
      <c r="AX313" s="38"/>
    </row>
    <row r="314" spans="1:50" s="10" customFormat="1" ht="311.14999999999998">
      <c r="A314" s="10">
        <v>106</v>
      </c>
      <c r="B314" s="10" t="s">
        <v>1313</v>
      </c>
      <c r="D314" s="158" t="s">
        <v>1357</v>
      </c>
      <c r="E314" s="10" t="s">
        <v>2698</v>
      </c>
      <c r="F314" s="10">
        <v>15811</v>
      </c>
      <c r="G314" s="10" t="s">
        <v>2699</v>
      </c>
      <c r="H314" s="10">
        <v>2021</v>
      </c>
      <c r="I314" s="10" t="s">
        <v>2700</v>
      </c>
      <c r="J314" s="159">
        <v>104285.9</v>
      </c>
      <c r="K314" s="10" t="s">
        <v>332</v>
      </c>
      <c r="L314" s="10" t="s">
        <v>2702</v>
      </c>
      <c r="M314" s="10" t="s">
        <v>2703</v>
      </c>
      <c r="N314" s="10" t="s">
        <v>2704</v>
      </c>
      <c r="O314" s="10" t="s">
        <v>2705</v>
      </c>
      <c r="P314" s="10">
        <v>70035</v>
      </c>
      <c r="Q314" s="159">
        <v>32.049999999999997</v>
      </c>
      <c r="R314" s="159">
        <f t="shared" si="14"/>
        <v>10.027490384615385</v>
      </c>
      <c r="S314" s="159">
        <v>6.02</v>
      </c>
      <c r="T314" s="159">
        <v>16</v>
      </c>
      <c r="U314" s="133" t="e">
        <f t="shared" si="13"/>
        <v>#REF!</v>
      </c>
      <c r="V314" s="47">
        <v>100</v>
      </c>
      <c r="W314" s="47">
        <v>0</v>
      </c>
      <c r="X314" s="35" t="s">
        <v>1321</v>
      </c>
      <c r="Y314" s="10">
        <v>1</v>
      </c>
      <c r="Z314" s="10">
        <v>3</v>
      </c>
      <c r="AA314" s="10">
        <v>1</v>
      </c>
      <c r="AB314" s="10">
        <v>60</v>
      </c>
      <c r="AC314" s="10" t="s">
        <v>2701</v>
      </c>
      <c r="AD314" s="38"/>
      <c r="AE314" s="10">
        <v>5</v>
      </c>
      <c r="AF314" s="10">
        <f t="shared" si="12"/>
        <v>100</v>
      </c>
      <c r="AG314" s="10" t="s">
        <v>2706</v>
      </c>
      <c r="AH314" s="10" t="s">
        <v>2707</v>
      </c>
      <c r="AI314" s="10">
        <v>85</v>
      </c>
      <c r="AJ314" s="10" t="s">
        <v>2708</v>
      </c>
      <c r="AK314" s="10" t="s">
        <v>2709</v>
      </c>
      <c r="AL314" s="10">
        <v>5</v>
      </c>
      <c r="AM314" s="10" t="s">
        <v>2710</v>
      </c>
      <c r="AN314" s="10" t="s">
        <v>2707</v>
      </c>
      <c r="AO314" s="10">
        <v>10</v>
      </c>
      <c r="AP314" s="38"/>
      <c r="AQ314" s="38"/>
      <c r="AR314" s="38"/>
      <c r="AS314" s="38"/>
      <c r="AT314" s="38"/>
      <c r="AU314" s="38"/>
      <c r="AV314" s="38"/>
      <c r="AW314" s="38"/>
      <c r="AX314" s="38"/>
    </row>
    <row r="315" spans="1:50" s="10" customFormat="1" ht="141.44999999999999">
      <c r="A315" s="10">
        <v>106</v>
      </c>
      <c r="B315" s="10" t="s">
        <v>1313</v>
      </c>
      <c r="D315" s="158" t="s">
        <v>1782</v>
      </c>
      <c r="E315" s="10" t="s">
        <v>2711</v>
      </c>
      <c r="F315" s="10">
        <v>11130</v>
      </c>
      <c r="G315" s="10" t="s">
        <v>2712</v>
      </c>
      <c r="H315" s="10">
        <v>2021</v>
      </c>
      <c r="I315" s="38" t="s">
        <v>2713</v>
      </c>
      <c r="J315" s="159">
        <v>243001.63</v>
      </c>
      <c r="K315" s="10" t="s">
        <v>332</v>
      </c>
      <c r="L315" s="38" t="s">
        <v>2715</v>
      </c>
      <c r="M315" s="38" t="s">
        <v>2716</v>
      </c>
      <c r="N315" s="38" t="s">
        <v>2452</v>
      </c>
      <c r="O315" s="38" t="s">
        <v>2453</v>
      </c>
      <c r="P315" s="10">
        <v>71713</v>
      </c>
      <c r="Q315" s="133">
        <v>67.510000000000005</v>
      </c>
      <c r="R315" s="159">
        <f>J315*0.25/2080</f>
        <v>29.206926682692309</v>
      </c>
      <c r="S315" s="133">
        <v>17.88</v>
      </c>
      <c r="T315" s="133">
        <v>20.420000000000002</v>
      </c>
      <c r="U315" s="133" t="e">
        <f t="shared" si="13"/>
        <v>#REF!</v>
      </c>
      <c r="V315" s="47">
        <v>100</v>
      </c>
      <c r="W315" s="47">
        <v>4.16</v>
      </c>
      <c r="X315" s="35" t="s">
        <v>1321</v>
      </c>
      <c r="Y315" s="10">
        <v>6</v>
      </c>
      <c r="Z315" s="10">
        <v>1</v>
      </c>
      <c r="AA315" s="10">
        <v>5</v>
      </c>
      <c r="AB315" s="10">
        <v>25</v>
      </c>
      <c r="AC315" s="10" t="s">
        <v>2714</v>
      </c>
      <c r="AD315" s="38"/>
      <c r="AE315" s="10">
        <v>4</v>
      </c>
      <c r="AF315" s="10">
        <f t="shared" si="12"/>
        <v>100</v>
      </c>
      <c r="AG315" s="38" t="s">
        <v>1782</v>
      </c>
      <c r="AH315" s="38" t="s">
        <v>2717</v>
      </c>
      <c r="AI315" s="38">
        <v>100</v>
      </c>
      <c r="AJ315" s="38"/>
      <c r="AK315" s="38"/>
      <c r="AL315" s="38"/>
      <c r="AM315" s="38"/>
      <c r="AN315" s="38"/>
      <c r="AO315" s="38"/>
      <c r="AP315" s="38"/>
      <c r="AQ315" s="38"/>
      <c r="AR315" s="38"/>
      <c r="AS315" s="38"/>
      <c r="AT315" s="38"/>
      <c r="AU315" s="38"/>
      <c r="AV315" s="38"/>
      <c r="AW315" s="38"/>
      <c r="AX315" s="38"/>
    </row>
    <row r="316" spans="1:50" s="10" customFormat="1" ht="127.3">
      <c r="A316" s="10">
        <v>106</v>
      </c>
      <c r="B316" s="10" t="s">
        <v>1313</v>
      </c>
      <c r="D316" s="158" t="s">
        <v>1357</v>
      </c>
      <c r="E316" s="10" t="s">
        <v>2718</v>
      </c>
      <c r="F316" s="10">
        <v>20207</v>
      </c>
      <c r="G316" s="10" t="s">
        <v>2719</v>
      </c>
      <c r="H316" s="10">
        <v>2021</v>
      </c>
      <c r="I316" s="41" t="s">
        <v>2720</v>
      </c>
      <c r="J316" s="159">
        <v>147972.62</v>
      </c>
      <c r="K316" s="10" t="s">
        <v>332</v>
      </c>
      <c r="L316" s="41" t="s">
        <v>2722</v>
      </c>
      <c r="M316" s="41" t="s">
        <v>2723</v>
      </c>
      <c r="N316" s="41" t="s">
        <v>2724</v>
      </c>
      <c r="O316" s="41" t="s">
        <v>2725</v>
      </c>
      <c r="P316" s="10">
        <v>71714</v>
      </c>
      <c r="Q316" s="133" t="e">
        <f>SUBTOTAL(9,#REF!)</f>
        <v>#REF!</v>
      </c>
      <c r="R316" s="159">
        <f>J316*0.2/2080</f>
        <v>14.228136538461539</v>
      </c>
      <c r="S316" s="133">
        <v>20</v>
      </c>
      <c r="T316" s="133">
        <v>10</v>
      </c>
      <c r="U316" s="133" t="e">
        <f t="shared" si="13"/>
        <v>#REF!</v>
      </c>
      <c r="V316" s="47">
        <v>100</v>
      </c>
      <c r="W316" s="47">
        <v>3.4</v>
      </c>
      <c r="X316" s="35" t="s">
        <v>1321</v>
      </c>
      <c r="Y316" s="10">
        <v>6</v>
      </c>
      <c r="Z316" s="10">
        <v>4</v>
      </c>
      <c r="AA316" s="10">
        <v>3</v>
      </c>
      <c r="AB316" s="10">
        <v>50</v>
      </c>
      <c r="AC316" s="10" t="s">
        <v>2721</v>
      </c>
      <c r="AD316" s="38"/>
      <c r="AE316" s="10">
        <v>5</v>
      </c>
      <c r="AF316" s="10">
        <f t="shared" si="12"/>
        <v>100</v>
      </c>
      <c r="AG316" s="158" t="s">
        <v>1357</v>
      </c>
      <c r="AH316" s="38" t="s">
        <v>2697</v>
      </c>
      <c r="AI316" s="38">
        <v>100</v>
      </c>
      <c r="AJ316" s="38"/>
      <c r="AK316" s="38"/>
      <c r="AL316" s="38"/>
      <c r="AM316" s="38"/>
      <c r="AN316" s="38"/>
      <c r="AO316" s="38"/>
      <c r="AP316" s="38"/>
      <c r="AQ316" s="38"/>
      <c r="AR316" s="38"/>
      <c r="AS316" s="38"/>
      <c r="AT316" s="38"/>
      <c r="AU316" s="38"/>
      <c r="AV316" s="38"/>
      <c r="AW316" s="38"/>
      <c r="AX316" s="38"/>
    </row>
    <row r="317" spans="1:50" s="10" customFormat="1" ht="339.45">
      <c r="A317" s="10">
        <v>106</v>
      </c>
      <c r="B317" s="10" t="s">
        <v>1313</v>
      </c>
      <c r="D317" s="158" t="s">
        <v>462</v>
      </c>
      <c r="E317" s="10" t="s">
        <v>2726</v>
      </c>
      <c r="F317" s="10">
        <v>24272</v>
      </c>
      <c r="G317" s="10" t="s">
        <v>2727</v>
      </c>
      <c r="H317" s="10">
        <v>2021</v>
      </c>
      <c r="I317" s="38" t="s">
        <v>2728</v>
      </c>
      <c r="J317" s="159">
        <v>199703.91</v>
      </c>
      <c r="K317" s="10" t="s">
        <v>332</v>
      </c>
      <c r="L317" s="38" t="s">
        <v>2730</v>
      </c>
      <c r="M317" s="38" t="s">
        <v>2731</v>
      </c>
      <c r="N317" s="38" t="s">
        <v>2732</v>
      </c>
      <c r="O317" s="38" t="s">
        <v>2733</v>
      </c>
      <c r="P317" s="10" t="s">
        <v>2734</v>
      </c>
      <c r="Q317" s="133" t="e">
        <f>SUBTOTAL(9,#REF!)</f>
        <v>#REF!</v>
      </c>
      <c r="R317" s="159">
        <f>J317*0.2/2080</f>
        <v>19.202299038461543</v>
      </c>
      <c r="S317" s="133">
        <v>20</v>
      </c>
      <c r="T317" s="133">
        <v>42.54</v>
      </c>
      <c r="U317" s="133" t="e">
        <f t="shared" si="13"/>
        <v>#REF!</v>
      </c>
      <c r="V317" s="47">
        <v>100</v>
      </c>
      <c r="W317" s="47">
        <v>0</v>
      </c>
      <c r="X317" s="35" t="s">
        <v>1321</v>
      </c>
      <c r="Y317" s="10">
        <v>1</v>
      </c>
      <c r="Z317" s="10">
        <v>4</v>
      </c>
      <c r="AA317" s="10">
        <v>2</v>
      </c>
      <c r="AB317" s="10">
        <v>44</v>
      </c>
      <c r="AC317" s="10" t="s">
        <v>2729</v>
      </c>
      <c r="AD317" s="38">
        <v>42.54</v>
      </c>
      <c r="AE317" s="10">
        <v>5</v>
      </c>
      <c r="AF317" s="10">
        <f t="shared" si="12"/>
        <v>100</v>
      </c>
      <c r="AG317" s="38" t="s">
        <v>462</v>
      </c>
      <c r="AH317" s="38" t="s">
        <v>2726</v>
      </c>
      <c r="AI317" s="38">
        <v>100</v>
      </c>
      <c r="AJ317" s="38"/>
      <c r="AK317" s="38"/>
      <c r="AL317" s="38"/>
      <c r="AM317" s="38"/>
      <c r="AN317" s="38"/>
      <c r="AO317" s="38"/>
      <c r="AP317" s="38"/>
      <c r="AQ317" s="38"/>
      <c r="AR317" s="38"/>
      <c r="AS317" s="38"/>
      <c r="AT317" s="38"/>
      <c r="AU317" s="38"/>
      <c r="AV317" s="38"/>
      <c r="AW317" s="38"/>
      <c r="AX317" s="38"/>
    </row>
    <row r="318" spans="1:50" s="10" customFormat="1" ht="367.75">
      <c r="A318" s="10">
        <v>106</v>
      </c>
      <c r="B318" s="10" t="s">
        <v>1313</v>
      </c>
      <c r="D318" s="158" t="s">
        <v>59</v>
      </c>
      <c r="E318" s="10" t="s">
        <v>2735</v>
      </c>
      <c r="F318" s="10">
        <v>31976</v>
      </c>
      <c r="G318" s="10" t="s">
        <v>2736</v>
      </c>
      <c r="H318" s="10">
        <v>2021</v>
      </c>
      <c r="I318" s="38" t="s">
        <v>2737</v>
      </c>
      <c r="J318" s="159">
        <v>74522.09</v>
      </c>
      <c r="K318" s="10" t="s">
        <v>332</v>
      </c>
      <c r="L318" s="38" t="s">
        <v>2739</v>
      </c>
      <c r="M318" s="38" t="s">
        <v>2740</v>
      </c>
      <c r="N318" s="38" t="s">
        <v>2741</v>
      </c>
      <c r="O318" s="38" t="s">
        <v>2742</v>
      </c>
      <c r="P318" s="10">
        <v>71321</v>
      </c>
      <c r="Q318" s="133">
        <v>69.709999999999994</v>
      </c>
      <c r="R318" s="159">
        <f>J318*0.2/2080</f>
        <v>7.1655855769230765</v>
      </c>
      <c r="S318" s="133">
        <v>20</v>
      </c>
      <c r="T318" s="133">
        <v>42.54</v>
      </c>
      <c r="U318" s="133" t="e">
        <f t="shared" si="13"/>
        <v>#REF!</v>
      </c>
      <c r="V318" s="47">
        <v>100</v>
      </c>
      <c r="W318" s="47">
        <v>6.8</v>
      </c>
      <c r="X318" s="35" t="s">
        <v>1321</v>
      </c>
      <c r="Y318" s="10">
        <v>3</v>
      </c>
      <c r="Z318" s="10">
        <v>11</v>
      </c>
      <c r="AA318" s="10">
        <v>4</v>
      </c>
      <c r="AB318" s="10">
        <v>60</v>
      </c>
      <c r="AC318" s="10" t="s">
        <v>2738</v>
      </c>
      <c r="AD318" s="38">
        <v>42.54</v>
      </c>
      <c r="AE318" s="10">
        <v>5</v>
      </c>
      <c r="AF318" s="10">
        <f t="shared" si="12"/>
        <v>100</v>
      </c>
      <c r="AG318" s="38" t="s">
        <v>462</v>
      </c>
      <c r="AH318" s="38" t="s">
        <v>2743</v>
      </c>
      <c r="AI318" s="38">
        <v>50</v>
      </c>
      <c r="AJ318" s="38" t="s">
        <v>2744</v>
      </c>
      <c r="AK318" s="38" t="s">
        <v>2743</v>
      </c>
      <c r="AL318" s="38">
        <v>50</v>
      </c>
      <c r="AM318" s="38"/>
      <c r="AN318" s="38"/>
      <c r="AO318" s="38"/>
      <c r="AP318" s="38"/>
      <c r="AQ318" s="38"/>
      <c r="AR318" s="38"/>
      <c r="AS318" s="38"/>
      <c r="AT318" s="38"/>
      <c r="AU318" s="38"/>
      <c r="AV318" s="38"/>
      <c r="AW318" s="38"/>
      <c r="AX318" s="38"/>
    </row>
    <row r="319" spans="1:50" s="10" customFormat="1" ht="127.3">
      <c r="A319" s="10">
        <v>106</v>
      </c>
      <c r="B319" s="10" t="s">
        <v>1313</v>
      </c>
      <c r="D319" s="158" t="s">
        <v>460</v>
      </c>
      <c r="E319" s="10" t="s">
        <v>2745</v>
      </c>
      <c r="F319" s="10">
        <v>11093</v>
      </c>
      <c r="G319" s="10" t="s">
        <v>2746</v>
      </c>
      <c r="H319" s="10">
        <v>2021</v>
      </c>
      <c r="I319" s="38" t="s">
        <v>2747</v>
      </c>
      <c r="J319" s="159">
        <v>65410.96</v>
      </c>
      <c r="K319" s="10" t="s">
        <v>332</v>
      </c>
      <c r="L319" s="157" t="s">
        <v>2593</v>
      </c>
      <c r="M319" s="157" t="s">
        <v>2749</v>
      </c>
      <c r="N319" s="38" t="s">
        <v>2750</v>
      </c>
      <c r="O319" s="38" t="s">
        <v>2751</v>
      </c>
      <c r="P319" s="10" t="s">
        <v>2752</v>
      </c>
      <c r="Q319" s="133">
        <v>55</v>
      </c>
      <c r="R319" s="159">
        <v>8.58</v>
      </c>
      <c r="S319" s="133">
        <v>16.95</v>
      </c>
      <c r="T319" s="133">
        <v>29.47</v>
      </c>
      <c r="U319" s="133" t="e">
        <f t="shared" si="13"/>
        <v>#REF!</v>
      </c>
      <c r="V319" s="47">
        <v>100</v>
      </c>
      <c r="W319" s="47">
        <v>8.5</v>
      </c>
      <c r="X319" s="35" t="s">
        <v>1321</v>
      </c>
      <c r="Y319" s="10">
        <v>3</v>
      </c>
      <c r="Z319" s="10">
        <v>8</v>
      </c>
      <c r="AA319" s="10">
        <v>1</v>
      </c>
      <c r="AB319" s="10">
        <v>4</v>
      </c>
      <c r="AC319" s="10" t="s">
        <v>2748</v>
      </c>
      <c r="AD319" s="38"/>
      <c r="AE319" s="10">
        <v>5</v>
      </c>
      <c r="AF319" s="10">
        <f t="shared" si="12"/>
        <v>100</v>
      </c>
      <c r="AG319" s="38" t="s">
        <v>460</v>
      </c>
      <c r="AH319" s="38" t="s">
        <v>2753</v>
      </c>
      <c r="AI319" s="38">
        <v>50</v>
      </c>
      <c r="AJ319" s="38" t="s">
        <v>2754</v>
      </c>
      <c r="AK319" s="38" t="s">
        <v>2753</v>
      </c>
      <c r="AL319" s="38">
        <v>25</v>
      </c>
      <c r="AM319" s="38" t="s">
        <v>2755</v>
      </c>
      <c r="AN319" s="38" t="s">
        <v>2753</v>
      </c>
      <c r="AO319" s="38">
        <v>25</v>
      </c>
      <c r="AP319" s="38"/>
      <c r="AQ319" s="38"/>
      <c r="AR319" s="38"/>
      <c r="AS319" s="38"/>
      <c r="AT319" s="38"/>
      <c r="AU319" s="38"/>
      <c r="AV319" s="38"/>
      <c r="AW319" s="38"/>
      <c r="AX319" s="38"/>
    </row>
    <row r="320" spans="1:50" s="10" customFormat="1" ht="127.3">
      <c r="A320" s="10">
        <v>106</v>
      </c>
      <c r="B320" s="10" t="s">
        <v>1313</v>
      </c>
      <c r="D320" s="158" t="s">
        <v>2481</v>
      </c>
      <c r="E320" s="10" t="s">
        <v>2756</v>
      </c>
      <c r="F320" s="10">
        <v>3937</v>
      </c>
      <c r="G320" s="10" t="s">
        <v>2757</v>
      </c>
      <c r="H320" s="10">
        <v>2021</v>
      </c>
      <c r="I320" s="39"/>
      <c r="J320" s="159">
        <v>3057036.05</v>
      </c>
      <c r="K320" s="10" t="s">
        <v>332</v>
      </c>
      <c r="L320" s="39"/>
      <c r="M320" s="39"/>
      <c r="N320" s="39"/>
      <c r="O320" s="39"/>
      <c r="P320" s="10">
        <v>71259</v>
      </c>
      <c r="Q320" s="134"/>
      <c r="R320" s="159">
        <f t="shared" ref="R320:R326" si="15">J320*0.2/2080</f>
        <v>293.94577403846154</v>
      </c>
      <c r="S320" s="134"/>
      <c r="T320" s="134"/>
      <c r="U320" s="133" t="e">
        <f t="shared" si="13"/>
        <v>#REF!</v>
      </c>
      <c r="V320" s="47">
        <v>100</v>
      </c>
      <c r="W320" s="47">
        <v>0</v>
      </c>
      <c r="X320" s="35" t="s">
        <v>1321</v>
      </c>
      <c r="Y320" s="10">
        <v>5</v>
      </c>
      <c r="Z320" s="10">
        <v>2</v>
      </c>
      <c r="AA320" s="10">
        <v>0</v>
      </c>
      <c r="AB320" s="10">
        <v>4</v>
      </c>
      <c r="AC320" s="10" t="s">
        <v>2758</v>
      </c>
      <c r="AD320" s="39"/>
      <c r="AE320" s="10">
        <v>5</v>
      </c>
      <c r="AF320" s="10">
        <f>(AI319+AL319+AO319+AR320+AU320+AX320)</f>
        <v>100</v>
      </c>
      <c r="AG320" s="39"/>
      <c r="AH320" s="39"/>
      <c r="AI320" s="39"/>
      <c r="AJ320" s="39"/>
      <c r="AK320" s="39"/>
      <c r="AL320" s="39"/>
      <c r="AM320" s="39"/>
      <c r="AN320" s="39"/>
      <c r="AO320" s="39"/>
      <c r="AP320" s="39"/>
      <c r="AQ320" s="39"/>
      <c r="AR320" s="39"/>
      <c r="AS320" s="39"/>
      <c r="AT320" s="39"/>
      <c r="AU320" s="39"/>
      <c r="AV320" s="39"/>
      <c r="AW320" s="39"/>
      <c r="AX320" s="39"/>
    </row>
    <row r="321" spans="1:62" s="10" customFormat="1" ht="169.75">
      <c r="A321" s="10">
        <v>106</v>
      </c>
      <c r="B321" s="10" t="s">
        <v>1313</v>
      </c>
      <c r="D321" s="158" t="s">
        <v>219</v>
      </c>
      <c r="E321" s="10" t="s">
        <v>1344</v>
      </c>
      <c r="F321" s="10">
        <v>412</v>
      </c>
      <c r="G321" s="10" t="s">
        <v>2759</v>
      </c>
      <c r="H321" s="10">
        <v>2021</v>
      </c>
      <c r="I321" s="10" t="s">
        <v>2760</v>
      </c>
      <c r="J321" s="159">
        <v>129551.72</v>
      </c>
      <c r="K321" s="10" t="s">
        <v>332</v>
      </c>
      <c r="L321" s="10" t="s">
        <v>2762</v>
      </c>
      <c r="M321" s="10" t="s">
        <v>2763</v>
      </c>
      <c r="N321" s="10" t="s">
        <v>2764</v>
      </c>
      <c r="O321" s="10" t="s">
        <v>2765</v>
      </c>
      <c r="P321" s="10">
        <v>71427</v>
      </c>
      <c r="Q321" s="133" t="e">
        <f>SUBTOTAL(9,#REF!)</f>
        <v>#REF!</v>
      </c>
      <c r="R321" s="159">
        <f t="shared" si="15"/>
        <v>12.456896153846154</v>
      </c>
      <c r="S321" s="159">
        <v>0.6</v>
      </c>
      <c r="T321" s="159">
        <v>47.27</v>
      </c>
      <c r="U321" s="133" t="e">
        <f t="shared" si="13"/>
        <v>#REF!</v>
      </c>
      <c r="V321" s="47">
        <v>100</v>
      </c>
      <c r="W321" s="47">
        <v>3.4</v>
      </c>
      <c r="X321" s="35" t="s">
        <v>1321</v>
      </c>
      <c r="Y321" s="10">
        <v>2</v>
      </c>
      <c r="Z321" s="10">
        <v>2</v>
      </c>
      <c r="AA321" s="10">
        <v>1</v>
      </c>
      <c r="AB321" s="10">
        <v>4</v>
      </c>
      <c r="AC321" s="10" t="s">
        <v>2761</v>
      </c>
      <c r="AD321" s="38"/>
      <c r="AE321" s="10">
        <v>5</v>
      </c>
      <c r="AF321" s="10">
        <f t="shared" si="12"/>
        <v>100</v>
      </c>
      <c r="AG321" s="10" t="s">
        <v>219</v>
      </c>
      <c r="AH321" s="10" t="s">
        <v>2766</v>
      </c>
      <c r="AI321" s="10">
        <v>70</v>
      </c>
      <c r="AJ321" s="10" t="s">
        <v>1345</v>
      </c>
      <c r="AK321" s="10" t="s">
        <v>2767</v>
      </c>
      <c r="AL321" s="10">
        <v>30</v>
      </c>
      <c r="AM321" s="38"/>
      <c r="AN321" s="38"/>
      <c r="AO321" s="38"/>
      <c r="AP321" s="38"/>
      <c r="AQ321" s="38"/>
      <c r="AR321" s="38"/>
      <c r="AS321" s="38"/>
      <c r="AT321" s="38"/>
      <c r="AU321" s="38"/>
      <c r="AV321" s="38"/>
      <c r="AW321" s="38"/>
      <c r="AX321" s="38"/>
    </row>
    <row r="322" spans="1:62" s="10" customFormat="1" ht="165.75" customHeight="1">
      <c r="A322" s="10">
        <v>106</v>
      </c>
      <c r="B322" s="10" t="s">
        <v>1313</v>
      </c>
      <c r="D322" s="158" t="s">
        <v>1389</v>
      </c>
      <c r="E322" s="10" t="s">
        <v>2768</v>
      </c>
      <c r="F322" s="10">
        <v>15735</v>
      </c>
      <c r="G322" s="10" t="s">
        <v>2769</v>
      </c>
      <c r="H322" s="10">
        <v>2021</v>
      </c>
      <c r="I322" s="38" t="s">
        <v>2770</v>
      </c>
      <c r="J322" s="159">
        <v>86918.89</v>
      </c>
      <c r="K322" s="10" t="s">
        <v>332</v>
      </c>
      <c r="L322" s="38" t="s">
        <v>2772</v>
      </c>
      <c r="M322" s="38" t="s">
        <v>2773</v>
      </c>
      <c r="N322" s="38" t="s">
        <v>2774</v>
      </c>
      <c r="O322" s="38" t="s">
        <v>2775</v>
      </c>
      <c r="P322" s="10" t="s">
        <v>2776</v>
      </c>
      <c r="Q322" s="133" t="e">
        <f>SUBTOTAL(9,#REF!)</f>
        <v>#REF!</v>
      </c>
      <c r="R322" s="159">
        <f t="shared" si="15"/>
        <v>8.3575855769230785</v>
      </c>
      <c r="S322" s="133">
        <v>10</v>
      </c>
      <c r="T322" s="133">
        <v>10</v>
      </c>
      <c r="U322" s="133" t="e">
        <f t="shared" si="13"/>
        <v>#REF!</v>
      </c>
      <c r="V322" s="47">
        <v>100</v>
      </c>
      <c r="W322" s="47">
        <v>17</v>
      </c>
      <c r="X322" s="35" t="s">
        <v>1321</v>
      </c>
      <c r="Y322" s="10">
        <v>6</v>
      </c>
      <c r="Z322" s="10">
        <v>1</v>
      </c>
      <c r="AA322" s="10">
        <v>3</v>
      </c>
      <c r="AB322" s="10" t="s">
        <v>2777</v>
      </c>
      <c r="AC322" s="10" t="s">
        <v>2771</v>
      </c>
      <c r="AD322" s="38">
        <v>40</v>
      </c>
      <c r="AE322" s="10">
        <v>5</v>
      </c>
      <c r="AF322" s="10">
        <f t="shared" si="12"/>
        <v>100</v>
      </c>
      <c r="AG322" s="38" t="s">
        <v>1399</v>
      </c>
      <c r="AH322" s="38" t="s">
        <v>2778</v>
      </c>
      <c r="AI322" s="38">
        <v>100</v>
      </c>
      <c r="AJ322" s="38"/>
      <c r="AK322" s="38"/>
      <c r="AL322" s="38"/>
      <c r="AM322" s="38"/>
      <c r="AN322" s="38"/>
      <c r="AO322" s="38"/>
      <c r="AP322" s="38"/>
      <c r="AQ322" s="38"/>
      <c r="AR322" s="38"/>
      <c r="AS322" s="38"/>
      <c r="AT322" s="38"/>
      <c r="AU322" s="38"/>
      <c r="AV322" s="38"/>
      <c r="AW322" s="38"/>
      <c r="AX322" s="38"/>
    </row>
    <row r="323" spans="1:62" s="10" customFormat="1" ht="127.3">
      <c r="A323" s="10">
        <v>106</v>
      </c>
      <c r="B323" s="10" t="s">
        <v>1313</v>
      </c>
      <c r="D323" s="158" t="s">
        <v>459</v>
      </c>
      <c r="E323" s="10" t="s">
        <v>2779</v>
      </c>
      <c r="F323" s="10">
        <v>19030</v>
      </c>
      <c r="G323" s="10" t="s">
        <v>2780</v>
      </c>
      <c r="H323" s="10">
        <v>2021</v>
      </c>
      <c r="I323" s="39"/>
      <c r="J323" s="159">
        <v>90401.8</v>
      </c>
      <c r="K323" s="10" t="s">
        <v>332</v>
      </c>
      <c r="L323" s="39"/>
      <c r="M323" s="39"/>
      <c r="N323" s="39"/>
      <c r="O323" s="39"/>
      <c r="P323" s="10">
        <v>70604</v>
      </c>
      <c r="Q323" s="134"/>
      <c r="R323" s="159">
        <f t="shared" si="15"/>
        <v>8.6924807692307695</v>
      </c>
      <c r="S323" s="134"/>
      <c r="T323" s="134"/>
      <c r="U323" s="133" t="e">
        <f t="shared" si="13"/>
        <v>#REF!</v>
      </c>
      <c r="V323" s="47">
        <v>100</v>
      </c>
      <c r="W323" s="47">
        <v>13.6</v>
      </c>
      <c r="X323" s="35" t="s">
        <v>1321</v>
      </c>
      <c r="Y323" s="10">
        <v>3</v>
      </c>
      <c r="Z323" s="10">
        <v>11</v>
      </c>
      <c r="AA323" s="10">
        <v>5</v>
      </c>
      <c r="AB323" s="10">
        <v>4</v>
      </c>
      <c r="AC323" s="10" t="s">
        <v>2781</v>
      </c>
      <c r="AD323" s="39"/>
      <c r="AE323" s="10">
        <v>5</v>
      </c>
      <c r="AF323" s="10">
        <f t="shared" si="12"/>
        <v>0</v>
      </c>
      <c r="AG323" s="39"/>
      <c r="AH323" s="39"/>
      <c r="AI323" s="39"/>
      <c r="AJ323" s="39"/>
      <c r="AK323" s="39"/>
      <c r="AL323" s="39"/>
      <c r="AM323" s="39"/>
      <c r="AN323" s="39"/>
      <c r="AO323" s="39"/>
      <c r="AP323" s="39"/>
      <c r="AQ323" s="39"/>
      <c r="AR323" s="39"/>
      <c r="AS323" s="39"/>
      <c r="AT323" s="39"/>
      <c r="AU323" s="39"/>
      <c r="AV323" s="39"/>
      <c r="AW323" s="39"/>
      <c r="AX323" s="39"/>
    </row>
    <row r="324" spans="1:62" s="10" customFormat="1" ht="127.3">
      <c r="A324" s="10">
        <v>106</v>
      </c>
      <c r="B324" s="10" t="s">
        <v>1313</v>
      </c>
      <c r="D324" s="158" t="s">
        <v>1323</v>
      </c>
      <c r="E324" s="10" t="s">
        <v>2782</v>
      </c>
      <c r="F324" s="10">
        <v>9089</v>
      </c>
      <c r="G324" s="10" t="s">
        <v>2783</v>
      </c>
      <c r="H324" s="10">
        <v>2021</v>
      </c>
      <c r="I324" s="39"/>
      <c r="J324" s="159">
        <v>261167.7</v>
      </c>
      <c r="K324" s="10" t="s">
        <v>332</v>
      </c>
      <c r="L324" s="39"/>
      <c r="M324" s="39"/>
      <c r="N324" s="39"/>
      <c r="O324" s="39"/>
      <c r="P324" s="10" t="s">
        <v>2785</v>
      </c>
      <c r="Q324" s="134"/>
      <c r="R324" s="159">
        <f t="shared" si="15"/>
        <v>25.112278846153849</v>
      </c>
      <c r="S324" s="134"/>
      <c r="T324" s="134"/>
      <c r="U324" s="133" t="e">
        <f t="shared" si="13"/>
        <v>#REF!</v>
      </c>
      <c r="V324" s="47">
        <v>100</v>
      </c>
      <c r="W324" s="47">
        <v>17</v>
      </c>
      <c r="X324" s="35" t="s">
        <v>1321</v>
      </c>
      <c r="Y324" s="10">
        <v>3</v>
      </c>
      <c r="Z324" s="10">
        <v>1</v>
      </c>
      <c r="AA324" s="10">
        <v>4</v>
      </c>
      <c r="AB324" s="10">
        <v>30</v>
      </c>
      <c r="AC324" s="10" t="s">
        <v>2784</v>
      </c>
      <c r="AD324" s="39"/>
      <c r="AE324" s="10">
        <v>5</v>
      </c>
      <c r="AF324" s="10">
        <f t="shared" si="12"/>
        <v>0</v>
      </c>
      <c r="AG324" s="39"/>
      <c r="AH324" s="39"/>
      <c r="AI324" s="39"/>
      <c r="AJ324" s="39"/>
      <c r="AK324" s="39"/>
      <c r="AL324" s="39"/>
      <c r="AM324" s="39"/>
      <c r="AN324" s="39"/>
      <c r="AO324" s="39"/>
      <c r="AP324" s="39"/>
      <c r="AQ324" s="39"/>
      <c r="AR324" s="39"/>
      <c r="AS324" s="39"/>
      <c r="AT324" s="39"/>
      <c r="AU324" s="39"/>
      <c r="AV324" s="39"/>
      <c r="AW324" s="39"/>
      <c r="AX324" s="39"/>
    </row>
    <row r="325" spans="1:62" s="10" customFormat="1" ht="127.3">
      <c r="A325" s="10">
        <v>106</v>
      </c>
      <c r="B325" s="10" t="s">
        <v>1313</v>
      </c>
      <c r="D325" s="158" t="s">
        <v>460</v>
      </c>
      <c r="E325" s="10" t="s">
        <v>2786</v>
      </c>
      <c r="F325" s="10">
        <v>24273</v>
      </c>
      <c r="G325" s="10" t="s">
        <v>2787</v>
      </c>
      <c r="H325" s="10">
        <v>2021</v>
      </c>
      <c r="I325" s="39"/>
      <c r="J325" s="159">
        <v>138292.33170000001</v>
      </c>
      <c r="K325" s="10" t="s">
        <v>332</v>
      </c>
      <c r="L325" s="39"/>
      <c r="M325" s="39"/>
      <c r="N325" s="39"/>
      <c r="O325" s="39"/>
      <c r="P325" s="10" t="s">
        <v>2789</v>
      </c>
      <c r="Q325" s="134"/>
      <c r="R325" s="159">
        <f t="shared" si="15"/>
        <v>13.297339586538463</v>
      </c>
      <c r="S325" s="134"/>
      <c r="T325" s="134"/>
      <c r="U325" s="133" t="e">
        <f t="shared" si="13"/>
        <v>#REF!</v>
      </c>
      <c r="V325" s="47">
        <v>100</v>
      </c>
      <c r="W325" s="47">
        <v>17</v>
      </c>
      <c r="X325" s="35" t="s">
        <v>1321</v>
      </c>
      <c r="Y325" s="10">
        <v>3</v>
      </c>
      <c r="Z325" s="10">
        <v>8</v>
      </c>
      <c r="AA325" s="10">
        <v>3</v>
      </c>
      <c r="AB325" s="10">
        <v>47</v>
      </c>
      <c r="AC325" s="10" t="s">
        <v>2788</v>
      </c>
      <c r="AD325" s="39"/>
      <c r="AE325" s="10">
        <v>5</v>
      </c>
      <c r="AF325" s="10">
        <f t="shared" si="12"/>
        <v>0</v>
      </c>
      <c r="AG325" s="39"/>
      <c r="AH325" s="39"/>
      <c r="AI325" s="39"/>
      <c r="AJ325" s="39"/>
      <c r="AK325" s="39"/>
      <c r="AL325" s="39"/>
      <c r="AM325" s="39"/>
      <c r="AN325" s="39"/>
      <c r="AO325" s="39"/>
      <c r="AP325" s="39"/>
      <c r="AQ325" s="39"/>
      <c r="AR325" s="39"/>
      <c r="AS325" s="39"/>
      <c r="AT325" s="39"/>
      <c r="AU325" s="39"/>
      <c r="AV325" s="39"/>
      <c r="AW325" s="39"/>
      <c r="AX325" s="39"/>
    </row>
    <row r="326" spans="1:62" s="10" customFormat="1" ht="409.6">
      <c r="A326" s="10">
        <v>106</v>
      </c>
      <c r="B326" s="10" t="s">
        <v>1313</v>
      </c>
      <c r="D326" s="158" t="s">
        <v>63</v>
      </c>
      <c r="E326" s="10" t="s">
        <v>2790</v>
      </c>
      <c r="F326" s="10">
        <v>4540</v>
      </c>
      <c r="G326" s="10" t="s">
        <v>2791</v>
      </c>
      <c r="H326" s="10">
        <v>2021</v>
      </c>
      <c r="I326" s="38" t="s">
        <v>2792</v>
      </c>
      <c r="J326" s="159">
        <v>572804.09</v>
      </c>
      <c r="K326" s="10" t="s">
        <v>332</v>
      </c>
      <c r="L326" s="38" t="s">
        <v>2399</v>
      </c>
      <c r="M326" s="38" t="s">
        <v>2400</v>
      </c>
      <c r="N326" s="38" t="s">
        <v>2794</v>
      </c>
      <c r="O326" s="38" t="s">
        <v>2795</v>
      </c>
      <c r="P326" s="10" t="s">
        <v>2796</v>
      </c>
      <c r="Q326" s="133">
        <v>106.6</v>
      </c>
      <c r="R326" s="159">
        <f t="shared" si="15"/>
        <v>55.077316346153843</v>
      </c>
      <c r="S326" s="133">
        <v>17.88</v>
      </c>
      <c r="T326" s="133">
        <v>33.64</v>
      </c>
      <c r="U326" s="133" t="e">
        <f t="shared" si="13"/>
        <v>#REF!</v>
      </c>
      <c r="V326" s="47">
        <v>100</v>
      </c>
      <c r="W326" s="47">
        <v>6.8</v>
      </c>
      <c r="X326" s="35" t="s">
        <v>1321</v>
      </c>
      <c r="Y326" s="10">
        <v>3</v>
      </c>
      <c r="Z326" s="10">
        <v>1</v>
      </c>
      <c r="AA326" s="10">
        <v>4</v>
      </c>
      <c r="AB326" s="10">
        <v>60</v>
      </c>
      <c r="AC326" s="10" t="s">
        <v>2793</v>
      </c>
      <c r="AD326" s="38"/>
      <c r="AE326" s="10">
        <v>5</v>
      </c>
      <c r="AF326" s="10">
        <f t="shared" si="12"/>
        <v>100</v>
      </c>
      <c r="AG326" s="158" t="s">
        <v>63</v>
      </c>
      <c r="AH326" s="10" t="s">
        <v>2790</v>
      </c>
      <c r="AI326" s="38">
        <v>100</v>
      </c>
      <c r="AJ326" s="38"/>
      <c r="AK326" s="38"/>
      <c r="AL326" s="38"/>
      <c r="AM326" s="38"/>
      <c r="AN326" s="38"/>
      <c r="AO326" s="38"/>
      <c r="AP326" s="38"/>
      <c r="AQ326" s="38"/>
      <c r="AR326" s="38"/>
      <c r="AS326" s="38"/>
      <c r="AT326" s="38"/>
      <c r="AU326" s="38"/>
      <c r="AV326" s="38"/>
      <c r="AW326" s="38"/>
      <c r="AX326" s="38"/>
    </row>
    <row r="327" spans="1:62" s="10" customFormat="1" ht="226.3">
      <c r="A327" s="10">
        <v>106</v>
      </c>
      <c r="B327" s="10" t="s">
        <v>1313</v>
      </c>
      <c r="D327" s="158" t="s">
        <v>1347</v>
      </c>
      <c r="E327" s="10" t="s">
        <v>2797</v>
      </c>
      <c r="F327" s="10">
        <v>7525</v>
      </c>
      <c r="G327" s="10" t="s">
        <v>2798</v>
      </c>
      <c r="H327" s="10">
        <v>2021</v>
      </c>
      <c r="I327" s="41" t="s">
        <v>2799</v>
      </c>
      <c r="J327" s="159">
        <v>154380.6</v>
      </c>
      <c r="K327" s="10" t="s">
        <v>332</v>
      </c>
      <c r="L327" s="41" t="s">
        <v>2801</v>
      </c>
      <c r="M327" s="41" t="s">
        <v>2802</v>
      </c>
      <c r="N327" s="41" t="s">
        <v>2803</v>
      </c>
      <c r="O327" s="41" t="s">
        <v>2804</v>
      </c>
      <c r="P327" s="10" t="s">
        <v>2805</v>
      </c>
      <c r="Q327" s="133" t="e">
        <f>SUBTOTAL(9,#REF!)</f>
        <v>#REF!</v>
      </c>
      <c r="R327" s="71">
        <v>14.8442884615385</v>
      </c>
      <c r="S327" s="135">
        <v>19.309999999999999</v>
      </c>
      <c r="T327" s="135">
        <v>12.38</v>
      </c>
      <c r="U327" s="133" t="e">
        <f t="shared" si="13"/>
        <v>#REF!</v>
      </c>
      <c r="V327" s="47">
        <v>100</v>
      </c>
      <c r="W327" s="47">
        <v>3.4</v>
      </c>
      <c r="X327" s="35" t="s">
        <v>1321</v>
      </c>
      <c r="Y327" s="10">
        <v>6</v>
      </c>
      <c r="Z327" s="10">
        <v>1</v>
      </c>
      <c r="AA327" s="10">
        <v>5</v>
      </c>
      <c r="AB327" s="10">
        <v>26</v>
      </c>
      <c r="AC327" s="10" t="s">
        <v>2800</v>
      </c>
      <c r="AD327" s="38"/>
      <c r="AE327" s="10">
        <v>5</v>
      </c>
      <c r="AF327" s="10">
        <f t="shared" si="12"/>
        <v>100</v>
      </c>
      <c r="AG327" s="158" t="s">
        <v>1347</v>
      </c>
      <c r="AH327" s="10" t="s">
        <v>2806</v>
      </c>
      <c r="AI327" s="38">
        <v>100</v>
      </c>
      <c r="AJ327" s="38"/>
      <c r="AK327" s="38"/>
      <c r="AL327" s="38"/>
      <c r="AM327" s="38"/>
      <c r="AN327" s="38"/>
      <c r="AO327" s="38"/>
      <c r="AP327" s="38"/>
      <c r="AQ327" s="38"/>
      <c r="AR327" s="38"/>
      <c r="AS327" s="38"/>
      <c r="AT327" s="38"/>
      <c r="AU327" s="38"/>
      <c r="AV327" s="38"/>
      <c r="AW327" s="38"/>
      <c r="AX327" s="38"/>
    </row>
    <row r="328" spans="1:62" s="10" customFormat="1" ht="127.3">
      <c r="A328" s="10">
        <v>106</v>
      </c>
      <c r="B328" s="10" t="s">
        <v>1313</v>
      </c>
      <c r="D328" s="158" t="s">
        <v>1347</v>
      </c>
      <c r="E328" s="10" t="s">
        <v>2807</v>
      </c>
      <c r="F328" s="10">
        <v>4763</v>
      </c>
      <c r="G328" s="10" t="s">
        <v>2808</v>
      </c>
      <c r="H328" s="10">
        <v>2021</v>
      </c>
      <c r="I328" s="41" t="s">
        <v>2809</v>
      </c>
      <c r="J328" s="159">
        <v>138073.64000000001</v>
      </c>
      <c r="K328" s="10" t="s">
        <v>332</v>
      </c>
      <c r="L328" s="41" t="s">
        <v>2811</v>
      </c>
      <c r="M328" s="41" t="s">
        <v>2812</v>
      </c>
      <c r="N328" s="41" t="s">
        <v>2813</v>
      </c>
      <c r="O328" s="41" t="s">
        <v>2814</v>
      </c>
      <c r="P328" s="10">
        <v>71887</v>
      </c>
      <c r="Q328" s="133" t="e">
        <f>SUBTOTAL(9,#REF!)</f>
        <v>#REF!</v>
      </c>
      <c r="R328" s="71">
        <v>13.276311538461499</v>
      </c>
      <c r="S328" s="135">
        <v>19.309999999999999</v>
      </c>
      <c r="T328" s="135">
        <v>12.39</v>
      </c>
      <c r="U328" s="133" t="e">
        <f t="shared" si="13"/>
        <v>#REF!</v>
      </c>
      <c r="V328" s="47">
        <v>100</v>
      </c>
      <c r="W328" s="47">
        <v>3.4</v>
      </c>
      <c r="X328" s="35" t="s">
        <v>1321</v>
      </c>
      <c r="Y328" s="10">
        <v>6</v>
      </c>
      <c r="Z328" s="10">
        <v>1</v>
      </c>
      <c r="AA328" s="10">
        <v>5</v>
      </c>
      <c r="AB328" s="10">
        <v>26</v>
      </c>
      <c r="AC328" s="10" t="s">
        <v>2810</v>
      </c>
      <c r="AD328" s="38"/>
      <c r="AE328" s="10">
        <v>5</v>
      </c>
      <c r="AF328" s="10">
        <f t="shared" si="12"/>
        <v>100</v>
      </c>
      <c r="AG328" s="158" t="s">
        <v>1347</v>
      </c>
      <c r="AH328" s="10" t="s">
        <v>2806</v>
      </c>
      <c r="AI328" s="38">
        <v>100</v>
      </c>
      <c r="AJ328" s="38"/>
      <c r="AK328" s="38"/>
      <c r="AL328" s="38"/>
      <c r="AM328" s="38"/>
      <c r="AN328" s="38"/>
      <c r="AO328" s="38"/>
      <c r="AP328" s="38"/>
      <c r="AQ328" s="38"/>
      <c r="AR328" s="38"/>
      <c r="AS328" s="38"/>
      <c r="AT328" s="38"/>
      <c r="AU328" s="38"/>
      <c r="AV328" s="38"/>
      <c r="AW328" s="38"/>
      <c r="AX328" s="38"/>
    </row>
    <row r="329" spans="1:62" s="10" customFormat="1" ht="127.3">
      <c r="A329" s="10">
        <v>106</v>
      </c>
      <c r="B329" s="10" t="s">
        <v>1313</v>
      </c>
      <c r="D329" s="158" t="s">
        <v>459</v>
      </c>
      <c r="E329" s="10" t="s">
        <v>1679</v>
      </c>
      <c r="F329" s="10">
        <v>4355</v>
      </c>
      <c r="G329" s="10" t="s">
        <v>2815</v>
      </c>
      <c r="H329" s="10">
        <v>2021</v>
      </c>
      <c r="I329" s="39"/>
      <c r="J329" s="159">
        <v>193984.55</v>
      </c>
      <c r="K329" s="22" t="s">
        <v>69</v>
      </c>
      <c r="L329" s="39"/>
      <c r="M329" s="39"/>
      <c r="N329" s="39"/>
      <c r="O329" s="39"/>
      <c r="P329" s="10" t="s">
        <v>2816</v>
      </c>
      <c r="Q329" s="134"/>
      <c r="R329" s="159">
        <f t="shared" ref="R329:R335" si="16">J329*0.2/2080</f>
        <v>18.652360576923076</v>
      </c>
      <c r="S329" s="134"/>
      <c r="T329" s="134"/>
      <c r="U329" s="133" t="e">
        <f t="shared" si="13"/>
        <v>#REF!</v>
      </c>
      <c r="V329" s="47">
        <v>100</v>
      </c>
      <c r="W329" s="47">
        <v>10.199999999999999</v>
      </c>
      <c r="X329" s="35" t="s">
        <v>1321</v>
      </c>
      <c r="Y329" s="10">
        <v>6</v>
      </c>
      <c r="Z329" s="10">
        <v>3</v>
      </c>
      <c r="AA329" s="10">
        <v>0</v>
      </c>
      <c r="AB329" s="10">
        <v>44</v>
      </c>
      <c r="AC329" s="10" t="s">
        <v>2410</v>
      </c>
      <c r="AD329" s="39"/>
      <c r="AE329" s="10">
        <v>5</v>
      </c>
      <c r="AF329" s="10">
        <f t="shared" si="12"/>
        <v>0</v>
      </c>
      <c r="AG329" s="39"/>
      <c r="AH329" s="39"/>
      <c r="AI329" s="39"/>
      <c r="AJ329" s="39"/>
      <c r="AK329" s="39"/>
      <c r="AL329" s="39"/>
      <c r="AM329" s="39"/>
      <c r="AN329" s="39"/>
      <c r="AO329" s="39"/>
      <c r="AP329" s="39"/>
      <c r="AQ329" s="39"/>
      <c r="AR329" s="39"/>
      <c r="AS329" s="39"/>
      <c r="AT329" s="39"/>
      <c r="AU329" s="39"/>
      <c r="AV329" s="39"/>
      <c r="AW329" s="39"/>
      <c r="AX329" s="39"/>
    </row>
    <row r="330" spans="1:62" s="10" customFormat="1" ht="212.15">
      <c r="A330" s="10">
        <v>106</v>
      </c>
      <c r="B330" s="10" t="s">
        <v>1313</v>
      </c>
      <c r="D330" s="158" t="s">
        <v>2481</v>
      </c>
      <c r="E330" s="10" t="s">
        <v>1371</v>
      </c>
      <c r="F330" s="10">
        <v>12314</v>
      </c>
      <c r="G330" s="10" t="s">
        <v>2817</v>
      </c>
      <c r="H330" s="10">
        <v>2021</v>
      </c>
      <c r="I330" s="39"/>
      <c r="J330" s="159">
        <v>258675.69</v>
      </c>
      <c r="K330" s="22" t="s">
        <v>328</v>
      </c>
      <c r="L330" s="157" t="s">
        <v>2819</v>
      </c>
      <c r="M330" s="38" t="s">
        <v>2820</v>
      </c>
      <c r="N330" s="38" t="s">
        <v>2821</v>
      </c>
      <c r="O330" s="38" t="s">
        <v>2822</v>
      </c>
      <c r="P330" s="10">
        <v>71347</v>
      </c>
      <c r="Q330" s="133" t="e">
        <f>SUBTOTAL(9,#REF!)</f>
        <v>#REF!</v>
      </c>
      <c r="R330" s="159">
        <f t="shared" si="16"/>
        <v>24.872662500000004</v>
      </c>
      <c r="S330" s="133">
        <v>12</v>
      </c>
      <c r="T330" s="133">
        <v>24.76</v>
      </c>
      <c r="U330" s="133" t="e">
        <f t="shared" si="13"/>
        <v>#REF!</v>
      </c>
      <c r="V330" s="47">
        <v>100</v>
      </c>
      <c r="W330" s="47">
        <v>8.5</v>
      </c>
      <c r="X330" s="35" t="s">
        <v>1321</v>
      </c>
      <c r="Y330" s="10">
        <v>3</v>
      </c>
      <c r="Z330" s="10">
        <v>1</v>
      </c>
      <c r="AA330" s="10">
        <v>6</v>
      </c>
      <c r="AB330" s="10">
        <v>50</v>
      </c>
      <c r="AC330" s="10" t="s">
        <v>2818</v>
      </c>
      <c r="AD330" s="38"/>
      <c r="AE330" s="10">
        <v>5</v>
      </c>
      <c r="AF330" s="10">
        <f t="shared" si="12"/>
        <v>100</v>
      </c>
      <c r="AG330" s="157" t="s">
        <v>2481</v>
      </c>
      <c r="AH330" s="38" t="s">
        <v>2823</v>
      </c>
      <c r="AI330" s="38">
        <v>40</v>
      </c>
      <c r="AJ330" s="157" t="s">
        <v>1367</v>
      </c>
      <c r="AK330" s="38" t="s">
        <v>1371</v>
      </c>
      <c r="AL330" s="38">
        <v>40</v>
      </c>
      <c r="AM330" s="157" t="s">
        <v>2526</v>
      </c>
      <c r="AN330" s="38" t="s">
        <v>2527</v>
      </c>
      <c r="AO330" s="38">
        <v>20</v>
      </c>
      <c r="AP330" s="38"/>
      <c r="AQ330" s="38"/>
      <c r="AR330" s="38"/>
      <c r="AS330" s="38"/>
      <c r="AT330" s="38"/>
      <c r="AU330" s="38"/>
      <c r="AV330" s="38"/>
      <c r="AW330" s="38"/>
      <c r="AX330" s="38"/>
    </row>
    <row r="331" spans="1:62" s="10" customFormat="1" ht="127.3">
      <c r="A331" s="10">
        <v>106</v>
      </c>
      <c r="B331" s="10" t="s">
        <v>1313</v>
      </c>
      <c r="D331" s="158" t="s">
        <v>459</v>
      </c>
      <c r="E331" s="10" t="s">
        <v>1679</v>
      </c>
      <c r="F331" s="10">
        <v>4355</v>
      </c>
      <c r="G331" s="10" t="s">
        <v>2824</v>
      </c>
      <c r="H331" s="10">
        <v>2021</v>
      </c>
      <c r="I331" s="39"/>
      <c r="J331" s="159">
        <v>179705.99</v>
      </c>
      <c r="K331" s="22" t="s">
        <v>328</v>
      </c>
      <c r="L331" s="39"/>
      <c r="M331" s="39"/>
      <c r="N331" s="39"/>
      <c r="O331" s="39"/>
      <c r="P331" s="10">
        <v>69928</v>
      </c>
      <c r="Q331" s="134"/>
      <c r="R331" s="159">
        <f t="shared" si="16"/>
        <v>17.279422115384612</v>
      </c>
      <c r="S331" s="134"/>
      <c r="T331" s="134"/>
      <c r="U331" s="133" t="e">
        <f t="shared" si="13"/>
        <v>#REF!</v>
      </c>
      <c r="V331" s="47">
        <v>100</v>
      </c>
      <c r="W331" s="47">
        <v>17</v>
      </c>
      <c r="X331" s="35" t="s">
        <v>1321</v>
      </c>
      <c r="Y331" s="10">
        <v>3</v>
      </c>
      <c r="Z331" s="10">
        <v>9</v>
      </c>
      <c r="AA331" s="10">
        <v>1</v>
      </c>
      <c r="AB331" s="10">
        <v>4</v>
      </c>
      <c r="AC331" s="10" t="s">
        <v>2825</v>
      </c>
      <c r="AD331" s="39"/>
      <c r="AE331" s="10">
        <v>5</v>
      </c>
      <c r="AF331" s="10">
        <f t="shared" si="12"/>
        <v>0</v>
      </c>
      <c r="AG331" s="39"/>
      <c r="AH331" s="39"/>
      <c r="AI331" s="39"/>
      <c r="AJ331" s="39"/>
      <c r="AK331" s="39"/>
      <c r="AL331" s="39"/>
      <c r="AM331" s="39"/>
      <c r="AN331" s="39"/>
      <c r="AO331" s="39"/>
      <c r="AP331" s="39"/>
      <c r="AQ331" s="39"/>
      <c r="AR331" s="39"/>
      <c r="AS331" s="39"/>
      <c r="AT331" s="39"/>
      <c r="AU331" s="39"/>
      <c r="AV331" s="39"/>
      <c r="AW331" s="39"/>
      <c r="AX331" s="39"/>
    </row>
    <row r="332" spans="1:62" s="10" customFormat="1" ht="183.9">
      <c r="A332" s="10">
        <v>106</v>
      </c>
      <c r="B332" s="10" t="s">
        <v>1313</v>
      </c>
      <c r="D332" s="158" t="s">
        <v>1367</v>
      </c>
      <c r="E332" s="10" t="s">
        <v>2826</v>
      </c>
      <c r="F332" s="10">
        <v>37462</v>
      </c>
      <c r="G332" s="10" t="s">
        <v>2827</v>
      </c>
      <c r="H332" s="10">
        <v>2021</v>
      </c>
      <c r="I332" s="39"/>
      <c r="J332" s="159">
        <v>282827.19</v>
      </c>
      <c r="K332" s="22" t="s">
        <v>328</v>
      </c>
      <c r="L332" s="157" t="s">
        <v>2829</v>
      </c>
      <c r="M332" s="38" t="s">
        <v>2830</v>
      </c>
      <c r="N332" s="38" t="s">
        <v>2831</v>
      </c>
      <c r="O332" s="38" t="s">
        <v>2832</v>
      </c>
      <c r="P332" s="10">
        <v>71062</v>
      </c>
      <c r="Q332" s="133" t="e">
        <f>SUBTOTAL(9,#REF!)</f>
        <v>#REF!</v>
      </c>
      <c r="R332" s="159">
        <f t="shared" si="16"/>
        <v>27.194922115384617</v>
      </c>
      <c r="S332" s="133">
        <v>12</v>
      </c>
      <c r="T332" s="133">
        <v>24.76</v>
      </c>
      <c r="U332" s="133" t="e">
        <f t="shared" si="13"/>
        <v>#REF!</v>
      </c>
      <c r="V332" s="47">
        <v>100</v>
      </c>
      <c r="W332" s="47">
        <v>8.5</v>
      </c>
      <c r="X332" s="35" t="s">
        <v>1321</v>
      </c>
      <c r="Y332" s="10">
        <v>3</v>
      </c>
      <c r="Z332" s="10">
        <v>1</v>
      </c>
      <c r="AA332" s="10">
        <v>6</v>
      </c>
      <c r="AB332" s="10">
        <v>4</v>
      </c>
      <c r="AC332" s="10" t="s">
        <v>2828</v>
      </c>
      <c r="AD332" s="38"/>
      <c r="AE332" s="10">
        <v>5</v>
      </c>
      <c r="AF332" s="10">
        <f t="shared" si="12"/>
        <v>100</v>
      </c>
      <c r="AG332" s="157" t="s">
        <v>1367</v>
      </c>
      <c r="AH332" s="38" t="s">
        <v>2826</v>
      </c>
      <c r="AI332" s="38">
        <v>40</v>
      </c>
      <c r="AJ332" s="157" t="s">
        <v>2481</v>
      </c>
      <c r="AK332" s="38" t="s">
        <v>2823</v>
      </c>
      <c r="AL332" s="38">
        <v>40</v>
      </c>
      <c r="AM332" s="157" t="s">
        <v>1490</v>
      </c>
      <c r="AN332" s="38" t="s">
        <v>2833</v>
      </c>
      <c r="AO332" s="38">
        <v>20</v>
      </c>
      <c r="AP332" s="38"/>
      <c r="AQ332" s="38"/>
      <c r="AR332" s="38"/>
      <c r="AS332" s="38"/>
      <c r="AT332" s="38"/>
      <c r="AU332" s="38"/>
      <c r="AV332" s="38"/>
      <c r="AW332" s="38"/>
      <c r="AX332" s="38"/>
    </row>
    <row r="333" spans="1:62" s="10" customFormat="1" ht="127.3">
      <c r="A333" s="10">
        <v>106</v>
      </c>
      <c r="B333" s="10" t="s">
        <v>1313</v>
      </c>
      <c r="D333" s="158" t="s">
        <v>1357</v>
      </c>
      <c r="E333" s="10" t="s">
        <v>2834</v>
      </c>
      <c r="F333" s="10">
        <v>33404</v>
      </c>
      <c r="G333" s="10" t="s">
        <v>2835</v>
      </c>
      <c r="H333" s="10">
        <v>2021</v>
      </c>
      <c r="I333" s="38" t="s">
        <v>2836</v>
      </c>
      <c r="J333" s="159">
        <v>113043.28</v>
      </c>
      <c r="K333" s="22" t="s">
        <v>328</v>
      </c>
      <c r="L333" s="38" t="s">
        <v>2838</v>
      </c>
      <c r="M333" s="38" t="s">
        <v>2839</v>
      </c>
      <c r="N333" s="38" t="s">
        <v>2840</v>
      </c>
      <c r="O333" s="38" t="s">
        <v>2841</v>
      </c>
      <c r="P333" s="10">
        <v>71728</v>
      </c>
      <c r="Q333" s="133" t="e">
        <f>SUBTOTAL(9,#REF!)</f>
        <v>#REF!</v>
      </c>
      <c r="R333" s="159">
        <f t="shared" si="16"/>
        <v>10.869546153846155</v>
      </c>
      <c r="S333" s="133">
        <v>15</v>
      </c>
      <c r="T333" s="133">
        <v>10</v>
      </c>
      <c r="U333" s="133" t="e">
        <f t="shared" si="13"/>
        <v>#REF!</v>
      </c>
      <c r="V333" s="47">
        <v>100</v>
      </c>
      <c r="W333" s="47">
        <v>5.0999999999999996</v>
      </c>
      <c r="X333" s="35" t="s">
        <v>1321</v>
      </c>
      <c r="Y333" s="10">
        <v>1</v>
      </c>
      <c r="Z333" s="10">
        <v>3</v>
      </c>
      <c r="AA333" s="10">
        <v>0</v>
      </c>
      <c r="AB333" s="10">
        <v>5</v>
      </c>
      <c r="AC333" s="10" t="s">
        <v>2837</v>
      </c>
      <c r="AD333" s="38"/>
      <c r="AE333" s="10">
        <v>5</v>
      </c>
      <c r="AF333" s="10">
        <f t="shared" si="12"/>
        <v>100</v>
      </c>
      <c r="AG333" s="158" t="s">
        <v>1357</v>
      </c>
      <c r="AH333" s="38" t="s">
        <v>2842</v>
      </c>
      <c r="AI333" s="38">
        <v>100</v>
      </c>
      <c r="AJ333" s="38"/>
      <c r="AK333" s="38"/>
      <c r="AL333" s="38"/>
      <c r="AM333" s="38"/>
      <c r="AN333" s="38"/>
      <c r="AO333" s="38"/>
      <c r="AP333" s="38"/>
      <c r="AQ333" s="38"/>
      <c r="AR333" s="38"/>
      <c r="AS333" s="38"/>
      <c r="AT333" s="38"/>
      <c r="AU333" s="38"/>
      <c r="AV333" s="38"/>
      <c r="AW333" s="38"/>
      <c r="AX333" s="38"/>
    </row>
    <row r="334" spans="1:62" s="10" customFormat="1" ht="325.3">
      <c r="A334" s="10">
        <v>106</v>
      </c>
      <c r="B334" s="10" t="s">
        <v>1313</v>
      </c>
      <c r="D334" s="158" t="s">
        <v>1432</v>
      </c>
      <c r="E334" s="10" t="s">
        <v>1433</v>
      </c>
      <c r="F334" s="10">
        <v>5027</v>
      </c>
      <c r="G334" s="10" t="s">
        <v>2843</v>
      </c>
      <c r="H334" s="10">
        <v>2021</v>
      </c>
      <c r="I334" s="157" t="s">
        <v>2844</v>
      </c>
      <c r="J334" s="159">
        <v>677613.87</v>
      </c>
      <c r="K334" s="22" t="s">
        <v>328</v>
      </c>
      <c r="L334" s="38" t="s">
        <v>2846</v>
      </c>
      <c r="M334" s="38" t="s">
        <v>2847</v>
      </c>
      <c r="N334" s="38" t="s">
        <v>2848</v>
      </c>
      <c r="O334" s="38" t="s">
        <v>2849</v>
      </c>
      <c r="P334" s="10">
        <v>71326</v>
      </c>
      <c r="Q334" s="133" t="e">
        <f>SUBTOTAL(9,#REF!)</f>
        <v>#REF!</v>
      </c>
      <c r="R334" s="159">
        <f t="shared" si="16"/>
        <v>65.155179807692306</v>
      </c>
      <c r="S334" s="133">
        <v>80</v>
      </c>
      <c r="T334" s="133">
        <v>60</v>
      </c>
      <c r="U334" s="133" t="e">
        <f t="shared" si="13"/>
        <v>#REF!</v>
      </c>
      <c r="V334" s="47">
        <v>100</v>
      </c>
      <c r="W334" s="47">
        <v>6.8</v>
      </c>
      <c r="X334" s="35" t="s">
        <v>1321</v>
      </c>
      <c r="Y334" s="10">
        <v>3</v>
      </c>
      <c r="Z334" s="10">
        <v>2</v>
      </c>
      <c r="AA334" s="10">
        <v>3</v>
      </c>
      <c r="AB334" s="10">
        <v>4</v>
      </c>
      <c r="AC334" s="10" t="s">
        <v>2845</v>
      </c>
      <c r="AD334" s="38"/>
      <c r="AE334" s="10">
        <v>5</v>
      </c>
      <c r="AF334" s="10">
        <f t="shared" si="12"/>
        <v>100</v>
      </c>
      <c r="AG334" s="158" t="s">
        <v>1432</v>
      </c>
      <c r="AH334" s="38" t="s">
        <v>2842</v>
      </c>
      <c r="AI334" s="38">
        <v>100</v>
      </c>
      <c r="AJ334" s="38"/>
      <c r="AK334" s="38"/>
      <c r="AL334" s="38"/>
      <c r="AM334" s="38"/>
      <c r="AN334" s="38"/>
      <c r="AO334" s="38"/>
      <c r="AP334" s="38"/>
      <c r="AQ334" s="38"/>
      <c r="AR334" s="38"/>
      <c r="AS334" s="38"/>
      <c r="AT334" s="38"/>
      <c r="AU334" s="38"/>
      <c r="AV334" s="38"/>
      <c r="AW334" s="38"/>
      <c r="AX334" s="38"/>
    </row>
    <row r="335" spans="1:62" s="10" customFormat="1" ht="127.3">
      <c r="A335" s="10">
        <v>106</v>
      </c>
      <c r="B335" s="10" t="s">
        <v>1313</v>
      </c>
      <c r="D335" s="158" t="s">
        <v>2481</v>
      </c>
      <c r="E335" s="10" t="s">
        <v>2214</v>
      </c>
      <c r="F335" s="10">
        <v>35463</v>
      </c>
      <c r="G335" s="10" t="s">
        <v>2850</v>
      </c>
      <c r="H335" s="10">
        <v>2021</v>
      </c>
      <c r="I335" s="38" t="s">
        <v>2851</v>
      </c>
      <c r="J335" s="159">
        <v>293646.45</v>
      </c>
      <c r="K335" s="22" t="s">
        <v>328</v>
      </c>
      <c r="L335" s="38" t="s">
        <v>2853</v>
      </c>
      <c r="M335" s="38" t="s">
        <v>2854</v>
      </c>
      <c r="N335" s="38" t="s">
        <v>2855</v>
      </c>
      <c r="O335" s="38" t="s">
        <v>2856</v>
      </c>
      <c r="P335" s="10">
        <v>69024</v>
      </c>
      <c r="Q335" s="133" t="e">
        <f>SUBTOTAL(9,#REF!)</f>
        <v>#REF!</v>
      </c>
      <c r="R335" s="159">
        <f t="shared" si="16"/>
        <v>28.235235576923081</v>
      </c>
      <c r="S335" s="133">
        <v>17.88</v>
      </c>
      <c r="T335" s="133">
        <v>12.38</v>
      </c>
      <c r="U335" s="133" t="e">
        <f t="shared" si="13"/>
        <v>#REF!</v>
      </c>
      <c r="V335" s="47">
        <v>100</v>
      </c>
      <c r="W335" s="47">
        <v>22.1</v>
      </c>
      <c r="X335" s="35" t="s">
        <v>1321</v>
      </c>
      <c r="Y335" s="10">
        <v>3</v>
      </c>
      <c r="Z335" s="10">
        <v>12</v>
      </c>
      <c r="AA335" s="10">
        <v>1</v>
      </c>
      <c r="AB335" s="10">
        <v>47</v>
      </c>
      <c r="AC335" s="10" t="s">
        <v>2852</v>
      </c>
      <c r="AD335" s="38"/>
      <c r="AE335" s="10">
        <v>5</v>
      </c>
      <c r="AF335" s="10">
        <f t="shared" si="12"/>
        <v>100</v>
      </c>
      <c r="AG335" s="38" t="s">
        <v>2212</v>
      </c>
      <c r="AH335" s="38" t="s">
        <v>2214</v>
      </c>
      <c r="AI335" s="38">
        <v>50</v>
      </c>
      <c r="AJ335" s="38" t="s">
        <v>2857</v>
      </c>
      <c r="AK335" s="38" t="s">
        <v>2858</v>
      </c>
      <c r="AL335" s="38">
        <v>30</v>
      </c>
      <c r="AM335" s="38" t="s">
        <v>2519</v>
      </c>
      <c r="AN335" s="38" t="s">
        <v>2303</v>
      </c>
      <c r="AO335" s="38">
        <v>20</v>
      </c>
      <c r="AP335" s="38"/>
      <c r="AQ335" s="38"/>
      <c r="AR335" s="38"/>
      <c r="AS335" s="38"/>
      <c r="AT335" s="38"/>
      <c r="AU335" s="38"/>
      <c r="AV335" s="38"/>
      <c r="AW335" s="38"/>
      <c r="AX335" s="38"/>
    </row>
    <row r="336" spans="1:62" s="10" customFormat="1" ht="141.44999999999999">
      <c r="A336" s="10">
        <v>206</v>
      </c>
      <c r="B336" s="10" t="s">
        <v>2859</v>
      </c>
      <c r="C336" s="10">
        <v>13</v>
      </c>
      <c r="D336" s="42" t="s">
        <v>2860</v>
      </c>
      <c r="E336" s="10" t="s">
        <v>2861</v>
      </c>
      <c r="F336" s="10">
        <v>15269</v>
      </c>
      <c r="G336" s="10" t="s">
        <v>2862</v>
      </c>
      <c r="H336" s="158">
        <v>2002</v>
      </c>
      <c r="I336" s="10" t="s">
        <v>2863</v>
      </c>
      <c r="J336" s="159">
        <v>108113.86000000002</v>
      </c>
      <c r="K336" s="10" t="s">
        <v>149</v>
      </c>
      <c r="L336" s="10" t="s">
        <v>2864</v>
      </c>
      <c r="M336" s="10" t="s">
        <v>2865</v>
      </c>
      <c r="N336" s="10" t="s">
        <v>2866</v>
      </c>
      <c r="O336" s="10" t="s">
        <v>2867</v>
      </c>
      <c r="P336" s="43">
        <v>625</v>
      </c>
      <c r="Q336" s="159">
        <f>U336-T336</f>
        <v>80.263711058823532</v>
      </c>
      <c r="R336" s="161">
        <v>40.131855529411766</v>
      </c>
      <c r="S336" s="161">
        <v>40.131855529411766</v>
      </c>
      <c r="T336" s="161">
        <v>120.39556658823528</v>
      </c>
      <c r="U336" s="159">
        <f t="shared" ref="U336:U371" si="17">SUM(R336:T336)</f>
        <v>200.65927764705881</v>
      </c>
      <c r="V336" s="47">
        <v>100</v>
      </c>
      <c r="W336" s="47">
        <v>100</v>
      </c>
      <c r="X336" s="14" t="s">
        <v>2868</v>
      </c>
      <c r="Y336" s="10">
        <v>3</v>
      </c>
      <c r="Z336" s="10">
        <v>10</v>
      </c>
      <c r="AA336" s="10">
        <v>4</v>
      </c>
      <c r="AB336" s="10">
        <v>60</v>
      </c>
      <c r="AC336" s="10">
        <v>1</v>
      </c>
      <c r="AD336" s="10">
        <v>0</v>
      </c>
      <c r="AE336" s="10">
        <v>5</v>
      </c>
      <c r="AF336" s="10">
        <v>100</v>
      </c>
      <c r="AG336" s="10" t="s">
        <v>2869</v>
      </c>
      <c r="AH336" s="10" t="s">
        <v>2870</v>
      </c>
      <c r="AI336" s="10">
        <v>15</v>
      </c>
      <c r="AJ336" s="10" t="s">
        <v>2860</v>
      </c>
      <c r="AK336" s="10" t="s">
        <v>2861</v>
      </c>
      <c r="AL336" s="10">
        <v>40</v>
      </c>
      <c r="AM336" s="158" t="s">
        <v>2871</v>
      </c>
      <c r="AN336" s="10" t="s">
        <v>2872</v>
      </c>
      <c r="AO336" s="10">
        <v>0</v>
      </c>
      <c r="AP336" s="10" t="s">
        <v>2873</v>
      </c>
      <c r="AQ336" s="10" t="s">
        <v>2870</v>
      </c>
      <c r="AR336" s="10">
        <v>5</v>
      </c>
      <c r="AS336" s="10" t="s">
        <v>2874</v>
      </c>
      <c r="AT336" s="10" t="s">
        <v>2870</v>
      </c>
      <c r="AU336" s="10">
        <v>5</v>
      </c>
      <c r="AV336" s="10" t="s">
        <v>2875</v>
      </c>
      <c r="AW336" s="10" t="s">
        <v>1848</v>
      </c>
      <c r="AX336" s="10">
        <v>0</v>
      </c>
      <c r="AY336" s="10" t="s">
        <v>2877</v>
      </c>
      <c r="AZ336" s="10" t="s">
        <v>2878</v>
      </c>
      <c r="BA336" s="10">
        <v>0</v>
      </c>
      <c r="BB336" s="10" t="s">
        <v>2879</v>
      </c>
      <c r="BC336" s="10" t="s">
        <v>2880</v>
      </c>
      <c r="BD336" s="10">
        <v>0</v>
      </c>
      <c r="BE336" s="10" t="s">
        <v>2881</v>
      </c>
      <c r="BF336" s="10" t="s">
        <v>2882</v>
      </c>
      <c r="BG336" s="10">
        <v>15</v>
      </c>
      <c r="BH336" s="10" t="s">
        <v>2881</v>
      </c>
      <c r="BI336" s="10" t="s">
        <v>2883</v>
      </c>
      <c r="BJ336" s="10">
        <v>0</v>
      </c>
    </row>
    <row r="337" spans="1:62" s="10" customFormat="1" ht="99">
      <c r="A337" s="10">
        <v>206</v>
      </c>
      <c r="B337" s="10" t="s">
        <v>2859</v>
      </c>
      <c r="C337" s="10">
        <v>12</v>
      </c>
      <c r="D337" s="158" t="s">
        <v>2869</v>
      </c>
      <c r="E337" s="10" t="s">
        <v>2870</v>
      </c>
      <c r="F337" s="10">
        <v>10842</v>
      </c>
      <c r="G337" s="10" t="s">
        <v>2884</v>
      </c>
      <c r="H337" s="10">
        <v>1985</v>
      </c>
      <c r="I337" s="10" t="s">
        <v>2885</v>
      </c>
      <c r="J337" s="159">
        <v>376581</v>
      </c>
      <c r="K337" s="10" t="s">
        <v>8257</v>
      </c>
      <c r="L337" s="10" t="s">
        <v>2886</v>
      </c>
      <c r="M337" s="10" t="s">
        <v>2887</v>
      </c>
      <c r="N337" s="10" t="s">
        <v>2888</v>
      </c>
      <c r="O337" s="10" t="s">
        <v>2889</v>
      </c>
      <c r="P337" s="43">
        <v>1148</v>
      </c>
      <c r="Q337" s="159">
        <f t="shared" ref="Q337:Q381" si="18">U337-T337</f>
        <v>117.72145882352942</v>
      </c>
      <c r="R337" s="161">
        <v>58.860729411764709</v>
      </c>
      <c r="S337" s="161">
        <v>58.860729411764709</v>
      </c>
      <c r="T337" s="161">
        <v>176.5821882352941</v>
      </c>
      <c r="U337" s="159">
        <f t="shared" si="17"/>
        <v>294.30364705882351</v>
      </c>
      <c r="V337" s="47">
        <v>100</v>
      </c>
      <c r="W337" s="47">
        <v>100</v>
      </c>
      <c r="X337" s="14" t="s">
        <v>2868</v>
      </c>
      <c r="Y337" s="10">
        <v>1</v>
      </c>
      <c r="Z337" s="10">
        <v>4</v>
      </c>
      <c r="AA337" s="10">
        <v>1</v>
      </c>
      <c r="AB337" s="10">
        <v>60</v>
      </c>
      <c r="AD337" s="10">
        <v>0</v>
      </c>
      <c r="AE337" s="10">
        <v>5</v>
      </c>
      <c r="AF337" s="10">
        <v>100</v>
      </c>
      <c r="AG337" s="10" t="s">
        <v>2869</v>
      </c>
      <c r="AH337" s="10" t="s">
        <v>2870</v>
      </c>
      <c r="AI337" s="10">
        <v>35</v>
      </c>
      <c r="AJ337" s="10" t="s">
        <v>2860</v>
      </c>
      <c r="AK337" s="10" t="s">
        <v>2861</v>
      </c>
      <c r="AL337" s="10">
        <v>20</v>
      </c>
      <c r="AM337" s="158" t="s">
        <v>2871</v>
      </c>
      <c r="AN337" s="10" t="s">
        <v>2872</v>
      </c>
      <c r="AO337" s="10">
        <v>0</v>
      </c>
      <c r="AP337" s="10" t="s">
        <v>2873</v>
      </c>
      <c r="AQ337" s="10" t="s">
        <v>2870</v>
      </c>
      <c r="AR337" s="10">
        <v>5</v>
      </c>
      <c r="AS337" s="10" t="s">
        <v>2874</v>
      </c>
      <c r="AT337" s="10" t="s">
        <v>2870</v>
      </c>
      <c r="AU337" s="10">
        <v>5</v>
      </c>
      <c r="AV337" s="10" t="s">
        <v>2875</v>
      </c>
      <c r="AW337" s="10" t="s">
        <v>1848</v>
      </c>
      <c r="AX337" s="10">
        <v>0</v>
      </c>
      <c r="AY337" s="10" t="s">
        <v>2877</v>
      </c>
      <c r="AZ337" s="10" t="s">
        <v>2878</v>
      </c>
      <c r="BA337" s="10">
        <v>0</v>
      </c>
      <c r="BB337" s="10" t="s">
        <v>2879</v>
      </c>
      <c r="BC337" s="10" t="s">
        <v>2880</v>
      </c>
      <c r="BD337" s="10">
        <v>0</v>
      </c>
      <c r="BE337" s="10" t="s">
        <v>2881</v>
      </c>
      <c r="BF337" s="10" t="s">
        <v>2882</v>
      </c>
      <c r="BG337" s="10">
        <v>15</v>
      </c>
      <c r="BH337" s="10" t="s">
        <v>2881</v>
      </c>
      <c r="BI337" s="10" t="s">
        <v>2883</v>
      </c>
      <c r="BJ337" s="10">
        <v>0</v>
      </c>
    </row>
    <row r="338" spans="1:62" s="10" customFormat="1" ht="99">
      <c r="A338" s="10">
        <v>206</v>
      </c>
      <c r="B338" s="10" t="s">
        <v>2859</v>
      </c>
      <c r="C338" s="10">
        <v>12</v>
      </c>
      <c r="D338" s="42" t="s">
        <v>2860</v>
      </c>
      <c r="E338" s="10" t="s">
        <v>2861</v>
      </c>
      <c r="F338" s="42">
        <v>15269</v>
      </c>
      <c r="G338" s="10" t="s">
        <v>2890</v>
      </c>
      <c r="H338" s="10">
        <v>1970</v>
      </c>
      <c r="I338" s="10" t="s">
        <v>2891</v>
      </c>
      <c r="J338" s="159">
        <v>424384</v>
      </c>
      <c r="K338" s="10" t="s">
        <v>8257</v>
      </c>
      <c r="L338" s="10" t="s">
        <v>2886</v>
      </c>
      <c r="M338" s="10" t="s">
        <v>2887</v>
      </c>
      <c r="N338" s="10" t="s">
        <v>2892</v>
      </c>
      <c r="O338" s="10" t="s">
        <v>2893</v>
      </c>
      <c r="P338" s="43">
        <v>1833</v>
      </c>
      <c r="Q338" s="159">
        <f t="shared" si="18"/>
        <v>189.97101176470591</v>
      </c>
      <c r="R338" s="161">
        <v>94.985505882352939</v>
      </c>
      <c r="S338" s="161">
        <v>94.985505882352939</v>
      </c>
      <c r="T338" s="161">
        <v>284.95651764705877</v>
      </c>
      <c r="U338" s="159">
        <f t="shared" si="17"/>
        <v>474.92752941176468</v>
      </c>
      <c r="V338" s="47">
        <v>100</v>
      </c>
      <c r="W338" s="47">
        <v>100</v>
      </c>
      <c r="X338" s="14" t="s">
        <v>2868</v>
      </c>
      <c r="Y338" s="10">
        <v>1</v>
      </c>
      <c r="Z338" s="10">
        <v>4</v>
      </c>
      <c r="AA338" s="10">
        <v>1</v>
      </c>
      <c r="AB338" s="10">
        <v>60</v>
      </c>
      <c r="AD338" s="10">
        <v>0</v>
      </c>
      <c r="AE338" s="10">
        <v>5</v>
      </c>
      <c r="AF338" s="10">
        <v>100</v>
      </c>
      <c r="AG338" s="10" t="s">
        <v>2869</v>
      </c>
      <c r="AH338" s="10" t="s">
        <v>2870</v>
      </c>
      <c r="AI338" s="10">
        <v>20</v>
      </c>
      <c r="AJ338" s="10" t="s">
        <v>2860</v>
      </c>
      <c r="AK338" s="10" t="s">
        <v>2861</v>
      </c>
      <c r="AL338" s="10">
        <v>40</v>
      </c>
      <c r="AM338" s="158" t="s">
        <v>2871</v>
      </c>
      <c r="AN338" s="10" t="s">
        <v>2872</v>
      </c>
      <c r="AO338" s="10">
        <v>0</v>
      </c>
      <c r="AP338" s="10" t="s">
        <v>2873</v>
      </c>
      <c r="AQ338" s="10" t="s">
        <v>2870</v>
      </c>
      <c r="AR338" s="10">
        <v>5</v>
      </c>
      <c r="AS338" s="10" t="s">
        <v>2874</v>
      </c>
      <c r="AT338" s="10" t="s">
        <v>2870</v>
      </c>
      <c r="AU338" s="10">
        <v>5</v>
      </c>
      <c r="AV338" s="10" t="s">
        <v>2875</v>
      </c>
      <c r="AW338" s="10" t="s">
        <v>1848</v>
      </c>
      <c r="AX338" s="10">
        <v>0</v>
      </c>
      <c r="AY338" s="10" t="s">
        <v>2877</v>
      </c>
      <c r="AZ338" s="10" t="s">
        <v>2878</v>
      </c>
      <c r="BA338" s="10">
        <v>0</v>
      </c>
      <c r="BB338" s="10" t="s">
        <v>2879</v>
      </c>
      <c r="BC338" s="10" t="s">
        <v>2880</v>
      </c>
      <c r="BD338" s="10">
        <v>0</v>
      </c>
      <c r="BE338" s="10" t="s">
        <v>2881</v>
      </c>
      <c r="BF338" s="10" t="s">
        <v>2882</v>
      </c>
      <c r="BG338" s="10">
        <v>15</v>
      </c>
      <c r="BH338" s="10" t="s">
        <v>2881</v>
      </c>
      <c r="BI338" s="10" t="s">
        <v>2883</v>
      </c>
      <c r="BJ338" s="10">
        <v>0</v>
      </c>
    </row>
    <row r="339" spans="1:62" s="10" customFormat="1" ht="99">
      <c r="A339" s="10">
        <v>206</v>
      </c>
      <c r="B339" s="10" t="s">
        <v>2859</v>
      </c>
      <c r="C339" s="10">
        <v>12</v>
      </c>
      <c r="D339" s="158" t="s">
        <v>2869</v>
      </c>
      <c r="E339" s="10" t="s">
        <v>2870</v>
      </c>
      <c r="F339" s="10">
        <v>10842</v>
      </c>
      <c r="G339" s="10" t="s">
        <v>2894</v>
      </c>
      <c r="H339" s="10">
        <v>1993</v>
      </c>
      <c r="I339" s="10" t="s">
        <v>2895</v>
      </c>
      <c r="J339" s="159">
        <v>232075</v>
      </c>
      <c r="K339" s="10" t="s">
        <v>8257</v>
      </c>
      <c r="L339" s="10" t="s">
        <v>2886</v>
      </c>
      <c r="M339" s="10" t="s">
        <v>2887</v>
      </c>
      <c r="N339" s="10" t="s">
        <v>2896</v>
      </c>
      <c r="O339" s="10" t="s">
        <v>2897</v>
      </c>
      <c r="P339" s="43">
        <v>1884</v>
      </c>
      <c r="Q339" s="159">
        <f t="shared" si="18"/>
        <v>110.92117647058825</v>
      </c>
      <c r="R339" s="161">
        <v>55.460588235294125</v>
      </c>
      <c r="S339" s="161">
        <v>55.460588235294125</v>
      </c>
      <c r="T339" s="161">
        <v>166.38176470588235</v>
      </c>
      <c r="U339" s="159">
        <f t="shared" si="17"/>
        <v>277.3029411764706</v>
      </c>
      <c r="V339" s="47">
        <v>100</v>
      </c>
      <c r="W339" s="47">
        <v>100</v>
      </c>
      <c r="X339" s="14" t="s">
        <v>2868</v>
      </c>
      <c r="Y339" s="10">
        <v>1</v>
      </c>
      <c r="Z339" s="10">
        <v>4</v>
      </c>
      <c r="AA339" s="10">
        <v>1</v>
      </c>
      <c r="AB339" s="10">
        <v>60</v>
      </c>
      <c r="AD339" s="10">
        <v>0</v>
      </c>
      <c r="AE339" s="10">
        <v>5</v>
      </c>
      <c r="AF339" s="10">
        <v>100</v>
      </c>
      <c r="AG339" s="10" t="s">
        <v>2869</v>
      </c>
      <c r="AH339" s="10" t="s">
        <v>2870</v>
      </c>
      <c r="AI339" s="10">
        <v>40</v>
      </c>
      <c r="AJ339" s="10" t="s">
        <v>2860</v>
      </c>
      <c r="AK339" s="10" t="s">
        <v>2861</v>
      </c>
      <c r="AL339" s="10">
        <v>20</v>
      </c>
      <c r="AM339" s="158" t="s">
        <v>2871</v>
      </c>
      <c r="AN339" s="10" t="s">
        <v>2872</v>
      </c>
      <c r="AO339" s="10">
        <v>0</v>
      </c>
      <c r="AP339" s="10" t="s">
        <v>2873</v>
      </c>
      <c r="AQ339" s="10" t="s">
        <v>2870</v>
      </c>
      <c r="AR339" s="10">
        <v>5</v>
      </c>
      <c r="AS339" s="10" t="s">
        <v>2874</v>
      </c>
      <c r="AT339" s="10" t="s">
        <v>2870</v>
      </c>
      <c r="AU339" s="10">
        <v>5</v>
      </c>
      <c r="AV339" s="10" t="s">
        <v>2875</v>
      </c>
      <c r="AW339" s="10" t="s">
        <v>1848</v>
      </c>
      <c r="AX339" s="10">
        <v>0</v>
      </c>
      <c r="AY339" s="10" t="s">
        <v>2877</v>
      </c>
      <c r="AZ339" s="10" t="s">
        <v>2878</v>
      </c>
      <c r="BA339" s="10">
        <v>0</v>
      </c>
      <c r="BB339" s="10" t="s">
        <v>2879</v>
      </c>
      <c r="BC339" s="10" t="s">
        <v>2880</v>
      </c>
      <c r="BD339" s="10">
        <v>0</v>
      </c>
      <c r="BE339" s="10" t="s">
        <v>2881</v>
      </c>
      <c r="BF339" s="10" t="s">
        <v>2882</v>
      </c>
      <c r="BG339" s="10">
        <v>15</v>
      </c>
      <c r="BH339" s="10" t="s">
        <v>2881</v>
      </c>
      <c r="BI339" s="10" t="s">
        <v>2883</v>
      </c>
      <c r="BJ339" s="10">
        <v>0</v>
      </c>
    </row>
    <row r="340" spans="1:62" s="10" customFormat="1" ht="99">
      <c r="A340" s="10">
        <v>206</v>
      </c>
      <c r="B340" s="10" t="s">
        <v>2859</v>
      </c>
      <c r="C340" s="10">
        <v>12</v>
      </c>
      <c r="D340" s="158" t="s">
        <v>2869</v>
      </c>
      <c r="E340" s="10" t="s">
        <v>2870</v>
      </c>
      <c r="F340" s="10">
        <v>10842</v>
      </c>
      <c r="G340" s="10" t="s">
        <v>2898</v>
      </c>
      <c r="H340" s="158">
        <v>2002</v>
      </c>
      <c r="I340" s="10" t="s">
        <v>2899</v>
      </c>
      <c r="J340" s="159">
        <v>47876.650000000096</v>
      </c>
      <c r="K340" s="10" t="s">
        <v>8257</v>
      </c>
      <c r="L340" s="10" t="s">
        <v>2900</v>
      </c>
      <c r="M340" s="10" t="s">
        <v>2901</v>
      </c>
      <c r="N340" s="10" t="s">
        <v>2902</v>
      </c>
      <c r="O340" s="10" t="s">
        <v>2903</v>
      </c>
      <c r="P340" s="43">
        <v>2234</v>
      </c>
      <c r="Q340" s="159">
        <f t="shared" si="18"/>
        <v>71.453018823529419</v>
      </c>
      <c r="R340" s="161">
        <v>35.72650941176471</v>
      </c>
      <c r="S340" s="161">
        <v>35.72650941176471</v>
      </c>
      <c r="T340" s="161">
        <v>107.17952823529413</v>
      </c>
      <c r="U340" s="159">
        <f t="shared" si="17"/>
        <v>178.63254705882355</v>
      </c>
      <c r="V340" s="47">
        <v>100</v>
      </c>
      <c r="W340" s="47">
        <v>100</v>
      </c>
      <c r="X340" s="14" t="s">
        <v>2868</v>
      </c>
      <c r="Y340" s="10">
        <v>3</v>
      </c>
      <c r="Z340" s="10">
        <v>1</v>
      </c>
      <c r="AA340" s="10">
        <v>6</v>
      </c>
      <c r="AB340" s="10">
        <v>60</v>
      </c>
      <c r="AD340" s="10">
        <v>0</v>
      </c>
      <c r="AE340" s="10">
        <v>5</v>
      </c>
      <c r="AF340" s="10">
        <v>100</v>
      </c>
      <c r="AG340" s="10" t="s">
        <v>2869</v>
      </c>
      <c r="AH340" s="10" t="s">
        <v>2870</v>
      </c>
      <c r="AI340" s="10">
        <v>60</v>
      </c>
      <c r="AJ340" s="10" t="s">
        <v>2860</v>
      </c>
      <c r="AK340" s="10" t="s">
        <v>2861</v>
      </c>
      <c r="AL340" s="10">
        <v>40</v>
      </c>
      <c r="AM340" s="158" t="s">
        <v>2871</v>
      </c>
      <c r="AN340" s="10" t="s">
        <v>2872</v>
      </c>
      <c r="AO340" s="10">
        <v>0</v>
      </c>
      <c r="AP340" s="10" t="s">
        <v>2873</v>
      </c>
      <c r="AQ340" s="10" t="s">
        <v>2870</v>
      </c>
      <c r="AR340" s="10">
        <v>0</v>
      </c>
      <c r="AS340" s="10" t="s">
        <v>2874</v>
      </c>
      <c r="AT340" s="10" t="s">
        <v>2870</v>
      </c>
      <c r="AU340" s="10">
        <v>0</v>
      </c>
      <c r="AV340" s="10" t="s">
        <v>2875</v>
      </c>
      <c r="AW340" s="10" t="s">
        <v>1848</v>
      </c>
      <c r="AX340" s="10">
        <v>0</v>
      </c>
      <c r="AY340" s="10" t="s">
        <v>2877</v>
      </c>
      <c r="AZ340" s="10" t="s">
        <v>2878</v>
      </c>
      <c r="BA340" s="10">
        <v>0</v>
      </c>
      <c r="BB340" s="10" t="s">
        <v>2879</v>
      </c>
      <c r="BC340" s="10" t="s">
        <v>2880</v>
      </c>
      <c r="BD340" s="10">
        <v>0</v>
      </c>
      <c r="BE340" s="10" t="s">
        <v>2881</v>
      </c>
      <c r="BF340" s="10" t="s">
        <v>2882</v>
      </c>
      <c r="BG340" s="10">
        <v>0</v>
      </c>
      <c r="BH340" s="10" t="s">
        <v>2881</v>
      </c>
      <c r="BI340" s="10" t="s">
        <v>2883</v>
      </c>
      <c r="BJ340" s="10">
        <v>0</v>
      </c>
    </row>
    <row r="341" spans="1:62" s="10" customFormat="1" ht="141.44999999999999">
      <c r="A341" s="10">
        <v>206</v>
      </c>
      <c r="B341" s="10" t="s">
        <v>2859</v>
      </c>
      <c r="C341" s="10">
        <v>12</v>
      </c>
      <c r="D341" s="158" t="s">
        <v>2869</v>
      </c>
      <c r="E341" s="10" t="s">
        <v>2870</v>
      </c>
      <c r="F341" s="10">
        <v>10842</v>
      </c>
      <c r="G341" s="10" t="s">
        <v>2904</v>
      </c>
      <c r="H341" s="158">
        <v>2004</v>
      </c>
      <c r="I341" s="10" t="s">
        <v>2905</v>
      </c>
      <c r="J341" s="159">
        <v>759083.57000000007</v>
      </c>
      <c r="K341" s="10" t="s">
        <v>156</v>
      </c>
      <c r="L341" s="10" t="s">
        <v>2900</v>
      </c>
      <c r="M341" s="10" t="s">
        <v>2901</v>
      </c>
      <c r="N341" s="10" t="s">
        <v>2906</v>
      </c>
      <c r="O341" s="10" t="s">
        <v>2907</v>
      </c>
      <c r="P341" s="43">
        <v>4014</v>
      </c>
      <c r="Q341" s="159">
        <f t="shared" si="18"/>
        <v>103.04389411764706</v>
      </c>
      <c r="R341" s="161">
        <v>51.521947058823528</v>
      </c>
      <c r="S341" s="161">
        <v>51.521947058823528</v>
      </c>
      <c r="T341" s="161">
        <v>154.56584117647057</v>
      </c>
      <c r="U341" s="159">
        <f t="shared" si="17"/>
        <v>257.60973529411763</v>
      </c>
      <c r="V341" s="47">
        <v>100</v>
      </c>
      <c r="W341" s="47">
        <v>100</v>
      </c>
      <c r="X341" s="14" t="s">
        <v>2868</v>
      </c>
      <c r="Y341" s="10">
        <v>3</v>
      </c>
      <c r="Z341" s="10">
        <v>5</v>
      </c>
      <c r="AA341" s="10">
        <v>1</v>
      </c>
      <c r="AB341" s="10">
        <v>60</v>
      </c>
      <c r="AC341" s="10">
        <v>2</v>
      </c>
      <c r="AD341" s="10">
        <v>0</v>
      </c>
      <c r="AE341" s="10">
        <v>5</v>
      </c>
      <c r="AF341" s="10">
        <v>100</v>
      </c>
      <c r="AG341" s="10" t="s">
        <v>2869</v>
      </c>
      <c r="AH341" s="10" t="s">
        <v>2870</v>
      </c>
      <c r="AI341" s="10">
        <v>30</v>
      </c>
      <c r="AJ341" s="10" t="s">
        <v>2860</v>
      </c>
      <c r="AK341" s="10" t="s">
        <v>2861</v>
      </c>
      <c r="AL341" s="10">
        <v>10</v>
      </c>
      <c r="AM341" s="158" t="s">
        <v>2871</v>
      </c>
      <c r="AN341" s="10" t="s">
        <v>2872</v>
      </c>
      <c r="AO341" s="10">
        <v>0</v>
      </c>
      <c r="AP341" s="10" t="s">
        <v>2873</v>
      </c>
      <c r="AQ341" s="10" t="s">
        <v>2870</v>
      </c>
      <c r="AR341" s="10">
        <v>10</v>
      </c>
      <c r="AS341" s="10" t="s">
        <v>2874</v>
      </c>
      <c r="AT341" s="10" t="s">
        <v>2870</v>
      </c>
      <c r="AU341" s="10">
        <v>10</v>
      </c>
      <c r="AV341" s="10" t="s">
        <v>2875</v>
      </c>
      <c r="AW341" s="10" t="s">
        <v>1848</v>
      </c>
      <c r="AX341" s="10">
        <v>0</v>
      </c>
      <c r="AY341" s="10" t="s">
        <v>2877</v>
      </c>
      <c r="AZ341" s="10" t="s">
        <v>2878</v>
      </c>
      <c r="BA341" s="10">
        <v>0</v>
      </c>
      <c r="BB341" s="10" t="s">
        <v>2879</v>
      </c>
      <c r="BC341" s="10" t="s">
        <v>2880</v>
      </c>
      <c r="BD341" s="10">
        <v>5</v>
      </c>
      <c r="BE341" s="10" t="s">
        <v>2881</v>
      </c>
      <c r="BF341" s="10" t="s">
        <v>2882</v>
      </c>
      <c r="BG341" s="10">
        <v>5</v>
      </c>
      <c r="BH341" s="10" t="s">
        <v>2881</v>
      </c>
      <c r="BI341" s="10" t="s">
        <v>2883</v>
      </c>
      <c r="BJ341" s="10">
        <v>0</v>
      </c>
    </row>
    <row r="342" spans="1:62" s="10" customFormat="1" ht="311.14999999999998">
      <c r="A342" s="10">
        <v>206</v>
      </c>
      <c r="B342" s="10" t="s">
        <v>2859</v>
      </c>
      <c r="C342" s="10">
        <v>15</v>
      </c>
      <c r="D342" s="158" t="s">
        <v>2871</v>
      </c>
      <c r="E342" s="10" t="s">
        <v>2872</v>
      </c>
      <c r="F342" s="10">
        <v>4254</v>
      </c>
      <c r="G342" s="10" t="s">
        <v>2908</v>
      </c>
      <c r="H342" s="158">
        <v>2004</v>
      </c>
      <c r="I342" s="10" t="s">
        <v>2909</v>
      </c>
      <c r="J342" s="159">
        <v>27442.26</v>
      </c>
      <c r="K342" s="10" t="s">
        <v>156</v>
      </c>
      <c r="L342" s="10" t="s">
        <v>2910</v>
      </c>
      <c r="M342" s="10" t="s">
        <v>2911</v>
      </c>
      <c r="N342" s="10" t="s">
        <v>2912</v>
      </c>
      <c r="O342" s="10" t="s">
        <v>2913</v>
      </c>
      <c r="P342" s="43">
        <v>4036</v>
      </c>
      <c r="Q342" s="159">
        <f t="shared" si="18"/>
        <v>25.291400470588236</v>
      </c>
      <c r="R342" s="161">
        <v>12.645700235294118</v>
      </c>
      <c r="S342" s="161">
        <v>12.645700235294118</v>
      </c>
      <c r="T342" s="161">
        <v>37.937100705882351</v>
      </c>
      <c r="U342" s="159">
        <f t="shared" si="17"/>
        <v>63.228501176470587</v>
      </c>
      <c r="V342" s="47">
        <v>100</v>
      </c>
      <c r="W342" s="47">
        <v>100</v>
      </c>
      <c r="X342" s="14" t="s">
        <v>2868</v>
      </c>
      <c r="Y342" s="10">
        <v>2</v>
      </c>
      <c r="Z342" s="10">
        <v>5</v>
      </c>
      <c r="AA342" s="10">
        <v>6</v>
      </c>
      <c r="AB342" s="10">
        <v>60</v>
      </c>
      <c r="AC342" s="10">
        <v>3</v>
      </c>
      <c r="AD342" s="10">
        <v>0</v>
      </c>
      <c r="AE342" s="10">
        <v>5</v>
      </c>
      <c r="AF342" s="10">
        <v>100</v>
      </c>
      <c r="AG342" s="10" t="s">
        <v>2869</v>
      </c>
      <c r="AH342" s="10" t="s">
        <v>2870</v>
      </c>
      <c r="AI342" s="10">
        <v>0</v>
      </c>
      <c r="AJ342" s="10" t="s">
        <v>2860</v>
      </c>
      <c r="AK342" s="10" t="s">
        <v>2861</v>
      </c>
      <c r="AL342" s="10">
        <v>0</v>
      </c>
      <c r="AM342" s="158" t="s">
        <v>2871</v>
      </c>
      <c r="AN342" s="10" t="s">
        <v>2872</v>
      </c>
      <c r="AO342" s="10">
        <v>60</v>
      </c>
      <c r="AP342" s="10" t="s">
        <v>2873</v>
      </c>
      <c r="AQ342" s="10" t="s">
        <v>2870</v>
      </c>
      <c r="AR342" s="10">
        <v>0</v>
      </c>
      <c r="AS342" s="10" t="s">
        <v>2874</v>
      </c>
      <c r="AT342" s="10" t="s">
        <v>2870</v>
      </c>
      <c r="AU342" s="10">
        <v>0</v>
      </c>
      <c r="AV342" s="10" t="s">
        <v>2875</v>
      </c>
      <c r="AW342" s="10" t="s">
        <v>1848</v>
      </c>
      <c r="AX342" s="10">
        <v>0</v>
      </c>
      <c r="AY342" s="10" t="s">
        <v>2877</v>
      </c>
      <c r="AZ342" s="10" t="s">
        <v>2878</v>
      </c>
      <c r="BA342" s="10">
        <v>0</v>
      </c>
      <c r="BB342" s="10" t="s">
        <v>2879</v>
      </c>
      <c r="BC342" s="10" t="s">
        <v>2880</v>
      </c>
      <c r="BD342" s="10">
        <v>0</v>
      </c>
      <c r="BE342" s="10" t="s">
        <v>2881</v>
      </c>
      <c r="BF342" s="10" t="s">
        <v>2882</v>
      </c>
      <c r="BG342" s="10">
        <v>40</v>
      </c>
      <c r="BH342" s="10" t="s">
        <v>2881</v>
      </c>
      <c r="BI342" s="10" t="s">
        <v>2883</v>
      </c>
      <c r="BJ342" s="10">
        <v>0</v>
      </c>
    </row>
    <row r="343" spans="1:62" s="10" customFormat="1" ht="99">
      <c r="A343" s="10">
        <v>206</v>
      </c>
      <c r="B343" s="10" t="s">
        <v>2859</v>
      </c>
      <c r="C343" s="10">
        <v>12</v>
      </c>
      <c r="D343" s="158" t="s">
        <v>2869</v>
      </c>
      <c r="E343" s="10" t="s">
        <v>2870</v>
      </c>
      <c r="F343" s="10">
        <v>10842</v>
      </c>
      <c r="G343" s="10" t="s">
        <v>2914</v>
      </c>
      <c r="H343" s="158">
        <v>2005</v>
      </c>
      <c r="I343" s="10" t="s">
        <v>2915</v>
      </c>
      <c r="J343" s="159">
        <v>20379.09</v>
      </c>
      <c r="K343" s="10" t="s">
        <v>812</v>
      </c>
      <c r="L343" s="10" t="s">
        <v>2900</v>
      </c>
      <c r="M343" s="10" t="s">
        <v>2901</v>
      </c>
      <c r="N343" s="10" t="s">
        <v>2916</v>
      </c>
      <c r="O343" s="10" t="s">
        <v>2917</v>
      </c>
      <c r="P343" s="43">
        <v>4056</v>
      </c>
      <c r="Q343" s="159">
        <f t="shared" si="18"/>
        <v>17.759015999999999</v>
      </c>
      <c r="R343" s="161">
        <v>8.8795079999999995</v>
      </c>
      <c r="S343" s="161">
        <v>8.8795079999999995</v>
      </c>
      <c r="T343" s="161">
        <v>26.638524</v>
      </c>
      <c r="U343" s="159">
        <f t="shared" si="17"/>
        <v>44.397539999999999</v>
      </c>
      <c r="V343" s="47">
        <v>100</v>
      </c>
      <c r="W343" s="47">
        <v>100</v>
      </c>
      <c r="X343" s="14" t="s">
        <v>2868</v>
      </c>
      <c r="Y343" s="10">
        <v>1</v>
      </c>
      <c r="Z343" s="10">
        <v>5</v>
      </c>
      <c r="AA343" s="10">
        <v>2</v>
      </c>
      <c r="AB343" s="10">
        <v>60</v>
      </c>
      <c r="AD343" s="10">
        <v>0</v>
      </c>
      <c r="AE343" s="10">
        <v>5</v>
      </c>
      <c r="AF343" s="10">
        <v>100</v>
      </c>
      <c r="AG343" s="10" t="s">
        <v>2869</v>
      </c>
      <c r="AH343" s="10" t="s">
        <v>2870</v>
      </c>
      <c r="AI343" s="10">
        <v>50</v>
      </c>
      <c r="AJ343" s="10" t="s">
        <v>2860</v>
      </c>
      <c r="AK343" s="10" t="s">
        <v>2861</v>
      </c>
      <c r="AL343" s="10">
        <v>50</v>
      </c>
      <c r="AM343" s="158" t="s">
        <v>2871</v>
      </c>
      <c r="AN343" s="10" t="s">
        <v>2872</v>
      </c>
      <c r="AO343" s="10">
        <v>0</v>
      </c>
      <c r="AP343" s="10" t="s">
        <v>2873</v>
      </c>
      <c r="AQ343" s="10" t="s">
        <v>2870</v>
      </c>
      <c r="AR343" s="10">
        <v>0</v>
      </c>
      <c r="AS343" s="10" t="s">
        <v>2874</v>
      </c>
      <c r="AT343" s="10" t="s">
        <v>2870</v>
      </c>
      <c r="AU343" s="10">
        <v>0</v>
      </c>
      <c r="AV343" s="10" t="s">
        <v>2875</v>
      </c>
      <c r="AW343" s="10" t="s">
        <v>1848</v>
      </c>
      <c r="AX343" s="10">
        <v>0</v>
      </c>
      <c r="AY343" s="10" t="s">
        <v>2877</v>
      </c>
      <c r="AZ343" s="10" t="s">
        <v>2878</v>
      </c>
      <c r="BA343" s="10">
        <v>0</v>
      </c>
      <c r="BB343" s="10" t="s">
        <v>2879</v>
      </c>
      <c r="BC343" s="10" t="s">
        <v>2880</v>
      </c>
      <c r="BD343" s="10">
        <v>0</v>
      </c>
      <c r="BE343" s="10" t="s">
        <v>2881</v>
      </c>
      <c r="BF343" s="10" t="s">
        <v>2882</v>
      </c>
      <c r="BG343" s="10">
        <v>0</v>
      </c>
      <c r="BH343" s="10" t="s">
        <v>2881</v>
      </c>
      <c r="BI343" s="10" t="s">
        <v>2883</v>
      </c>
      <c r="BJ343" s="10">
        <v>0</v>
      </c>
    </row>
    <row r="344" spans="1:62" s="10" customFormat="1" ht="99">
      <c r="A344" s="10">
        <v>206</v>
      </c>
      <c r="B344" s="10" t="s">
        <v>2859</v>
      </c>
      <c r="C344" s="10">
        <v>15</v>
      </c>
      <c r="D344" s="158" t="s">
        <v>2871</v>
      </c>
      <c r="E344" s="10" t="s">
        <v>2872</v>
      </c>
      <c r="F344" s="10">
        <v>4254</v>
      </c>
      <c r="G344" s="10" t="s">
        <v>2918</v>
      </c>
      <c r="H344" s="158">
        <v>2004</v>
      </c>
      <c r="I344" s="10" t="s">
        <v>2919</v>
      </c>
      <c r="J344" s="159">
        <v>30447.68</v>
      </c>
      <c r="K344" s="10" t="s">
        <v>8257</v>
      </c>
      <c r="L344" s="10" t="s">
        <v>2910</v>
      </c>
      <c r="M344" s="10" t="s">
        <v>2911</v>
      </c>
      <c r="N344" s="10" t="s">
        <v>2920</v>
      </c>
      <c r="O344" s="10" t="s">
        <v>2921</v>
      </c>
      <c r="P344" s="43">
        <v>4058</v>
      </c>
      <c r="Q344" s="159">
        <f t="shared" si="18"/>
        <v>21.432832000000005</v>
      </c>
      <c r="R344" s="161">
        <v>10.716416000000002</v>
      </c>
      <c r="S344" s="161">
        <v>10.716416000000002</v>
      </c>
      <c r="T344" s="161">
        <v>32.149248</v>
      </c>
      <c r="U344" s="159">
        <f t="shared" si="17"/>
        <v>53.582080000000005</v>
      </c>
      <c r="V344" s="47">
        <v>100</v>
      </c>
      <c r="W344" s="47">
        <v>100</v>
      </c>
      <c r="X344" s="14" t="s">
        <v>2868</v>
      </c>
      <c r="Y344" s="10">
        <v>1</v>
      </c>
      <c r="Z344" s="10">
        <v>2</v>
      </c>
      <c r="AA344" s="10">
        <v>3</v>
      </c>
      <c r="AB344" s="10">
        <v>60</v>
      </c>
      <c r="AD344" s="10">
        <v>0</v>
      </c>
      <c r="AE344" s="10">
        <v>5</v>
      </c>
      <c r="AF344" s="10">
        <v>100</v>
      </c>
      <c r="AG344" s="10" t="s">
        <v>2869</v>
      </c>
      <c r="AH344" s="10" t="s">
        <v>2870</v>
      </c>
      <c r="AI344" s="10">
        <v>0</v>
      </c>
      <c r="AJ344" s="10" t="s">
        <v>2860</v>
      </c>
      <c r="AK344" s="10" t="s">
        <v>2861</v>
      </c>
      <c r="AL344" s="10">
        <v>0</v>
      </c>
      <c r="AM344" s="158" t="s">
        <v>2871</v>
      </c>
      <c r="AN344" s="10" t="s">
        <v>2872</v>
      </c>
      <c r="AO344" s="10">
        <v>60</v>
      </c>
      <c r="AP344" s="10" t="s">
        <v>2873</v>
      </c>
      <c r="AQ344" s="10" t="s">
        <v>2870</v>
      </c>
      <c r="AR344" s="10">
        <v>0</v>
      </c>
      <c r="AS344" s="10" t="s">
        <v>2874</v>
      </c>
      <c r="AT344" s="10" t="s">
        <v>2870</v>
      </c>
      <c r="AU344" s="10">
        <v>0</v>
      </c>
      <c r="AV344" s="10" t="s">
        <v>2875</v>
      </c>
      <c r="AW344" s="10" t="s">
        <v>1848</v>
      </c>
      <c r="AX344" s="10">
        <v>0</v>
      </c>
      <c r="AY344" s="10" t="s">
        <v>2877</v>
      </c>
      <c r="AZ344" s="10" t="s">
        <v>2878</v>
      </c>
      <c r="BA344" s="10">
        <v>0</v>
      </c>
      <c r="BB344" s="10" t="s">
        <v>2879</v>
      </c>
      <c r="BC344" s="10" t="s">
        <v>2880</v>
      </c>
      <c r="BD344" s="10">
        <v>0</v>
      </c>
      <c r="BE344" s="10" t="s">
        <v>2881</v>
      </c>
      <c r="BF344" s="10" t="s">
        <v>2882</v>
      </c>
      <c r="BG344" s="10">
        <v>40</v>
      </c>
      <c r="BH344" s="10" t="s">
        <v>2881</v>
      </c>
      <c r="BI344" s="10" t="s">
        <v>2883</v>
      </c>
      <c r="BJ344" s="10">
        <v>0</v>
      </c>
    </row>
    <row r="345" spans="1:62" s="10" customFormat="1" ht="99">
      <c r="A345" s="10">
        <v>206</v>
      </c>
      <c r="B345" s="10" t="s">
        <v>2859</v>
      </c>
      <c r="C345" s="10">
        <v>12</v>
      </c>
      <c r="D345" s="158" t="s">
        <v>2869</v>
      </c>
      <c r="E345" s="10" t="s">
        <v>2870</v>
      </c>
      <c r="F345" s="10">
        <v>10842</v>
      </c>
      <c r="G345" s="10" t="s">
        <v>2922</v>
      </c>
      <c r="H345" s="158">
        <v>2005</v>
      </c>
      <c r="I345" s="10" t="s">
        <v>2923</v>
      </c>
      <c r="J345" s="159">
        <v>96356.93</v>
      </c>
      <c r="K345" s="10" t="s">
        <v>149</v>
      </c>
      <c r="L345" s="10" t="s">
        <v>2886</v>
      </c>
      <c r="M345" s="10" t="s">
        <v>2924</v>
      </c>
      <c r="N345" s="10" t="s">
        <v>2925</v>
      </c>
      <c r="O345" s="10" t="s">
        <v>2926</v>
      </c>
      <c r="P345" s="43">
        <v>4062</v>
      </c>
      <c r="Q345" s="159">
        <f t="shared" si="18"/>
        <v>24.534443764705884</v>
      </c>
      <c r="R345" s="161">
        <v>12.267221882352942</v>
      </c>
      <c r="S345" s="161">
        <v>12.267221882352942</v>
      </c>
      <c r="T345" s="161">
        <v>36.801665647058819</v>
      </c>
      <c r="U345" s="159">
        <f t="shared" si="17"/>
        <v>61.336109411764703</v>
      </c>
      <c r="V345" s="47">
        <v>100</v>
      </c>
      <c r="W345" s="47">
        <v>100</v>
      </c>
      <c r="X345" s="14" t="s">
        <v>2868</v>
      </c>
      <c r="Y345" s="10">
        <v>1</v>
      </c>
      <c r="Z345" s="10">
        <v>1</v>
      </c>
      <c r="AA345" s="10">
        <v>3</v>
      </c>
      <c r="AB345" s="10">
        <v>60</v>
      </c>
      <c r="AC345" s="10">
        <v>4</v>
      </c>
      <c r="AD345" s="10">
        <v>0</v>
      </c>
      <c r="AE345" s="10">
        <v>5</v>
      </c>
      <c r="AF345" s="10">
        <v>100</v>
      </c>
      <c r="AG345" s="10" t="s">
        <v>2869</v>
      </c>
      <c r="AH345" s="10" t="s">
        <v>2870</v>
      </c>
      <c r="AI345" s="10">
        <v>30</v>
      </c>
      <c r="AJ345" s="10" t="s">
        <v>2860</v>
      </c>
      <c r="AK345" s="10" t="s">
        <v>2861</v>
      </c>
      <c r="AL345" s="10">
        <v>10</v>
      </c>
      <c r="AM345" s="158" t="s">
        <v>2871</v>
      </c>
      <c r="AN345" s="10" t="s">
        <v>2872</v>
      </c>
      <c r="AO345" s="10">
        <v>0</v>
      </c>
      <c r="AP345" s="10" t="s">
        <v>2873</v>
      </c>
      <c r="AQ345" s="10" t="s">
        <v>2870</v>
      </c>
      <c r="AR345" s="10">
        <v>10</v>
      </c>
      <c r="AS345" s="10" t="s">
        <v>2874</v>
      </c>
      <c r="AT345" s="10" t="s">
        <v>2870</v>
      </c>
      <c r="AU345" s="10">
        <v>10</v>
      </c>
      <c r="AV345" s="10" t="s">
        <v>2875</v>
      </c>
      <c r="AW345" s="10" t="s">
        <v>1848</v>
      </c>
      <c r="AX345" s="10">
        <v>0</v>
      </c>
      <c r="AY345" s="10" t="s">
        <v>2877</v>
      </c>
      <c r="AZ345" s="10" t="s">
        <v>2878</v>
      </c>
      <c r="BA345" s="10">
        <v>0</v>
      </c>
      <c r="BB345" s="10" t="s">
        <v>2879</v>
      </c>
      <c r="BC345" s="10" t="s">
        <v>2880</v>
      </c>
      <c r="BD345" s="10">
        <v>5</v>
      </c>
      <c r="BE345" s="10" t="s">
        <v>2881</v>
      </c>
      <c r="BF345" s="10" t="s">
        <v>2882</v>
      </c>
      <c r="BG345" s="10">
        <v>5</v>
      </c>
      <c r="BH345" s="10" t="s">
        <v>2881</v>
      </c>
      <c r="BI345" s="10" t="s">
        <v>2883</v>
      </c>
      <c r="BJ345" s="10">
        <v>0</v>
      </c>
    </row>
    <row r="346" spans="1:62" s="10" customFormat="1" ht="99">
      <c r="A346" s="10">
        <v>206</v>
      </c>
      <c r="B346" s="10" t="s">
        <v>2859</v>
      </c>
      <c r="C346" s="10">
        <v>15</v>
      </c>
      <c r="D346" s="158" t="s">
        <v>2871</v>
      </c>
      <c r="E346" s="10" t="s">
        <v>2872</v>
      </c>
      <c r="F346" s="10">
        <v>4254</v>
      </c>
      <c r="G346" s="10" t="s">
        <v>2927</v>
      </c>
      <c r="H346" s="158">
        <v>2005</v>
      </c>
      <c r="I346" s="10" t="s">
        <v>2928</v>
      </c>
      <c r="J346" s="159">
        <v>20916.47</v>
      </c>
      <c r="K346" s="10" t="s">
        <v>8257</v>
      </c>
      <c r="L346" s="10" t="s">
        <v>2886</v>
      </c>
      <c r="M346" s="10" t="s">
        <v>2924</v>
      </c>
      <c r="N346" s="10" t="s">
        <v>2929</v>
      </c>
      <c r="O346" s="10" t="s">
        <v>2930</v>
      </c>
      <c r="P346" s="43">
        <v>4110</v>
      </c>
      <c r="Q346" s="159">
        <f t="shared" si="18"/>
        <v>20.984304470588235</v>
      </c>
      <c r="R346" s="161">
        <v>10.492152235294117</v>
      </c>
      <c r="S346" s="161">
        <v>10.492152235294117</v>
      </c>
      <c r="T346" s="161">
        <v>31.476456705882349</v>
      </c>
      <c r="U346" s="159">
        <f t="shared" si="17"/>
        <v>52.460761176470584</v>
      </c>
      <c r="V346" s="47">
        <v>100</v>
      </c>
      <c r="W346" s="47">
        <v>100</v>
      </c>
      <c r="X346" s="14" t="s">
        <v>2868</v>
      </c>
      <c r="Y346" s="10">
        <v>2</v>
      </c>
      <c r="Z346" s="10">
        <v>5</v>
      </c>
      <c r="AA346" s="10">
        <v>6</v>
      </c>
      <c r="AB346" s="10">
        <v>60</v>
      </c>
      <c r="AD346" s="10">
        <v>0</v>
      </c>
      <c r="AE346" s="10">
        <v>5</v>
      </c>
      <c r="AF346" s="10">
        <v>100</v>
      </c>
      <c r="AG346" s="10" t="s">
        <v>2869</v>
      </c>
      <c r="AH346" s="10" t="s">
        <v>2870</v>
      </c>
      <c r="AI346" s="10">
        <v>0</v>
      </c>
      <c r="AJ346" s="10" t="s">
        <v>2860</v>
      </c>
      <c r="AK346" s="10" t="s">
        <v>2861</v>
      </c>
      <c r="AL346" s="10">
        <v>0</v>
      </c>
      <c r="AM346" s="158" t="s">
        <v>2871</v>
      </c>
      <c r="AN346" s="10" t="s">
        <v>2872</v>
      </c>
      <c r="AO346" s="10">
        <v>60</v>
      </c>
      <c r="AP346" s="10" t="s">
        <v>2873</v>
      </c>
      <c r="AQ346" s="10" t="s">
        <v>2870</v>
      </c>
      <c r="AR346" s="10">
        <v>0</v>
      </c>
      <c r="AS346" s="10" t="s">
        <v>2874</v>
      </c>
      <c r="AT346" s="10" t="s">
        <v>2870</v>
      </c>
      <c r="AU346" s="10">
        <v>0</v>
      </c>
      <c r="AV346" s="10" t="s">
        <v>2875</v>
      </c>
      <c r="AW346" s="10" t="s">
        <v>1848</v>
      </c>
      <c r="AX346" s="10">
        <v>0</v>
      </c>
      <c r="AY346" s="10" t="s">
        <v>2877</v>
      </c>
      <c r="AZ346" s="10" t="s">
        <v>2878</v>
      </c>
      <c r="BA346" s="10">
        <v>0</v>
      </c>
      <c r="BB346" s="10" t="s">
        <v>2879</v>
      </c>
      <c r="BC346" s="10" t="s">
        <v>2880</v>
      </c>
      <c r="BD346" s="10">
        <v>0</v>
      </c>
      <c r="BE346" s="10" t="s">
        <v>2881</v>
      </c>
      <c r="BF346" s="10" t="s">
        <v>2882</v>
      </c>
      <c r="BG346" s="10">
        <v>40</v>
      </c>
      <c r="BH346" s="10" t="s">
        <v>2881</v>
      </c>
      <c r="BI346" s="10" t="s">
        <v>2883</v>
      </c>
      <c r="BJ346" s="10">
        <v>0</v>
      </c>
    </row>
    <row r="347" spans="1:62" s="10" customFormat="1" ht="99">
      <c r="A347" s="10">
        <v>206</v>
      </c>
      <c r="B347" s="10" t="s">
        <v>2859</v>
      </c>
      <c r="C347" s="10">
        <v>12</v>
      </c>
      <c r="D347" s="158" t="s">
        <v>2869</v>
      </c>
      <c r="E347" s="10" t="s">
        <v>2870</v>
      </c>
      <c r="F347" s="10">
        <v>10842</v>
      </c>
      <c r="G347" s="10" t="s">
        <v>2931</v>
      </c>
      <c r="H347" s="158">
        <v>2008</v>
      </c>
      <c r="I347" s="10" t="s">
        <v>2931</v>
      </c>
      <c r="J347" s="159">
        <v>103032</v>
      </c>
      <c r="K347" s="10" t="s">
        <v>7550</v>
      </c>
      <c r="L347" s="10" t="s">
        <v>2886</v>
      </c>
      <c r="M347" s="10" t="s">
        <v>2924</v>
      </c>
      <c r="N347" s="10" t="s">
        <v>2932</v>
      </c>
      <c r="O347" s="10" t="s">
        <v>2933</v>
      </c>
      <c r="P347" s="43">
        <v>4123</v>
      </c>
      <c r="Q347" s="159">
        <f t="shared" si="18"/>
        <v>22.048564705882356</v>
      </c>
      <c r="R347" s="161">
        <v>11.024282352941178</v>
      </c>
      <c r="S347" s="161">
        <v>11.024282352941178</v>
      </c>
      <c r="T347" s="161">
        <v>33.072847058823527</v>
      </c>
      <c r="U347" s="159">
        <f t="shared" si="17"/>
        <v>55.121411764705883</v>
      </c>
      <c r="V347" s="47">
        <v>100</v>
      </c>
      <c r="W347" s="47">
        <v>100</v>
      </c>
      <c r="X347" s="14" t="s">
        <v>2868</v>
      </c>
      <c r="Y347" s="10">
        <v>1</v>
      </c>
      <c r="Z347" s="10">
        <v>5</v>
      </c>
      <c r="AA347" s="10">
        <v>2</v>
      </c>
      <c r="AB347" s="10">
        <v>60</v>
      </c>
      <c r="AD347" s="10">
        <v>0</v>
      </c>
      <c r="AE347" s="10">
        <v>5</v>
      </c>
      <c r="AF347" s="10">
        <v>100</v>
      </c>
      <c r="AG347" s="10" t="s">
        <v>2869</v>
      </c>
      <c r="AH347" s="10" t="s">
        <v>2870</v>
      </c>
      <c r="AI347" s="10">
        <v>45</v>
      </c>
      <c r="AJ347" s="10" t="s">
        <v>2860</v>
      </c>
      <c r="AK347" s="10" t="s">
        <v>2861</v>
      </c>
      <c r="AL347" s="10">
        <v>10</v>
      </c>
      <c r="AM347" s="158" t="s">
        <v>2871</v>
      </c>
      <c r="AN347" s="10" t="s">
        <v>2872</v>
      </c>
      <c r="AO347" s="10">
        <v>5</v>
      </c>
      <c r="AP347" s="10" t="s">
        <v>2873</v>
      </c>
      <c r="AQ347" s="10" t="s">
        <v>2870</v>
      </c>
      <c r="AR347" s="10">
        <v>10</v>
      </c>
      <c r="AS347" s="10" t="s">
        <v>2874</v>
      </c>
      <c r="AT347" s="10" t="s">
        <v>2870</v>
      </c>
      <c r="AU347" s="10">
        <v>10</v>
      </c>
      <c r="AV347" s="10" t="s">
        <v>2875</v>
      </c>
      <c r="AW347" s="10" t="s">
        <v>1848</v>
      </c>
      <c r="AX347" s="10">
        <v>0</v>
      </c>
      <c r="AY347" s="10" t="s">
        <v>2877</v>
      </c>
      <c r="AZ347" s="10" t="s">
        <v>2878</v>
      </c>
      <c r="BA347" s="10">
        <v>0</v>
      </c>
      <c r="BB347" s="10" t="s">
        <v>2879</v>
      </c>
      <c r="BC347" s="10" t="s">
        <v>2880</v>
      </c>
      <c r="BD347" s="10">
        <v>0</v>
      </c>
      <c r="BE347" s="10" t="s">
        <v>2881</v>
      </c>
      <c r="BF347" s="10" t="s">
        <v>2882</v>
      </c>
      <c r="BG347" s="10">
        <v>0</v>
      </c>
      <c r="BH347" s="10" t="s">
        <v>2881</v>
      </c>
      <c r="BI347" s="10" t="s">
        <v>2883</v>
      </c>
      <c r="BJ347" s="10">
        <v>0</v>
      </c>
    </row>
    <row r="348" spans="1:62" s="10" customFormat="1" ht="99">
      <c r="A348" s="10">
        <v>206</v>
      </c>
      <c r="B348" s="10" t="s">
        <v>2859</v>
      </c>
      <c r="C348" s="10">
        <v>12</v>
      </c>
      <c r="D348" s="158" t="s">
        <v>2869</v>
      </c>
      <c r="E348" s="10" t="s">
        <v>2870</v>
      </c>
      <c r="F348" s="10">
        <v>10842</v>
      </c>
      <c r="G348" s="10" t="s">
        <v>2934</v>
      </c>
      <c r="H348" s="158">
        <v>2008</v>
      </c>
      <c r="I348" s="10" t="s">
        <v>2934</v>
      </c>
      <c r="J348" s="159">
        <v>156168</v>
      </c>
      <c r="K348" s="10" t="s">
        <v>812</v>
      </c>
      <c r="L348" s="10" t="s">
        <v>2886</v>
      </c>
      <c r="M348" s="10" t="s">
        <v>2924</v>
      </c>
      <c r="N348" s="10" t="s">
        <v>2932</v>
      </c>
      <c r="O348" s="10" t="s">
        <v>2933</v>
      </c>
      <c r="P348" s="43">
        <v>4124</v>
      </c>
      <c r="Q348" s="159">
        <f t="shared" si="18"/>
        <v>24.949082352941176</v>
      </c>
      <c r="R348" s="161">
        <v>12.474541176470588</v>
      </c>
      <c r="S348" s="161">
        <v>12.474541176470588</v>
      </c>
      <c r="T348" s="161">
        <v>37.423623529411763</v>
      </c>
      <c r="U348" s="159">
        <f t="shared" si="17"/>
        <v>62.372705882352939</v>
      </c>
      <c r="V348" s="47">
        <v>100</v>
      </c>
      <c r="W348" s="47">
        <v>100</v>
      </c>
      <c r="X348" s="14" t="s">
        <v>2868</v>
      </c>
      <c r="Y348" s="10">
        <v>1</v>
      </c>
      <c r="Z348" s="10">
        <v>5</v>
      </c>
      <c r="AA348" s="10">
        <v>2</v>
      </c>
      <c r="AB348" s="10">
        <v>60</v>
      </c>
      <c r="AD348" s="10">
        <v>0</v>
      </c>
      <c r="AE348" s="10">
        <v>5</v>
      </c>
      <c r="AF348" s="10">
        <v>100</v>
      </c>
      <c r="AG348" s="10" t="s">
        <v>2869</v>
      </c>
      <c r="AH348" s="10" t="s">
        <v>2870</v>
      </c>
      <c r="AI348" s="10">
        <v>50</v>
      </c>
      <c r="AJ348" s="10" t="s">
        <v>2860</v>
      </c>
      <c r="AK348" s="10" t="s">
        <v>2861</v>
      </c>
      <c r="AL348" s="10">
        <v>10</v>
      </c>
      <c r="AM348" s="158" t="s">
        <v>2871</v>
      </c>
      <c r="AN348" s="10" t="s">
        <v>2872</v>
      </c>
      <c r="AO348" s="10">
        <v>0</v>
      </c>
      <c r="AP348" s="10" t="s">
        <v>2873</v>
      </c>
      <c r="AQ348" s="10" t="s">
        <v>2870</v>
      </c>
      <c r="AR348" s="10">
        <v>10</v>
      </c>
      <c r="AS348" s="10" t="s">
        <v>2874</v>
      </c>
      <c r="AT348" s="10" t="s">
        <v>2870</v>
      </c>
      <c r="AU348" s="10">
        <v>10</v>
      </c>
      <c r="AV348" s="10" t="s">
        <v>2875</v>
      </c>
      <c r="AW348" s="10" t="s">
        <v>1848</v>
      </c>
      <c r="AX348" s="10">
        <v>0</v>
      </c>
      <c r="AY348" s="10" t="s">
        <v>2877</v>
      </c>
      <c r="AZ348" s="10" t="s">
        <v>2878</v>
      </c>
      <c r="BA348" s="10">
        <v>0</v>
      </c>
      <c r="BB348" s="10" t="s">
        <v>2879</v>
      </c>
      <c r="BC348" s="10" t="s">
        <v>2880</v>
      </c>
      <c r="BD348" s="10">
        <v>0</v>
      </c>
      <c r="BE348" s="10" t="s">
        <v>2881</v>
      </c>
      <c r="BF348" s="10" t="s">
        <v>2882</v>
      </c>
      <c r="BG348" s="10">
        <v>0</v>
      </c>
      <c r="BH348" s="10" t="s">
        <v>2881</v>
      </c>
      <c r="BI348" s="10" t="s">
        <v>2883</v>
      </c>
      <c r="BJ348" s="10">
        <v>0</v>
      </c>
    </row>
    <row r="349" spans="1:62" s="10" customFormat="1" ht="113.15">
      <c r="A349" s="10">
        <v>206</v>
      </c>
      <c r="B349" s="10" t="s">
        <v>2859</v>
      </c>
      <c r="C349" s="10">
        <v>13</v>
      </c>
      <c r="D349" s="42" t="s">
        <v>2860</v>
      </c>
      <c r="E349" s="10" t="s">
        <v>2861</v>
      </c>
      <c r="F349" s="10">
        <v>15269</v>
      </c>
      <c r="G349" s="10" t="s">
        <v>2935</v>
      </c>
      <c r="H349" s="158">
        <v>2008</v>
      </c>
      <c r="I349" s="10" t="s">
        <v>2936</v>
      </c>
      <c r="J349" s="159">
        <v>210228.73</v>
      </c>
      <c r="K349" s="10" t="s">
        <v>103</v>
      </c>
      <c r="L349" s="10" t="s">
        <v>2937</v>
      </c>
      <c r="M349" s="10" t="s">
        <v>2938</v>
      </c>
      <c r="N349" s="10" t="s">
        <v>2939</v>
      </c>
      <c r="O349" s="10" t="s">
        <v>2940</v>
      </c>
      <c r="P349" s="43">
        <v>4125</v>
      </c>
      <c r="Q349" s="159">
        <f t="shared" si="18"/>
        <v>71.092556235294111</v>
      </c>
      <c r="R349" s="161">
        <v>35.546278117647056</v>
      </c>
      <c r="S349" s="161">
        <v>35.546278117647056</v>
      </c>
      <c r="T349" s="161">
        <v>106.63883435294117</v>
      </c>
      <c r="U349" s="159">
        <f t="shared" si="17"/>
        <v>177.73139058823529</v>
      </c>
      <c r="V349" s="47">
        <v>100</v>
      </c>
      <c r="W349" s="47">
        <v>100</v>
      </c>
      <c r="X349" s="14" t="s">
        <v>2868</v>
      </c>
      <c r="Y349" s="10">
        <v>3</v>
      </c>
      <c r="Z349" s="10">
        <v>10</v>
      </c>
      <c r="AA349" s="10">
        <v>4</v>
      </c>
      <c r="AB349" s="10">
        <v>60</v>
      </c>
      <c r="AC349" s="10">
        <v>5</v>
      </c>
      <c r="AD349" s="10">
        <v>0</v>
      </c>
      <c r="AE349" s="10">
        <v>5</v>
      </c>
      <c r="AF349" s="10">
        <v>100</v>
      </c>
      <c r="AG349" s="10" t="s">
        <v>2869</v>
      </c>
      <c r="AH349" s="10" t="s">
        <v>2870</v>
      </c>
      <c r="AI349" s="10">
        <v>15</v>
      </c>
      <c r="AJ349" s="10" t="s">
        <v>2860</v>
      </c>
      <c r="AK349" s="10" t="s">
        <v>2861</v>
      </c>
      <c r="AL349" s="10">
        <v>40</v>
      </c>
      <c r="AM349" s="158" t="s">
        <v>2871</v>
      </c>
      <c r="AN349" s="10" t="s">
        <v>2872</v>
      </c>
      <c r="AO349" s="10">
        <v>0</v>
      </c>
      <c r="AP349" s="10" t="s">
        <v>2873</v>
      </c>
      <c r="AQ349" s="10" t="s">
        <v>2870</v>
      </c>
      <c r="AR349" s="10">
        <v>5</v>
      </c>
      <c r="AS349" s="10" t="s">
        <v>2874</v>
      </c>
      <c r="AT349" s="10" t="s">
        <v>2870</v>
      </c>
      <c r="AU349" s="10">
        <v>5</v>
      </c>
      <c r="AV349" s="10" t="s">
        <v>2875</v>
      </c>
      <c r="AW349" s="10" t="s">
        <v>1848</v>
      </c>
      <c r="AX349" s="10">
        <v>0</v>
      </c>
      <c r="AY349" s="10" t="s">
        <v>2877</v>
      </c>
      <c r="AZ349" s="10" t="s">
        <v>2878</v>
      </c>
      <c r="BA349" s="10">
        <v>0</v>
      </c>
      <c r="BB349" s="10" t="s">
        <v>2879</v>
      </c>
      <c r="BC349" s="10" t="s">
        <v>2880</v>
      </c>
      <c r="BD349" s="10">
        <v>0</v>
      </c>
      <c r="BE349" s="10" t="s">
        <v>2881</v>
      </c>
      <c r="BF349" s="10" t="s">
        <v>2882</v>
      </c>
      <c r="BG349" s="10">
        <v>15</v>
      </c>
      <c r="BH349" s="10" t="s">
        <v>2881</v>
      </c>
      <c r="BI349" s="10" t="s">
        <v>2883</v>
      </c>
      <c r="BJ349" s="10">
        <v>0</v>
      </c>
    </row>
    <row r="350" spans="1:62" s="10" customFormat="1" ht="99">
      <c r="A350" s="10">
        <v>206</v>
      </c>
      <c r="B350" s="10" t="s">
        <v>2859</v>
      </c>
      <c r="C350" s="10">
        <v>13</v>
      </c>
      <c r="D350" s="42" t="s">
        <v>2860</v>
      </c>
      <c r="E350" s="10" t="s">
        <v>2861</v>
      </c>
      <c r="F350" s="10">
        <v>15269</v>
      </c>
      <c r="G350" s="10" t="s">
        <v>2941</v>
      </c>
      <c r="H350" s="158">
        <v>2009</v>
      </c>
      <c r="I350" s="10" t="s">
        <v>2942</v>
      </c>
      <c r="J350" s="159">
        <v>44033.91</v>
      </c>
      <c r="K350" s="10" t="s">
        <v>8257</v>
      </c>
      <c r="L350" s="10" t="s">
        <v>2886</v>
      </c>
      <c r="M350" s="10" t="s">
        <v>2924</v>
      </c>
      <c r="N350" s="10" t="s">
        <v>2943</v>
      </c>
      <c r="O350" s="10" t="s">
        <v>2944</v>
      </c>
      <c r="P350" s="43">
        <v>4126</v>
      </c>
      <c r="Q350" s="159">
        <f t="shared" si="18"/>
        <v>37.672184000000001</v>
      </c>
      <c r="R350" s="161">
        <v>18.836092000000001</v>
      </c>
      <c r="S350" s="161">
        <v>18.836092000000001</v>
      </c>
      <c r="T350" s="161">
        <v>56.508275999999995</v>
      </c>
      <c r="U350" s="159">
        <f t="shared" si="17"/>
        <v>94.180459999999997</v>
      </c>
      <c r="V350" s="47">
        <v>100</v>
      </c>
      <c r="W350" s="47">
        <v>100</v>
      </c>
      <c r="X350" s="14" t="s">
        <v>2868</v>
      </c>
      <c r="Y350" s="10">
        <v>3</v>
      </c>
      <c r="Z350" s="10">
        <v>10</v>
      </c>
      <c r="AA350" s="10">
        <v>4</v>
      </c>
      <c r="AB350" s="10">
        <v>60</v>
      </c>
      <c r="AD350" s="10">
        <v>0</v>
      </c>
      <c r="AE350" s="10">
        <v>5</v>
      </c>
      <c r="AF350" s="10">
        <v>100</v>
      </c>
      <c r="AG350" s="10" t="s">
        <v>2869</v>
      </c>
      <c r="AH350" s="10" t="s">
        <v>2870</v>
      </c>
      <c r="AI350" s="10">
        <v>15</v>
      </c>
      <c r="AJ350" s="10" t="s">
        <v>2860</v>
      </c>
      <c r="AK350" s="10" t="s">
        <v>2861</v>
      </c>
      <c r="AL350" s="10">
        <v>40</v>
      </c>
      <c r="AM350" s="158" t="s">
        <v>2871</v>
      </c>
      <c r="AN350" s="10" t="s">
        <v>2872</v>
      </c>
      <c r="AO350" s="10">
        <v>0</v>
      </c>
      <c r="AP350" s="10" t="s">
        <v>2873</v>
      </c>
      <c r="AQ350" s="10" t="s">
        <v>2870</v>
      </c>
      <c r="AR350" s="10">
        <v>5</v>
      </c>
      <c r="AS350" s="10" t="s">
        <v>2874</v>
      </c>
      <c r="AT350" s="10" t="s">
        <v>2870</v>
      </c>
      <c r="AU350" s="10">
        <v>5</v>
      </c>
      <c r="AV350" s="10" t="s">
        <v>2875</v>
      </c>
      <c r="AW350" s="10" t="s">
        <v>1848</v>
      </c>
      <c r="AX350" s="10">
        <v>0</v>
      </c>
      <c r="AY350" s="10" t="s">
        <v>2877</v>
      </c>
      <c r="AZ350" s="10" t="s">
        <v>2878</v>
      </c>
      <c r="BA350" s="10">
        <v>0</v>
      </c>
      <c r="BB350" s="10" t="s">
        <v>2879</v>
      </c>
      <c r="BC350" s="10" t="s">
        <v>2880</v>
      </c>
      <c r="BD350" s="10">
        <v>0</v>
      </c>
      <c r="BE350" s="10" t="s">
        <v>2881</v>
      </c>
      <c r="BF350" s="10" t="s">
        <v>2882</v>
      </c>
      <c r="BG350" s="10">
        <v>15</v>
      </c>
      <c r="BH350" s="10" t="s">
        <v>2881</v>
      </c>
      <c r="BI350" s="10" t="s">
        <v>2883</v>
      </c>
      <c r="BJ350" s="10">
        <v>0</v>
      </c>
    </row>
    <row r="351" spans="1:62" s="10" customFormat="1" ht="99">
      <c r="A351" s="10">
        <v>206</v>
      </c>
      <c r="B351" s="10" t="s">
        <v>2859</v>
      </c>
      <c r="C351" s="10">
        <v>12</v>
      </c>
      <c r="D351" s="158" t="s">
        <v>2869</v>
      </c>
      <c r="E351" s="10" t="s">
        <v>2870</v>
      </c>
      <c r="F351" s="10">
        <v>10842</v>
      </c>
      <c r="G351" s="10" t="s">
        <v>2945</v>
      </c>
      <c r="H351" s="158">
        <v>2006</v>
      </c>
      <c r="I351" s="10" t="s">
        <v>2946</v>
      </c>
      <c r="J351" s="159">
        <v>71899.22</v>
      </c>
      <c r="K351" s="10" t="s">
        <v>812</v>
      </c>
      <c r="L351" s="10" t="s">
        <v>2886</v>
      </c>
      <c r="M351" s="10" t="s">
        <v>2924</v>
      </c>
      <c r="N351" s="10" t="s">
        <v>2947</v>
      </c>
      <c r="O351" s="10" t="s">
        <v>2948</v>
      </c>
      <c r="P351" s="43">
        <v>4291</v>
      </c>
      <c r="Q351" s="159">
        <f t="shared" si="18"/>
        <v>43.783492705882352</v>
      </c>
      <c r="R351" s="161">
        <v>21.891746352941176</v>
      </c>
      <c r="S351" s="161">
        <v>21.891746352941176</v>
      </c>
      <c r="T351" s="161">
        <v>65.675239058823522</v>
      </c>
      <c r="U351" s="159">
        <f t="shared" si="17"/>
        <v>109.45873176470587</v>
      </c>
      <c r="V351" s="47">
        <v>100</v>
      </c>
      <c r="W351" s="47">
        <v>100</v>
      </c>
      <c r="X351" s="14" t="s">
        <v>2868</v>
      </c>
      <c r="Y351" s="10">
        <v>3</v>
      </c>
      <c r="Z351" s="10">
        <v>2</v>
      </c>
      <c r="AA351" s="10">
        <v>1</v>
      </c>
      <c r="AB351" s="10">
        <v>60</v>
      </c>
      <c r="AD351" s="10">
        <v>0</v>
      </c>
      <c r="AE351" s="10">
        <v>5</v>
      </c>
      <c r="AF351" s="10">
        <v>100</v>
      </c>
      <c r="AG351" s="10" t="s">
        <v>2869</v>
      </c>
      <c r="AH351" s="10" t="s">
        <v>2870</v>
      </c>
      <c r="AI351" s="10">
        <v>50</v>
      </c>
      <c r="AJ351" s="10" t="s">
        <v>2860</v>
      </c>
      <c r="AK351" s="10" t="s">
        <v>2861</v>
      </c>
      <c r="AL351" s="10">
        <v>30</v>
      </c>
      <c r="AM351" s="158" t="s">
        <v>2871</v>
      </c>
      <c r="AN351" s="10" t="s">
        <v>2872</v>
      </c>
      <c r="AO351" s="10">
        <v>20</v>
      </c>
      <c r="AP351" s="10" t="s">
        <v>2873</v>
      </c>
      <c r="AQ351" s="10" t="s">
        <v>2870</v>
      </c>
      <c r="AR351" s="10">
        <v>0</v>
      </c>
      <c r="AS351" s="10" t="s">
        <v>2874</v>
      </c>
      <c r="AT351" s="10" t="s">
        <v>2870</v>
      </c>
      <c r="AU351" s="10">
        <v>0</v>
      </c>
      <c r="AV351" s="10" t="s">
        <v>2875</v>
      </c>
      <c r="AW351" s="10" t="s">
        <v>1848</v>
      </c>
      <c r="AX351" s="10">
        <v>0</v>
      </c>
      <c r="AY351" s="10" t="s">
        <v>2877</v>
      </c>
      <c r="AZ351" s="10" t="s">
        <v>2878</v>
      </c>
      <c r="BA351" s="10">
        <v>0</v>
      </c>
      <c r="BB351" s="10" t="s">
        <v>2879</v>
      </c>
      <c r="BC351" s="10" t="s">
        <v>2880</v>
      </c>
      <c r="BD351" s="10">
        <v>0</v>
      </c>
      <c r="BE351" s="10" t="s">
        <v>2881</v>
      </c>
      <c r="BF351" s="10" t="s">
        <v>2882</v>
      </c>
      <c r="BG351" s="10">
        <v>0</v>
      </c>
      <c r="BH351" s="10" t="s">
        <v>2881</v>
      </c>
      <c r="BI351" s="10" t="s">
        <v>2883</v>
      </c>
      <c r="BJ351" s="10">
        <v>0</v>
      </c>
    </row>
    <row r="352" spans="1:62" s="10" customFormat="1" ht="99">
      <c r="A352" s="10">
        <v>206</v>
      </c>
      <c r="B352" s="10" t="s">
        <v>2859</v>
      </c>
      <c r="C352" s="10">
        <v>13</v>
      </c>
      <c r="D352" s="42" t="s">
        <v>2860</v>
      </c>
      <c r="E352" s="10" t="s">
        <v>2861</v>
      </c>
      <c r="F352" s="10">
        <v>15269</v>
      </c>
      <c r="G352" s="10" t="s">
        <v>2949</v>
      </c>
      <c r="H352" s="158">
        <v>2008</v>
      </c>
      <c r="I352" s="10" t="s">
        <v>2950</v>
      </c>
      <c r="J352" s="159">
        <v>51713.279999999999</v>
      </c>
      <c r="K352" s="10" t="s">
        <v>103</v>
      </c>
      <c r="L352" s="10" t="s">
        <v>2886</v>
      </c>
      <c r="M352" s="10" t="s">
        <v>2924</v>
      </c>
      <c r="N352" s="10" t="s">
        <v>2951</v>
      </c>
      <c r="O352" s="10" t="s">
        <v>2952</v>
      </c>
      <c r="P352" s="43">
        <v>4293</v>
      </c>
      <c r="Q352" s="159">
        <f t="shared" si="18"/>
        <v>29.633566117647057</v>
      </c>
      <c r="R352" s="161">
        <v>14.81678305882353</v>
      </c>
      <c r="S352" s="161">
        <v>14.81678305882353</v>
      </c>
      <c r="T352" s="161">
        <v>44.450349176470588</v>
      </c>
      <c r="U352" s="159">
        <f t="shared" si="17"/>
        <v>74.083915294117645</v>
      </c>
      <c r="V352" s="47">
        <v>100</v>
      </c>
      <c r="W352" s="47">
        <v>100</v>
      </c>
      <c r="X352" s="14" t="s">
        <v>2868</v>
      </c>
      <c r="Y352" s="10">
        <v>6</v>
      </c>
      <c r="Z352" s="10">
        <v>1</v>
      </c>
      <c r="AA352" s="10">
        <v>5</v>
      </c>
      <c r="AB352" s="10">
        <v>60</v>
      </c>
      <c r="AC352" s="10">
        <v>6</v>
      </c>
      <c r="AD352" s="10">
        <v>0</v>
      </c>
      <c r="AE352" s="10">
        <v>5</v>
      </c>
      <c r="AF352" s="10">
        <v>100</v>
      </c>
      <c r="AG352" s="10" t="s">
        <v>2869</v>
      </c>
      <c r="AH352" s="10" t="s">
        <v>2870</v>
      </c>
      <c r="AI352" s="10">
        <v>25</v>
      </c>
      <c r="AJ352" s="10" t="s">
        <v>2860</v>
      </c>
      <c r="AK352" s="10" t="s">
        <v>2861</v>
      </c>
      <c r="AL352" s="10">
        <v>40</v>
      </c>
      <c r="AM352" s="158" t="s">
        <v>2871</v>
      </c>
      <c r="AN352" s="10" t="s">
        <v>2872</v>
      </c>
      <c r="AO352" s="10">
        <v>0</v>
      </c>
      <c r="AP352" s="10" t="s">
        <v>2873</v>
      </c>
      <c r="AQ352" s="10" t="s">
        <v>2870</v>
      </c>
      <c r="AR352" s="10">
        <v>5</v>
      </c>
      <c r="AS352" s="10" t="s">
        <v>2874</v>
      </c>
      <c r="AT352" s="10" t="s">
        <v>2870</v>
      </c>
      <c r="AU352" s="10">
        <v>5</v>
      </c>
      <c r="AV352" s="10" t="s">
        <v>2875</v>
      </c>
      <c r="AW352" s="10" t="s">
        <v>1848</v>
      </c>
      <c r="AX352" s="10">
        <v>0</v>
      </c>
      <c r="AY352" s="10" t="s">
        <v>2877</v>
      </c>
      <c r="AZ352" s="10" t="s">
        <v>2878</v>
      </c>
      <c r="BA352" s="10">
        <v>0</v>
      </c>
      <c r="BB352" s="10" t="s">
        <v>2879</v>
      </c>
      <c r="BC352" s="10" t="s">
        <v>2880</v>
      </c>
      <c r="BD352" s="10">
        <v>0</v>
      </c>
      <c r="BE352" s="10" t="s">
        <v>2881</v>
      </c>
      <c r="BF352" s="10" t="s">
        <v>2882</v>
      </c>
      <c r="BG352" s="10">
        <v>10</v>
      </c>
      <c r="BH352" s="10" t="s">
        <v>2881</v>
      </c>
      <c r="BI352" s="10" t="s">
        <v>2883</v>
      </c>
      <c r="BJ352" s="10">
        <v>0</v>
      </c>
    </row>
    <row r="353" spans="1:62" s="10" customFormat="1" ht="99">
      <c r="A353" s="10">
        <v>206</v>
      </c>
      <c r="B353" s="10" t="s">
        <v>2859</v>
      </c>
      <c r="C353" s="10">
        <v>15</v>
      </c>
      <c r="D353" s="158" t="s">
        <v>2871</v>
      </c>
      <c r="E353" s="10" t="s">
        <v>2872</v>
      </c>
      <c r="F353" s="10">
        <v>4254</v>
      </c>
      <c r="G353" s="10" t="s">
        <v>2953</v>
      </c>
      <c r="H353" s="158">
        <v>2007</v>
      </c>
      <c r="I353" s="10" t="s">
        <v>2954</v>
      </c>
      <c r="J353" s="159">
        <v>25789.23</v>
      </c>
      <c r="K353" s="10" t="s">
        <v>8257</v>
      </c>
      <c r="L353" s="10" t="s">
        <v>2886</v>
      </c>
      <c r="M353" s="10" t="s">
        <v>2924</v>
      </c>
      <c r="N353" s="10" t="s">
        <v>2955</v>
      </c>
      <c r="O353" s="10" t="s">
        <v>2956</v>
      </c>
      <c r="P353" s="43">
        <v>4296</v>
      </c>
      <c r="Q353" s="159">
        <f t="shared" si="18"/>
        <v>17.61361082352941</v>
      </c>
      <c r="R353" s="161">
        <v>8.8068054117647048</v>
      </c>
      <c r="S353" s="161">
        <v>8.8068054117647048</v>
      </c>
      <c r="T353" s="161">
        <v>26.420416235294116</v>
      </c>
      <c r="U353" s="159">
        <f t="shared" si="17"/>
        <v>44.034027058823526</v>
      </c>
      <c r="V353" s="47">
        <v>100</v>
      </c>
      <c r="W353" s="47">
        <v>100</v>
      </c>
      <c r="X353" s="14" t="s">
        <v>2868</v>
      </c>
      <c r="Y353" s="10">
        <v>1</v>
      </c>
      <c r="Z353" s="10">
        <v>2</v>
      </c>
      <c r="AA353" s="10">
        <v>3</v>
      </c>
      <c r="AB353" s="10">
        <v>60</v>
      </c>
      <c r="AD353" s="10">
        <v>0</v>
      </c>
      <c r="AE353" s="10">
        <v>5</v>
      </c>
      <c r="AF353" s="10">
        <v>100</v>
      </c>
      <c r="AG353" s="10" t="s">
        <v>2869</v>
      </c>
      <c r="AH353" s="10" t="s">
        <v>2870</v>
      </c>
      <c r="AI353" s="10">
        <v>0</v>
      </c>
      <c r="AJ353" s="10" t="s">
        <v>2860</v>
      </c>
      <c r="AK353" s="10" t="s">
        <v>2861</v>
      </c>
      <c r="AL353" s="10">
        <v>0</v>
      </c>
      <c r="AM353" s="158" t="s">
        <v>2871</v>
      </c>
      <c r="AN353" s="10" t="s">
        <v>2872</v>
      </c>
      <c r="AO353" s="10">
        <v>60</v>
      </c>
      <c r="AP353" s="10" t="s">
        <v>2873</v>
      </c>
      <c r="AQ353" s="10" t="s">
        <v>2870</v>
      </c>
      <c r="AR353" s="10">
        <v>0</v>
      </c>
      <c r="AS353" s="10" t="s">
        <v>2874</v>
      </c>
      <c r="AT353" s="10" t="s">
        <v>2870</v>
      </c>
      <c r="AU353" s="10">
        <v>0</v>
      </c>
      <c r="AV353" s="10" t="s">
        <v>2875</v>
      </c>
      <c r="AW353" s="10" t="s">
        <v>1848</v>
      </c>
      <c r="AX353" s="10">
        <v>0</v>
      </c>
      <c r="AY353" s="10" t="s">
        <v>2877</v>
      </c>
      <c r="AZ353" s="10" t="s">
        <v>2878</v>
      </c>
      <c r="BA353" s="10">
        <v>0</v>
      </c>
      <c r="BB353" s="10" t="s">
        <v>2879</v>
      </c>
      <c r="BC353" s="10" t="s">
        <v>2880</v>
      </c>
      <c r="BD353" s="10">
        <v>0</v>
      </c>
      <c r="BE353" s="10" t="s">
        <v>2881</v>
      </c>
      <c r="BF353" s="10" t="s">
        <v>2882</v>
      </c>
      <c r="BG353" s="10">
        <v>40</v>
      </c>
      <c r="BH353" s="10" t="s">
        <v>2881</v>
      </c>
      <c r="BI353" s="10" t="s">
        <v>2883</v>
      </c>
      <c r="BJ353" s="10">
        <v>0</v>
      </c>
    </row>
    <row r="354" spans="1:62" s="10" customFormat="1" ht="226.3">
      <c r="A354" s="10">
        <v>206</v>
      </c>
      <c r="B354" s="10" t="s">
        <v>2859</v>
      </c>
      <c r="C354" s="10">
        <v>15</v>
      </c>
      <c r="D354" s="158" t="s">
        <v>2871</v>
      </c>
      <c r="E354" s="10" t="s">
        <v>2872</v>
      </c>
      <c r="F354" s="10">
        <v>4254</v>
      </c>
      <c r="G354" s="10" t="s">
        <v>2957</v>
      </c>
      <c r="H354" s="158">
        <v>2008</v>
      </c>
      <c r="I354" s="10" t="s">
        <v>2958</v>
      </c>
      <c r="J354" s="159">
        <v>23158.46</v>
      </c>
      <c r="K354" s="10" t="s">
        <v>149</v>
      </c>
      <c r="L354" s="10" t="s">
        <v>2910</v>
      </c>
      <c r="M354" s="10" t="s">
        <v>2911</v>
      </c>
      <c r="N354" s="10" t="s">
        <v>2959</v>
      </c>
      <c r="O354" s="10" t="s">
        <v>2960</v>
      </c>
      <c r="P354" s="43">
        <v>4297</v>
      </c>
      <c r="Q354" s="159">
        <f t="shared" si="18"/>
        <v>22.689809882352947</v>
      </c>
      <c r="R354" s="161">
        <v>11.344904941176472</v>
      </c>
      <c r="S354" s="161">
        <v>11.344904941176472</v>
      </c>
      <c r="T354" s="161">
        <v>34.034714823529413</v>
      </c>
      <c r="U354" s="159">
        <f t="shared" si="17"/>
        <v>56.724524705882359</v>
      </c>
      <c r="V354" s="47">
        <v>100</v>
      </c>
      <c r="W354" s="47">
        <v>100</v>
      </c>
      <c r="X354" s="14" t="s">
        <v>2868</v>
      </c>
      <c r="Y354" s="10">
        <v>3</v>
      </c>
      <c r="Z354" s="10">
        <v>2</v>
      </c>
      <c r="AA354" s="10">
        <v>3</v>
      </c>
      <c r="AB354" s="10">
        <v>60</v>
      </c>
      <c r="AC354" s="10">
        <v>7</v>
      </c>
      <c r="AD354" s="10">
        <v>0</v>
      </c>
      <c r="AE354" s="10">
        <v>5</v>
      </c>
      <c r="AF354" s="10">
        <v>100</v>
      </c>
      <c r="AG354" s="10" t="s">
        <v>2869</v>
      </c>
      <c r="AH354" s="10" t="s">
        <v>2870</v>
      </c>
      <c r="AI354" s="10">
        <v>0</v>
      </c>
      <c r="AJ354" s="10" t="s">
        <v>2860</v>
      </c>
      <c r="AK354" s="10" t="s">
        <v>2861</v>
      </c>
      <c r="AL354" s="10">
        <v>0</v>
      </c>
      <c r="AM354" s="158" t="s">
        <v>2871</v>
      </c>
      <c r="AN354" s="10" t="s">
        <v>2872</v>
      </c>
      <c r="AO354" s="10">
        <v>60</v>
      </c>
      <c r="AP354" s="10" t="s">
        <v>2873</v>
      </c>
      <c r="AQ354" s="10" t="s">
        <v>2870</v>
      </c>
      <c r="AR354" s="10">
        <v>0</v>
      </c>
      <c r="AS354" s="10" t="s">
        <v>2874</v>
      </c>
      <c r="AT354" s="10" t="s">
        <v>2870</v>
      </c>
      <c r="AU354" s="10">
        <v>0</v>
      </c>
      <c r="AV354" s="10" t="s">
        <v>2875</v>
      </c>
      <c r="AW354" s="10" t="s">
        <v>1848</v>
      </c>
      <c r="AX354" s="10">
        <v>0</v>
      </c>
      <c r="AY354" s="10" t="s">
        <v>2877</v>
      </c>
      <c r="AZ354" s="10" t="s">
        <v>2878</v>
      </c>
      <c r="BA354" s="10">
        <v>0</v>
      </c>
      <c r="BB354" s="10" t="s">
        <v>2879</v>
      </c>
      <c r="BC354" s="10" t="s">
        <v>2880</v>
      </c>
      <c r="BD354" s="10">
        <v>0</v>
      </c>
      <c r="BE354" s="10" t="s">
        <v>2881</v>
      </c>
      <c r="BF354" s="10" t="s">
        <v>2882</v>
      </c>
      <c r="BG354" s="10">
        <v>40</v>
      </c>
      <c r="BH354" s="10" t="s">
        <v>2881</v>
      </c>
      <c r="BI354" s="10" t="s">
        <v>2883</v>
      </c>
      <c r="BJ354" s="10">
        <v>0</v>
      </c>
    </row>
    <row r="355" spans="1:62" s="10" customFormat="1" ht="113.15">
      <c r="A355" s="10">
        <v>206</v>
      </c>
      <c r="B355" s="10" t="s">
        <v>2859</v>
      </c>
      <c r="C355" s="10">
        <v>12</v>
      </c>
      <c r="D355" s="158" t="s">
        <v>2869</v>
      </c>
      <c r="E355" s="10" t="s">
        <v>2870</v>
      </c>
      <c r="F355" s="10">
        <v>10842</v>
      </c>
      <c r="G355" s="10" t="s">
        <v>2961</v>
      </c>
      <c r="H355" s="158">
        <v>2010</v>
      </c>
      <c r="I355" s="10" t="s">
        <v>2962</v>
      </c>
      <c r="J355" s="159">
        <v>883836.04999999993</v>
      </c>
      <c r="K355" s="10" t="s">
        <v>103</v>
      </c>
      <c r="L355" s="10" t="s">
        <v>2886</v>
      </c>
      <c r="M355" s="10" t="s">
        <v>2887</v>
      </c>
      <c r="N355" s="10" t="s">
        <v>2963</v>
      </c>
      <c r="O355" s="10" t="s">
        <v>2964</v>
      </c>
      <c r="P355" s="43">
        <v>4298</v>
      </c>
      <c r="Q355" s="159">
        <f t="shared" si="18"/>
        <v>109.72680376470589</v>
      </c>
      <c r="R355" s="161">
        <v>54.863401882352946</v>
      </c>
      <c r="S355" s="161">
        <v>54.863401882352946</v>
      </c>
      <c r="T355" s="161">
        <v>164.59020564705884</v>
      </c>
      <c r="U355" s="159">
        <f t="shared" si="17"/>
        <v>274.31700941176473</v>
      </c>
      <c r="V355" s="47">
        <v>100</v>
      </c>
      <c r="W355" s="47">
        <v>100</v>
      </c>
      <c r="X355" s="14" t="s">
        <v>2868</v>
      </c>
      <c r="Y355" s="10">
        <v>3</v>
      </c>
      <c r="Z355" s="10">
        <v>5</v>
      </c>
      <c r="AA355" s="10">
        <v>2</v>
      </c>
      <c r="AB355" s="10">
        <v>60</v>
      </c>
      <c r="AC355" s="10">
        <v>8</v>
      </c>
      <c r="AD355" s="10">
        <v>0</v>
      </c>
      <c r="AE355" s="10">
        <v>5</v>
      </c>
      <c r="AF355" s="10">
        <v>100</v>
      </c>
      <c r="AG355" s="10" t="s">
        <v>2869</v>
      </c>
      <c r="AH355" s="10" t="s">
        <v>2870</v>
      </c>
      <c r="AI355" s="10">
        <v>30</v>
      </c>
      <c r="AJ355" s="10" t="s">
        <v>2860</v>
      </c>
      <c r="AK355" s="10" t="s">
        <v>2861</v>
      </c>
      <c r="AL355" s="10">
        <v>10</v>
      </c>
      <c r="AM355" s="158" t="s">
        <v>2871</v>
      </c>
      <c r="AN355" s="10" t="s">
        <v>2872</v>
      </c>
      <c r="AO355" s="10">
        <v>0</v>
      </c>
      <c r="AP355" s="10" t="s">
        <v>2873</v>
      </c>
      <c r="AQ355" s="10" t="s">
        <v>2870</v>
      </c>
      <c r="AR355" s="10">
        <v>10</v>
      </c>
      <c r="AS355" s="10" t="s">
        <v>2874</v>
      </c>
      <c r="AT355" s="10" t="s">
        <v>2870</v>
      </c>
      <c r="AU355" s="10">
        <v>10</v>
      </c>
      <c r="AV355" s="10" t="s">
        <v>2875</v>
      </c>
      <c r="AW355" s="10" t="s">
        <v>1848</v>
      </c>
      <c r="AX355" s="10">
        <v>0</v>
      </c>
      <c r="AY355" s="10" t="s">
        <v>2877</v>
      </c>
      <c r="AZ355" s="10" t="s">
        <v>2878</v>
      </c>
      <c r="BA355" s="10">
        <v>0</v>
      </c>
      <c r="BB355" s="10" t="s">
        <v>2879</v>
      </c>
      <c r="BC355" s="10" t="s">
        <v>2880</v>
      </c>
      <c r="BD355" s="10">
        <v>5</v>
      </c>
      <c r="BE355" s="10" t="s">
        <v>2881</v>
      </c>
      <c r="BF355" s="10" t="s">
        <v>2882</v>
      </c>
      <c r="BG355" s="10">
        <v>5</v>
      </c>
      <c r="BH355" s="10" t="s">
        <v>2881</v>
      </c>
      <c r="BI355" s="10" t="s">
        <v>2883</v>
      </c>
      <c r="BJ355" s="10">
        <v>0</v>
      </c>
    </row>
    <row r="356" spans="1:62" s="10" customFormat="1" ht="99">
      <c r="A356" s="10">
        <v>206</v>
      </c>
      <c r="B356" s="10" t="s">
        <v>2859</v>
      </c>
      <c r="C356" s="10">
        <v>12</v>
      </c>
      <c r="D356" s="158" t="s">
        <v>2869</v>
      </c>
      <c r="E356" s="10" t="s">
        <v>2870</v>
      </c>
      <c r="F356" s="10">
        <v>10842</v>
      </c>
      <c r="G356" s="10" t="s">
        <v>2965</v>
      </c>
      <c r="H356" s="158">
        <v>2008</v>
      </c>
      <c r="I356" s="10" t="s">
        <v>2966</v>
      </c>
      <c r="J356" s="159">
        <v>65671.149999999994</v>
      </c>
      <c r="K356" s="10" t="s">
        <v>8257</v>
      </c>
      <c r="L356" s="10" t="s">
        <v>2886</v>
      </c>
      <c r="M356" s="10" t="s">
        <v>2887</v>
      </c>
      <c r="N356" s="10" t="s">
        <v>2967</v>
      </c>
      <c r="O356" s="10" t="s">
        <v>2968</v>
      </c>
      <c r="P356" s="43">
        <v>4299</v>
      </c>
      <c r="Q356" s="159">
        <f t="shared" si="18"/>
        <v>23.490407058823529</v>
      </c>
      <c r="R356" s="161">
        <v>11.745203529411766</v>
      </c>
      <c r="S356" s="161">
        <v>11.745203529411766</v>
      </c>
      <c r="T356" s="161">
        <v>35.235610588235296</v>
      </c>
      <c r="U356" s="159">
        <f t="shared" si="17"/>
        <v>58.726017647058825</v>
      </c>
      <c r="V356" s="47">
        <v>100</v>
      </c>
      <c r="W356" s="47">
        <v>100</v>
      </c>
      <c r="X356" s="14" t="s">
        <v>2868</v>
      </c>
      <c r="Y356" s="10">
        <v>1</v>
      </c>
      <c r="Z356" s="10">
        <v>4</v>
      </c>
      <c r="AA356" s="10">
        <v>1</v>
      </c>
      <c r="AB356" s="10">
        <v>60</v>
      </c>
      <c r="AD356" s="10">
        <v>0</v>
      </c>
      <c r="AE356" s="10">
        <v>5</v>
      </c>
      <c r="AF356" s="10">
        <v>100</v>
      </c>
      <c r="AG356" s="10" t="s">
        <v>2869</v>
      </c>
      <c r="AH356" s="10" t="s">
        <v>2870</v>
      </c>
      <c r="AI356" s="10">
        <v>50</v>
      </c>
      <c r="AJ356" s="10" t="s">
        <v>2860</v>
      </c>
      <c r="AK356" s="10" t="s">
        <v>2861</v>
      </c>
      <c r="AL356" s="10">
        <v>30</v>
      </c>
      <c r="AM356" s="158" t="s">
        <v>2871</v>
      </c>
      <c r="AN356" s="10" t="s">
        <v>2872</v>
      </c>
      <c r="AO356" s="10">
        <v>0</v>
      </c>
      <c r="AP356" s="10" t="s">
        <v>2873</v>
      </c>
      <c r="AQ356" s="10" t="s">
        <v>2870</v>
      </c>
      <c r="AR356" s="10">
        <v>5</v>
      </c>
      <c r="AS356" s="10" t="s">
        <v>2874</v>
      </c>
      <c r="AT356" s="10" t="s">
        <v>2870</v>
      </c>
      <c r="AU356" s="10">
        <v>5</v>
      </c>
      <c r="AV356" s="10" t="s">
        <v>2875</v>
      </c>
      <c r="AW356" s="10" t="s">
        <v>1848</v>
      </c>
      <c r="AX356" s="10">
        <v>0</v>
      </c>
      <c r="AY356" s="10" t="s">
        <v>2877</v>
      </c>
      <c r="AZ356" s="10" t="s">
        <v>2878</v>
      </c>
      <c r="BA356" s="10">
        <v>0</v>
      </c>
      <c r="BB356" s="10" t="s">
        <v>2879</v>
      </c>
      <c r="BC356" s="10" t="s">
        <v>2880</v>
      </c>
      <c r="BD356" s="10">
        <v>0</v>
      </c>
      <c r="BE356" s="10" t="s">
        <v>2881</v>
      </c>
      <c r="BF356" s="10" t="s">
        <v>2882</v>
      </c>
      <c r="BG356" s="10">
        <v>0</v>
      </c>
      <c r="BH356" s="10" t="s">
        <v>2881</v>
      </c>
      <c r="BI356" s="10" t="s">
        <v>2883</v>
      </c>
      <c r="BJ356" s="10">
        <v>0</v>
      </c>
    </row>
    <row r="357" spans="1:62" s="10" customFormat="1" ht="99">
      <c r="A357" s="10">
        <v>206</v>
      </c>
      <c r="B357" s="10" t="s">
        <v>2859</v>
      </c>
      <c r="C357" s="10">
        <v>12</v>
      </c>
      <c r="D357" s="158" t="s">
        <v>2869</v>
      </c>
      <c r="E357" s="10" t="s">
        <v>2969</v>
      </c>
      <c r="F357" s="10">
        <v>18475</v>
      </c>
      <c r="G357" s="10" t="s">
        <v>2970</v>
      </c>
      <c r="H357" s="158">
        <v>2012</v>
      </c>
      <c r="I357" s="10" t="s">
        <v>2971</v>
      </c>
      <c r="J357" s="159">
        <v>36222.54</v>
      </c>
      <c r="K357" s="10" t="s">
        <v>8257</v>
      </c>
      <c r="L357" s="10" t="s">
        <v>2886</v>
      </c>
      <c r="M357" s="10" t="s">
        <v>2887</v>
      </c>
      <c r="N357" s="10" t="s">
        <v>2972</v>
      </c>
      <c r="O357" s="10" t="s">
        <v>2973</v>
      </c>
      <c r="P357" s="43">
        <v>4595</v>
      </c>
      <c r="Q357" s="159">
        <f t="shared" si="18"/>
        <v>16.920590117647059</v>
      </c>
      <c r="R357" s="161">
        <v>8.4602950588235295</v>
      </c>
      <c r="S357" s="161">
        <v>8.4602950588235295</v>
      </c>
      <c r="T357" s="161">
        <v>25.380885176470585</v>
      </c>
      <c r="U357" s="159">
        <f t="shared" si="17"/>
        <v>42.301475294117644</v>
      </c>
      <c r="V357" s="47">
        <v>100</v>
      </c>
      <c r="W357" s="47">
        <v>100</v>
      </c>
      <c r="X357" s="14" t="s">
        <v>2868</v>
      </c>
      <c r="Y357" s="10">
        <v>3</v>
      </c>
      <c r="Z357" s="10">
        <v>11</v>
      </c>
      <c r="AA357" s="10">
        <v>4</v>
      </c>
      <c r="AB357" s="10">
        <v>60</v>
      </c>
      <c r="AD357" s="10">
        <v>0</v>
      </c>
      <c r="AE357" s="10">
        <v>5</v>
      </c>
      <c r="AF357" s="10">
        <v>100</v>
      </c>
      <c r="AG357" s="10" t="s">
        <v>2869</v>
      </c>
      <c r="AH357" s="10" t="s">
        <v>2870</v>
      </c>
      <c r="AI357" s="10">
        <v>40</v>
      </c>
      <c r="AJ357" s="10" t="s">
        <v>2860</v>
      </c>
      <c r="AK357" s="10" t="s">
        <v>2861</v>
      </c>
      <c r="AL357" s="10">
        <v>20</v>
      </c>
      <c r="AM357" s="158" t="s">
        <v>2871</v>
      </c>
      <c r="AN357" s="10" t="s">
        <v>2872</v>
      </c>
      <c r="AO357" s="10">
        <v>0</v>
      </c>
      <c r="AP357" s="10" t="s">
        <v>2873</v>
      </c>
      <c r="AQ357" s="10" t="s">
        <v>2870</v>
      </c>
      <c r="AR357" s="10">
        <v>5</v>
      </c>
      <c r="AS357" s="10" t="s">
        <v>2874</v>
      </c>
      <c r="AT357" s="10" t="s">
        <v>2870</v>
      </c>
      <c r="AU357" s="10">
        <v>5</v>
      </c>
      <c r="AV357" s="10" t="s">
        <v>2875</v>
      </c>
      <c r="AW357" s="10" t="s">
        <v>1848</v>
      </c>
      <c r="AX357" s="10">
        <v>0</v>
      </c>
      <c r="AY357" s="10" t="s">
        <v>2877</v>
      </c>
      <c r="AZ357" s="10" t="s">
        <v>2878</v>
      </c>
      <c r="BA357" s="10">
        <v>0</v>
      </c>
      <c r="BB357" s="10" t="s">
        <v>2879</v>
      </c>
      <c r="BC357" s="10" t="s">
        <v>2880</v>
      </c>
      <c r="BD357" s="10">
        <v>0</v>
      </c>
      <c r="BE357" s="10" t="s">
        <v>2881</v>
      </c>
      <c r="BF357" s="10" t="s">
        <v>2882</v>
      </c>
      <c r="BG357" s="10">
        <v>20</v>
      </c>
      <c r="BH357" s="10" t="s">
        <v>2881</v>
      </c>
      <c r="BI357" s="10" t="s">
        <v>2883</v>
      </c>
      <c r="BJ357" s="10">
        <v>0</v>
      </c>
    </row>
    <row r="358" spans="1:62" s="10" customFormat="1" ht="99">
      <c r="A358" s="10">
        <v>206</v>
      </c>
      <c r="B358" s="10" t="s">
        <v>2859</v>
      </c>
      <c r="C358" s="10">
        <v>12</v>
      </c>
      <c r="D358" s="158" t="s">
        <v>2869</v>
      </c>
      <c r="E358" s="10" t="s">
        <v>2969</v>
      </c>
      <c r="F358" s="10">
        <v>18475</v>
      </c>
      <c r="G358" s="10" t="s">
        <v>2974</v>
      </c>
      <c r="H358" s="10">
        <v>2013</v>
      </c>
      <c r="I358" s="10" t="s">
        <v>2975</v>
      </c>
      <c r="J358" s="159">
        <v>62366.599999999991</v>
      </c>
      <c r="K358" s="10" t="s">
        <v>8257</v>
      </c>
      <c r="L358" s="10" t="s">
        <v>2886</v>
      </c>
      <c r="M358" s="10" t="s">
        <v>2887</v>
      </c>
      <c r="N358" s="10" t="s">
        <v>2976</v>
      </c>
      <c r="O358" s="10" t="s">
        <v>2977</v>
      </c>
      <c r="P358" s="43">
        <v>4657</v>
      </c>
      <c r="Q358" s="159">
        <f t="shared" si="18"/>
        <v>31.058352941176473</v>
      </c>
      <c r="R358" s="161">
        <v>15.529176470588238</v>
      </c>
      <c r="S358" s="161">
        <v>15.529176470588238</v>
      </c>
      <c r="T358" s="161">
        <v>46.587529411764713</v>
      </c>
      <c r="U358" s="159">
        <f t="shared" si="17"/>
        <v>77.645882352941186</v>
      </c>
      <c r="V358" s="47">
        <v>100</v>
      </c>
      <c r="W358" s="47">
        <v>100</v>
      </c>
      <c r="X358" s="14" t="s">
        <v>2868</v>
      </c>
      <c r="Y358" s="10">
        <v>3</v>
      </c>
      <c r="Z358" s="10">
        <v>1</v>
      </c>
      <c r="AA358" s="10">
        <v>4</v>
      </c>
      <c r="AB358" s="10">
        <v>60</v>
      </c>
      <c r="AD358" s="10">
        <v>0</v>
      </c>
      <c r="AE358" s="10">
        <v>5</v>
      </c>
      <c r="AF358" s="10">
        <v>100</v>
      </c>
      <c r="AG358" s="10" t="s">
        <v>2869</v>
      </c>
      <c r="AH358" s="10" t="s">
        <v>2870</v>
      </c>
      <c r="AI358" s="10">
        <v>40</v>
      </c>
      <c r="AJ358" s="10" t="s">
        <v>2860</v>
      </c>
      <c r="AK358" s="10" t="s">
        <v>2861</v>
      </c>
      <c r="AL358" s="10">
        <v>20</v>
      </c>
      <c r="AM358" s="158" t="s">
        <v>2871</v>
      </c>
      <c r="AN358" s="10" t="s">
        <v>2872</v>
      </c>
      <c r="AO358" s="10">
        <v>0</v>
      </c>
      <c r="AP358" s="10" t="s">
        <v>2873</v>
      </c>
      <c r="AQ358" s="10" t="s">
        <v>2870</v>
      </c>
      <c r="AR358" s="10">
        <v>5</v>
      </c>
      <c r="AS358" s="10" t="s">
        <v>2874</v>
      </c>
      <c r="AT358" s="10" t="s">
        <v>2870</v>
      </c>
      <c r="AU358" s="10">
        <v>5</v>
      </c>
      <c r="AV358" s="10" t="s">
        <v>2875</v>
      </c>
      <c r="AW358" s="10" t="s">
        <v>1848</v>
      </c>
      <c r="AX358" s="10">
        <v>0</v>
      </c>
      <c r="AY358" s="10" t="s">
        <v>2877</v>
      </c>
      <c r="AZ358" s="10" t="s">
        <v>2878</v>
      </c>
      <c r="BA358" s="10">
        <v>0</v>
      </c>
      <c r="BB358" s="10" t="s">
        <v>2879</v>
      </c>
      <c r="BC358" s="10" t="s">
        <v>2880</v>
      </c>
      <c r="BD358" s="10">
        <v>0</v>
      </c>
      <c r="BE358" s="10" t="s">
        <v>2881</v>
      </c>
      <c r="BF358" s="10" t="s">
        <v>2882</v>
      </c>
      <c r="BG358" s="10">
        <v>15</v>
      </c>
      <c r="BH358" s="10" t="s">
        <v>2881</v>
      </c>
      <c r="BI358" s="10" t="s">
        <v>2883</v>
      </c>
      <c r="BJ358" s="10">
        <v>0</v>
      </c>
    </row>
    <row r="359" spans="1:62" s="10" customFormat="1" ht="99">
      <c r="A359" s="10">
        <v>206</v>
      </c>
      <c r="B359" s="10" t="s">
        <v>2859</v>
      </c>
      <c r="C359" s="10">
        <v>13</v>
      </c>
      <c r="D359" s="42" t="s">
        <v>2860</v>
      </c>
      <c r="E359" s="10" t="s">
        <v>2861</v>
      </c>
      <c r="F359" s="42">
        <v>15269</v>
      </c>
      <c r="G359" s="10" t="s">
        <v>2978</v>
      </c>
      <c r="H359" s="10">
        <v>2014</v>
      </c>
      <c r="I359" s="10" t="s">
        <v>2978</v>
      </c>
      <c r="J359" s="159">
        <v>73019.62</v>
      </c>
      <c r="K359" s="10" t="s">
        <v>8257</v>
      </c>
      <c r="L359" s="10" t="s">
        <v>2886</v>
      </c>
      <c r="M359" s="10" t="s">
        <v>2887</v>
      </c>
      <c r="N359" s="10" t="s">
        <v>2979</v>
      </c>
      <c r="O359" s="10" t="s">
        <v>2980</v>
      </c>
      <c r="P359" s="43">
        <v>4739</v>
      </c>
      <c r="Q359" s="159">
        <f t="shared" si="18"/>
        <v>63.166729411764706</v>
      </c>
      <c r="R359" s="161">
        <v>31.583364705882357</v>
      </c>
      <c r="S359" s="161">
        <v>31.583364705882357</v>
      </c>
      <c r="T359" s="161">
        <v>94.750094117647066</v>
      </c>
      <c r="U359" s="159">
        <f t="shared" si="17"/>
        <v>157.91682352941177</v>
      </c>
      <c r="V359" s="47">
        <v>100</v>
      </c>
      <c r="W359" s="47">
        <v>100</v>
      </c>
      <c r="X359" s="14" t="s">
        <v>2868</v>
      </c>
      <c r="Y359" s="10">
        <v>3</v>
      </c>
      <c r="Z359" s="10">
        <v>10</v>
      </c>
      <c r="AA359" s="10">
        <v>5</v>
      </c>
      <c r="AB359" s="10">
        <v>60</v>
      </c>
      <c r="AD359" s="10">
        <v>0</v>
      </c>
      <c r="AE359" s="10">
        <v>5</v>
      </c>
      <c r="AF359" s="10">
        <v>100</v>
      </c>
      <c r="AG359" s="10" t="s">
        <v>2869</v>
      </c>
      <c r="AH359" s="10" t="s">
        <v>2870</v>
      </c>
      <c r="AI359" s="10">
        <v>10</v>
      </c>
      <c r="AJ359" s="10" t="s">
        <v>2860</v>
      </c>
      <c r="AK359" s="10" t="s">
        <v>2861</v>
      </c>
      <c r="AL359" s="10">
        <v>50</v>
      </c>
      <c r="AM359" s="158" t="s">
        <v>2871</v>
      </c>
      <c r="AN359" s="10" t="s">
        <v>2872</v>
      </c>
      <c r="AO359" s="10">
        <v>0</v>
      </c>
      <c r="AP359" s="10" t="s">
        <v>2873</v>
      </c>
      <c r="AQ359" s="10" t="s">
        <v>2870</v>
      </c>
      <c r="AR359" s="10">
        <v>0</v>
      </c>
      <c r="AS359" s="10" t="s">
        <v>2874</v>
      </c>
      <c r="AT359" s="10" t="s">
        <v>2870</v>
      </c>
      <c r="AU359" s="10">
        <v>0</v>
      </c>
      <c r="AV359" s="10" t="s">
        <v>2875</v>
      </c>
      <c r="AW359" s="10" t="s">
        <v>1848</v>
      </c>
      <c r="AX359" s="10">
        <v>0</v>
      </c>
      <c r="AY359" s="10" t="s">
        <v>2877</v>
      </c>
      <c r="AZ359" s="10" t="s">
        <v>2878</v>
      </c>
      <c r="BA359" s="10">
        <v>0</v>
      </c>
      <c r="BB359" s="10" t="s">
        <v>2879</v>
      </c>
      <c r="BC359" s="10" t="s">
        <v>2880</v>
      </c>
      <c r="BD359" s="10">
        <v>0</v>
      </c>
      <c r="BE359" s="10" t="s">
        <v>2881</v>
      </c>
      <c r="BF359" s="10" t="s">
        <v>2882</v>
      </c>
      <c r="BG359" s="10">
        <v>15</v>
      </c>
      <c r="BH359" s="10" t="s">
        <v>2881</v>
      </c>
      <c r="BI359" s="10" t="s">
        <v>2883</v>
      </c>
      <c r="BJ359" s="10">
        <v>0</v>
      </c>
    </row>
    <row r="360" spans="1:62" s="10" customFormat="1" ht="99">
      <c r="A360" s="10">
        <v>206</v>
      </c>
      <c r="B360" s="10" t="s">
        <v>2859</v>
      </c>
      <c r="C360" s="10">
        <v>13</v>
      </c>
      <c r="D360" s="42" t="s">
        <v>2860</v>
      </c>
      <c r="E360" s="10" t="s">
        <v>2861</v>
      </c>
      <c r="F360" s="42">
        <v>15269</v>
      </c>
      <c r="G360" s="10" t="s">
        <v>2981</v>
      </c>
      <c r="H360" s="10">
        <v>2014</v>
      </c>
      <c r="I360" s="10" t="s">
        <v>2982</v>
      </c>
      <c r="J360" s="159">
        <v>257900.77</v>
      </c>
      <c r="K360" s="10" t="s">
        <v>8257</v>
      </c>
      <c r="L360" s="10" t="s">
        <v>2886</v>
      </c>
      <c r="M360" s="10" t="s">
        <v>2887</v>
      </c>
      <c r="N360" s="10" t="s">
        <v>2983</v>
      </c>
      <c r="O360" s="10" t="s">
        <v>2984</v>
      </c>
      <c r="P360" s="43">
        <v>4741</v>
      </c>
      <c r="Q360" s="159">
        <f t="shared" si="18"/>
        <v>85.411764705882376</v>
      </c>
      <c r="R360" s="161">
        <v>42.705882352941181</v>
      </c>
      <c r="S360" s="161">
        <v>42.705882352941181</v>
      </c>
      <c r="T360" s="161">
        <v>128.11764705882354</v>
      </c>
      <c r="U360" s="159">
        <f t="shared" si="17"/>
        <v>213.52941176470591</v>
      </c>
      <c r="V360" s="47">
        <v>100</v>
      </c>
      <c r="W360" s="47">
        <v>100</v>
      </c>
      <c r="X360" s="14" t="s">
        <v>2868</v>
      </c>
      <c r="Y360" s="10">
        <v>3</v>
      </c>
      <c r="Z360" s="10">
        <v>12</v>
      </c>
      <c r="AA360" s="10">
        <v>3</v>
      </c>
      <c r="AB360" s="10">
        <v>60</v>
      </c>
      <c r="AD360" s="10">
        <v>0</v>
      </c>
      <c r="AE360" s="10">
        <v>5</v>
      </c>
      <c r="AF360" s="10">
        <v>100</v>
      </c>
      <c r="AG360" s="10" t="s">
        <v>2869</v>
      </c>
      <c r="AH360" s="10" t="s">
        <v>2870</v>
      </c>
      <c r="AI360" s="10">
        <v>30</v>
      </c>
      <c r="AJ360" s="10" t="s">
        <v>2860</v>
      </c>
      <c r="AK360" s="10" t="s">
        <v>2861</v>
      </c>
      <c r="AL360" s="10">
        <v>40</v>
      </c>
      <c r="AM360" s="158" t="s">
        <v>2871</v>
      </c>
      <c r="AN360" s="10" t="s">
        <v>2872</v>
      </c>
      <c r="AO360" s="10">
        <v>0</v>
      </c>
      <c r="AP360" s="10" t="s">
        <v>2873</v>
      </c>
      <c r="AQ360" s="10" t="s">
        <v>2870</v>
      </c>
      <c r="AR360" s="10">
        <v>5</v>
      </c>
      <c r="AS360" s="10" t="s">
        <v>2874</v>
      </c>
      <c r="AT360" s="10" t="s">
        <v>2870</v>
      </c>
      <c r="AU360" s="10">
        <v>5</v>
      </c>
      <c r="AV360" s="10" t="s">
        <v>2875</v>
      </c>
      <c r="AW360" s="10" t="s">
        <v>1848</v>
      </c>
      <c r="AX360" s="10">
        <v>0</v>
      </c>
      <c r="AY360" s="10" t="s">
        <v>2877</v>
      </c>
      <c r="AZ360" s="10" t="s">
        <v>2878</v>
      </c>
      <c r="BA360" s="10">
        <v>0</v>
      </c>
      <c r="BB360" s="10" t="s">
        <v>2879</v>
      </c>
      <c r="BC360" s="10" t="s">
        <v>2880</v>
      </c>
      <c r="BD360" s="10">
        <v>0</v>
      </c>
      <c r="BE360" s="10" t="s">
        <v>2881</v>
      </c>
      <c r="BF360" s="10" t="s">
        <v>2882</v>
      </c>
      <c r="BG360" s="10">
        <v>10</v>
      </c>
      <c r="BH360" s="10" t="s">
        <v>2881</v>
      </c>
      <c r="BI360" s="10" t="s">
        <v>2883</v>
      </c>
      <c r="BJ360" s="10">
        <v>0</v>
      </c>
    </row>
    <row r="361" spans="1:62" s="10" customFormat="1" ht="99">
      <c r="A361" s="10">
        <v>206</v>
      </c>
      <c r="B361" s="10" t="s">
        <v>2859</v>
      </c>
      <c r="C361" s="10">
        <v>12</v>
      </c>
      <c r="D361" s="158" t="s">
        <v>2869</v>
      </c>
      <c r="E361" s="10" t="s">
        <v>2870</v>
      </c>
      <c r="F361" s="10">
        <v>10842</v>
      </c>
      <c r="G361" s="10" t="s">
        <v>2985</v>
      </c>
      <c r="H361" s="10">
        <v>2015</v>
      </c>
      <c r="I361" s="10" t="s">
        <v>2986</v>
      </c>
      <c r="J361" s="159">
        <v>96922.38</v>
      </c>
      <c r="K361" s="10" t="s">
        <v>271</v>
      </c>
      <c r="L361" s="10" t="s">
        <v>2886</v>
      </c>
      <c r="M361" s="10" t="s">
        <v>2887</v>
      </c>
      <c r="N361" s="10" t="s">
        <v>2987</v>
      </c>
      <c r="O361" s="10" t="s">
        <v>2988</v>
      </c>
      <c r="P361" s="43">
        <v>4838</v>
      </c>
      <c r="Q361" s="159">
        <f t="shared" si="18"/>
        <v>32.561035294117652</v>
      </c>
      <c r="R361" s="161">
        <v>16.280517647058826</v>
      </c>
      <c r="S361" s="161">
        <v>16.280517647058826</v>
      </c>
      <c r="T361" s="161">
        <v>48.841552941176467</v>
      </c>
      <c r="U361" s="159">
        <f t="shared" si="17"/>
        <v>81.402588235294118</v>
      </c>
      <c r="V361" s="47">
        <v>100</v>
      </c>
      <c r="W361" s="47">
        <v>100</v>
      </c>
      <c r="X361" s="14" t="s">
        <v>2868</v>
      </c>
      <c r="Y361" s="10">
        <v>3</v>
      </c>
      <c r="Z361" s="10">
        <v>4</v>
      </c>
      <c r="AA361" s="10">
        <v>1</v>
      </c>
      <c r="AB361" s="10">
        <v>60</v>
      </c>
      <c r="AC361" s="10" t="s">
        <v>2989</v>
      </c>
      <c r="AD361" s="10">
        <v>0</v>
      </c>
      <c r="AE361" s="10">
        <v>5</v>
      </c>
      <c r="AF361" s="10">
        <v>100</v>
      </c>
      <c r="AG361" s="10" t="s">
        <v>2869</v>
      </c>
      <c r="AH361" s="10" t="s">
        <v>2870</v>
      </c>
      <c r="AI361" s="10">
        <v>30</v>
      </c>
      <c r="AJ361" s="10" t="s">
        <v>2860</v>
      </c>
      <c r="AK361" s="10" t="s">
        <v>2861</v>
      </c>
      <c r="AL361" s="10">
        <v>30</v>
      </c>
      <c r="AM361" s="158" t="s">
        <v>2871</v>
      </c>
      <c r="AN361" s="10" t="s">
        <v>2872</v>
      </c>
      <c r="AO361" s="10">
        <v>0</v>
      </c>
      <c r="AP361" s="10" t="s">
        <v>2873</v>
      </c>
      <c r="AQ361" s="10" t="s">
        <v>2870</v>
      </c>
      <c r="AR361" s="10">
        <v>5</v>
      </c>
      <c r="AS361" s="10" t="s">
        <v>2874</v>
      </c>
      <c r="AT361" s="10" t="s">
        <v>2870</v>
      </c>
      <c r="AU361" s="10">
        <v>5</v>
      </c>
      <c r="AV361" s="10" t="s">
        <v>2875</v>
      </c>
      <c r="AW361" s="10" t="s">
        <v>1848</v>
      </c>
      <c r="AX361" s="10">
        <v>5</v>
      </c>
      <c r="AY361" s="10" t="s">
        <v>2877</v>
      </c>
      <c r="AZ361" s="10" t="s">
        <v>2878</v>
      </c>
      <c r="BA361" s="10">
        <v>0</v>
      </c>
      <c r="BB361" s="10" t="s">
        <v>2879</v>
      </c>
      <c r="BC361" s="10" t="s">
        <v>2880</v>
      </c>
      <c r="BD361" s="10">
        <v>0</v>
      </c>
      <c r="BE361" s="10" t="s">
        <v>2881</v>
      </c>
      <c r="BF361" s="10" t="s">
        <v>2882</v>
      </c>
      <c r="BG361" s="10">
        <v>5</v>
      </c>
      <c r="BH361" s="10" t="s">
        <v>2881</v>
      </c>
      <c r="BI361" s="10" t="s">
        <v>2883</v>
      </c>
      <c r="BJ361" s="10">
        <v>0</v>
      </c>
    </row>
    <row r="362" spans="1:62" s="10" customFormat="1" ht="99">
      <c r="A362" s="10">
        <v>206</v>
      </c>
      <c r="B362" s="10" t="s">
        <v>2859</v>
      </c>
      <c r="C362" s="42">
        <v>13</v>
      </c>
      <c r="D362" s="42" t="s">
        <v>2860</v>
      </c>
      <c r="E362" s="42" t="s">
        <v>2861</v>
      </c>
      <c r="F362" s="42">
        <v>15269</v>
      </c>
      <c r="G362" s="157" t="s">
        <v>2990</v>
      </c>
      <c r="H362" s="42">
        <v>2016</v>
      </c>
      <c r="I362" s="157" t="s">
        <v>2991</v>
      </c>
      <c r="J362" s="161">
        <v>54786.3</v>
      </c>
      <c r="K362" s="42" t="s">
        <v>271</v>
      </c>
      <c r="L362" s="10" t="s">
        <v>2886</v>
      </c>
      <c r="M362" s="10" t="s">
        <v>2887</v>
      </c>
      <c r="N362" s="10" t="s">
        <v>2892</v>
      </c>
      <c r="O362" s="10" t="s">
        <v>2893</v>
      </c>
      <c r="P362" s="152">
        <v>4866</v>
      </c>
      <c r="Q362" s="159">
        <f t="shared" si="18"/>
        <v>172.57817882352941</v>
      </c>
      <c r="R362" s="161">
        <v>86.289089411764721</v>
      </c>
      <c r="S362" s="161">
        <v>86.289089411764721</v>
      </c>
      <c r="T362" s="161">
        <v>258.86726823529415</v>
      </c>
      <c r="U362" s="159">
        <f t="shared" si="17"/>
        <v>431.44544705882356</v>
      </c>
      <c r="V362" s="47">
        <v>100</v>
      </c>
      <c r="W362" s="114">
        <v>90</v>
      </c>
      <c r="X362" s="14" t="s">
        <v>2868</v>
      </c>
      <c r="Y362" s="10">
        <v>1</v>
      </c>
      <c r="Z362" s="10">
        <v>4</v>
      </c>
      <c r="AA362" s="10">
        <v>1</v>
      </c>
      <c r="AB362" s="10">
        <v>60</v>
      </c>
      <c r="AC362" s="42" t="s">
        <v>2992</v>
      </c>
      <c r="AD362" s="10">
        <v>0</v>
      </c>
      <c r="AE362" s="10">
        <v>5</v>
      </c>
      <c r="AF362" s="10">
        <v>100</v>
      </c>
      <c r="AG362" s="10" t="s">
        <v>2869</v>
      </c>
      <c r="AH362" s="10" t="s">
        <v>2870</v>
      </c>
      <c r="AI362" s="10">
        <v>25</v>
      </c>
      <c r="AJ362" s="10" t="s">
        <v>2860</v>
      </c>
      <c r="AK362" s="10" t="s">
        <v>2861</v>
      </c>
      <c r="AL362" s="10">
        <v>40</v>
      </c>
      <c r="AM362" s="158" t="s">
        <v>2871</v>
      </c>
      <c r="AN362" s="10" t="s">
        <v>2872</v>
      </c>
      <c r="AO362" s="10">
        <v>0</v>
      </c>
      <c r="AP362" s="10" t="s">
        <v>2873</v>
      </c>
      <c r="AQ362" s="10" t="s">
        <v>2870</v>
      </c>
      <c r="AR362" s="10">
        <v>5</v>
      </c>
      <c r="AS362" s="10" t="s">
        <v>2874</v>
      </c>
      <c r="AT362" s="10" t="s">
        <v>2870</v>
      </c>
      <c r="AU362" s="10">
        <v>5</v>
      </c>
      <c r="AV362" s="10" t="s">
        <v>2875</v>
      </c>
      <c r="AW362" s="10" t="s">
        <v>1848</v>
      </c>
      <c r="AX362" s="10">
        <v>0</v>
      </c>
      <c r="AY362" s="10" t="s">
        <v>2877</v>
      </c>
      <c r="AZ362" s="10" t="s">
        <v>2878</v>
      </c>
      <c r="BA362" s="10">
        <v>0</v>
      </c>
      <c r="BB362" s="10" t="s">
        <v>2879</v>
      </c>
      <c r="BC362" s="10" t="s">
        <v>2880</v>
      </c>
      <c r="BD362" s="10">
        <v>0</v>
      </c>
      <c r="BE362" s="10" t="s">
        <v>2881</v>
      </c>
      <c r="BF362" s="10" t="s">
        <v>2882</v>
      </c>
      <c r="BG362" s="10">
        <v>15</v>
      </c>
      <c r="BH362" s="10" t="s">
        <v>2881</v>
      </c>
      <c r="BI362" s="10" t="s">
        <v>2883</v>
      </c>
      <c r="BJ362" s="10">
        <v>0</v>
      </c>
    </row>
    <row r="363" spans="1:62" s="10" customFormat="1" ht="99">
      <c r="A363" s="10">
        <v>206</v>
      </c>
      <c r="B363" s="10" t="s">
        <v>2859</v>
      </c>
      <c r="C363" s="42">
        <v>13</v>
      </c>
      <c r="D363" s="42" t="s">
        <v>2860</v>
      </c>
      <c r="E363" s="42" t="s">
        <v>2861</v>
      </c>
      <c r="F363" s="42">
        <v>15269</v>
      </c>
      <c r="G363" s="157" t="s">
        <v>2993</v>
      </c>
      <c r="H363" s="42">
        <v>2016</v>
      </c>
      <c r="I363" s="42" t="s">
        <v>2994</v>
      </c>
      <c r="J363" s="161">
        <v>31145.15</v>
      </c>
      <c r="K363" s="42" t="s">
        <v>271</v>
      </c>
      <c r="L363" s="10" t="s">
        <v>2886</v>
      </c>
      <c r="M363" s="10" t="s">
        <v>2887</v>
      </c>
      <c r="N363" s="10" t="s">
        <v>2892</v>
      </c>
      <c r="O363" s="10" t="s">
        <v>2893</v>
      </c>
      <c r="P363" s="152">
        <v>4873</v>
      </c>
      <c r="Q363" s="159">
        <f t="shared" si="18"/>
        <v>171.46565411764703</v>
      </c>
      <c r="R363" s="161">
        <v>85.732827058823531</v>
      </c>
      <c r="S363" s="161">
        <v>85.732827058823531</v>
      </c>
      <c r="T363" s="161">
        <v>257.19848117647058</v>
      </c>
      <c r="U363" s="159">
        <f t="shared" si="17"/>
        <v>428.66413529411761</v>
      </c>
      <c r="V363" s="47">
        <v>100</v>
      </c>
      <c r="W363" s="114">
        <v>87</v>
      </c>
      <c r="X363" s="14" t="s">
        <v>2868</v>
      </c>
      <c r="Y363" s="10">
        <v>1</v>
      </c>
      <c r="Z363" s="10">
        <v>4</v>
      </c>
      <c r="AA363" s="10">
        <v>1</v>
      </c>
      <c r="AB363" s="10">
        <v>60</v>
      </c>
      <c r="AC363" s="42" t="s">
        <v>2992</v>
      </c>
      <c r="AD363" s="10">
        <v>0</v>
      </c>
      <c r="AE363" s="10">
        <v>5</v>
      </c>
      <c r="AF363" s="10">
        <v>100</v>
      </c>
      <c r="AG363" s="10" t="s">
        <v>2869</v>
      </c>
      <c r="AH363" s="10" t="s">
        <v>2870</v>
      </c>
      <c r="AI363" s="10">
        <v>25</v>
      </c>
      <c r="AJ363" s="10" t="s">
        <v>2860</v>
      </c>
      <c r="AK363" s="10" t="s">
        <v>2861</v>
      </c>
      <c r="AL363" s="10">
        <v>40</v>
      </c>
      <c r="AM363" s="158" t="s">
        <v>2871</v>
      </c>
      <c r="AN363" s="10" t="s">
        <v>2872</v>
      </c>
      <c r="AO363" s="10">
        <v>0</v>
      </c>
      <c r="AP363" s="10" t="s">
        <v>2873</v>
      </c>
      <c r="AQ363" s="10" t="s">
        <v>2870</v>
      </c>
      <c r="AR363" s="10">
        <v>5</v>
      </c>
      <c r="AS363" s="10" t="s">
        <v>2874</v>
      </c>
      <c r="AT363" s="10" t="s">
        <v>2870</v>
      </c>
      <c r="AU363" s="10">
        <v>5</v>
      </c>
      <c r="AV363" s="10" t="s">
        <v>2875</v>
      </c>
      <c r="AW363" s="10" t="s">
        <v>1848</v>
      </c>
      <c r="AX363" s="10">
        <v>0</v>
      </c>
      <c r="AY363" s="10" t="s">
        <v>2877</v>
      </c>
      <c r="AZ363" s="10" t="s">
        <v>2878</v>
      </c>
      <c r="BA363" s="10">
        <v>0</v>
      </c>
      <c r="BB363" s="10" t="s">
        <v>2879</v>
      </c>
      <c r="BC363" s="10" t="s">
        <v>2880</v>
      </c>
      <c r="BD363" s="10">
        <v>0</v>
      </c>
      <c r="BE363" s="10" t="s">
        <v>2881</v>
      </c>
      <c r="BF363" s="10" t="s">
        <v>2882</v>
      </c>
      <c r="BG363" s="10">
        <v>15</v>
      </c>
      <c r="BH363" s="10" t="s">
        <v>2881</v>
      </c>
      <c r="BI363" s="10" t="s">
        <v>2883</v>
      </c>
      <c r="BJ363" s="10">
        <v>0</v>
      </c>
    </row>
    <row r="364" spans="1:62" s="10" customFormat="1" ht="99">
      <c r="A364" s="10">
        <v>206</v>
      </c>
      <c r="B364" s="10" t="s">
        <v>2859</v>
      </c>
      <c r="C364" s="10">
        <v>15</v>
      </c>
      <c r="D364" s="158" t="s">
        <v>2871</v>
      </c>
      <c r="E364" s="10" t="s">
        <v>2872</v>
      </c>
      <c r="F364" s="10">
        <v>4254</v>
      </c>
      <c r="G364" s="10" t="s">
        <v>2995</v>
      </c>
      <c r="H364" s="10">
        <v>2017</v>
      </c>
      <c r="I364" s="10" t="s">
        <v>2996</v>
      </c>
      <c r="J364" s="159">
        <v>75051.34</v>
      </c>
      <c r="K364" s="10" t="s">
        <v>271</v>
      </c>
      <c r="L364" s="10" t="s">
        <v>2910</v>
      </c>
      <c r="M364" s="10" t="s">
        <v>2911</v>
      </c>
      <c r="N364" s="10" t="s">
        <v>2920</v>
      </c>
      <c r="O364" s="10" t="s">
        <v>2921</v>
      </c>
      <c r="P364" s="43">
        <v>4920</v>
      </c>
      <c r="Q364" s="159">
        <f t="shared" si="18"/>
        <v>23.531827764705888</v>
      </c>
      <c r="R364" s="161">
        <v>11.765913882352942</v>
      </c>
      <c r="S364" s="161">
        <v>11.765913882352942</v>
      </c>
      <c r="T364" s="161">
        <v>35.297741647058821</v>
      </c>
      <c r="U364" s="159">
        <f t="shared" si="17"/>
        <v>58.829569411764709</v>
      </c>
      <c r="V364" s="47">
        <v>100</v>
      </c>
      <c r="W364" s="47">
        <v>75</v>
      </c>
      <c r="X364" s="14" t="s">
        <v>2868</v>
      </c>
      <c r="Y364" s="10">
        <v>1</v>
      </c>
      <c r="Z364" s="10">
        <v>2</v>
      </c>
      <c r="AA364" s="10">
        <v>3</v>
      </c>
      <c r="AB364" s="10">
        <v>60</v>
      </c>
      <c r="AC364" s="42" t="s">
        <v>2997</v>
      </c>
      <c r="AD364" s="10">
        <v>0</v>
      </c>
      <c r="AE364" s="10">
        <v>5</v>
      </c>
      <c r="AF364" s="10">
        <v>100</v>
      </c>
      <c r="AG364" s="10" t="s">
        <v>2869</v>
      </c>
      <c r="AH364" s="10" t="s">
        <v>2870</v>
      </c>
      <c r="AI364" s="10">
        <v>0</v>
      </c>
      <c r="AJ364" s="10" t="s">
        <v>2860</v>
      </c>
      <c r="AK364" s="10" t="s">
        <v>2861</v>
      </c>
      <c r="AL364" s="10">
        <v>0</v>
      </c>
      <c r="AM364" s="158" t="s">
        <v>2871</v>
      </c>
      <c r="AN364" s="10" t="s">
        <v>2872</v>
      </c>
      <c r="AO364" s="10">
        <v>60</v>
      </c>
      <c r="AP364" s="10" t="s">
        <v>2873</v>
      </c>
      <c r="AQ364" s="10" t="s">
        <v>2870</v>
      </c>
      <c r="AR364" s="10">
        <v>0</v>
      </c>
      <c r="AS364" s="10" t="s">
        <v>2874</v>
      </c>
      <c r="AT364" s="10" t="s">
        <v>2870</v>
      </c>
      <c r="AU364" s="10">
        <v>0</v>
      </c>
      <c r="AV364" s="10" t="s">
        <v>2875</v>
      </c>
      <c r="AW364" s="10" t="s">
        <v>1848</v>
      </c>
      <c r="AX364" s="10">
        <v>0</v>
      </c>
      <c r="AY364" s="10" t="s">
        <v>2877</v>
      </c>
      <c r="AZ364" s="10" t="s">
        <v>2878</v>
      </c>
      <c r="BA364" s="10">
        <v>0</v>
      </c>
      <c r="BB364" s="10" t="s">
        <v>2879</v>
      </c>
      <c r="BC364" s="10" t="s">
        <v>2880</v>
      </c>
      <c r="BD364" s="10">
        <v>0</v>
      </c>
      <c r="BE364" s="10" t="s">
        <v>2881</v>
      </c>
      <c r="BF364" s="10" t="s">
        <v>2882</v>
      </c>
      <c r="BG364" s="10">
        <v>40</v>
      </c>
      <c r="BH364" s="10" t="s">
        <v>2881</v>
      </c>
      <c r="BI364" s="10" t="s">
        <v>2883</v>
      </c>
      <c r="BJ364" s="10">
        <v>0</v>
      </c>
    </row>
    <row r="365" spans="1:62" s="10" customFormat="1" ht="99">
      <c r="A365" s="10">
        <v>206</v>
      </c>
      <c r="B365" s="10" t="s">
        <v>2859</v>
      </c>
      <c r="C365" s="10">
        <v>12</v>
      </c>
      <c r="D365" s="158" t="s">
        <v>2869</v>
      </c>
      <c r="E365" s="10" t="s">
        <v>2969</v>
      </c>
      <c r="F365" s="10">
        <v>18475</v>
      </c>
      <c r="G365" s="10" t="s">
        <v>2998</v>
      </c>
      <c r="H365" s="10">
        <v>2017</v>
      </c>
      <c r="I365" s="10" t="s">
        <v>2999</v>
      </c>
      <c r="J365" s="159">
        <v>26789.32</v>
      </c>
      <c r="K365" s="10" t="s">
        <v>8257</v>
      </c>
      <c r="L365" s="10" t="s">
        <v>2886</v>
      </c>
      <c r="M365" s="10" t="s">
        <v>2887</v>
      </c>
      <c r="N365" s="10" t="s">
        <v>3000</v>
      </c>
      <c r="O365" s="10" t="s">
        <v>3001</v>
      </c>
      <c r="P365" s="43">
        <v>4929</v>
      </c>
      <c r="Q365" s="159">
        <f t="shared" si="18"/>
        <v>16.920590117647059</v>
      </c>
      <c r="R365" s="161">
        <v>8.4602950588235295</v>
      </c>
      <c r="S365" s="161">
        <v>8.4602950588235295</v>
      </c>
      <c r="T365" s="161">
        <v>25.380885176470585</v>
      </c>
      <c r="U365" s="159">
        <f t="shared" si="17"/>
        <v>42.301475294117644</v>
      </c>
      <c r="V365" s="47">
        <v>100</v>
      </c>
      <c r="W365" s="47">
        <v>68</v>
      </c>
      <c r="X365" s="14" t="s">
        <v>2868</v>
      </c>
      <c r="Y365" s="10">
        <v>3</v>
      </c>
      <c r="Z365" s="10">
        <v>11</v>
      </c>
      <c r="AA365" s="10">
        <v>4</v>
      </c>
      <c r="AB365" s="10">
        <v>60</v>
      </c>
      <c r="AD365" s="10">
        <v>0</v>
      </c>
      <c r="AE365" s="10">
        <v>5</v>
      </c>
      <c r="AF365" s="10">
        <v>100</v>
      </c>
      <c r="AG365" s="10" t="s">
        <v>2869</v>
      </c>
      <c r="AH365" s="10" t="s">
        <v>2870</v>
      </c>
      <c r="AI365" s="10">
        <v>35</v>
      </c>
      <c r="AJ365" s="10" t="s">
        <v>2860</v>
      </c>
      <c r="AK365" s="10" t="s">
        <v>2861</v>
      </c>
      <c r="AL365" s="10">
        <v>20</v>
      </c>
      <c r="AM365" s="158" t="s">
        <v>2871</v>
      </c>
      <c r="AN365" s="10" t="s">
        <v>2872</v>
      </c>
      <c r="AO365" s="10">
        <v>0</v>
      </c>
      <c r="AP365" s="10" t="s">
        <v>2873</v>
      </c>
      <c r="AQ365" s="10" t="s">
        <v>2870</v>
      </c>
      <c r="AR365" s="10">
        <v>5</v>
      </c>
      <c r="AS365" s="10" t="s">
        <v>2874</v>
      </c>
      <c r="AT365" s="10" t="s">
        <v>2870</v>
      </c>
      <c r="AU365" s="10">
        <v>5</v>
      </c>
      <c r="AV365" s="10" t="s">
        <v>2875</v>
      </c>
      <c r="AW365" s="10" t="s">
        <v>1848</v>
      </c>
      <c r="AX365" s="10">
        <v>5</v>
      </c>
      <c r="AY365" s="10" t="s">
        <v>2877</v>
      </c>
      <c r="AZ365" s="10" t="s">
        <v>2878</v>
      </c>
      <c r="BA365" s="10">
        <v>0</v>
      </c>
      <c r="BB365" s="10" t="s">
        <v>2879</v>
      </c>
      <c r="BC365" s="10" t="s">
        <v>2880</v>
      </c>
      <c r="BD365" s="10">
        <v>0</v>
      </c>
      <c r="BE365" s="10" t="s">
        <v>2881</v>
      </c>
      <c r="BF365" s="10" t="s">
        <v>2882</v>
      </c>
      <c r="BG365" s="10">
        <v>15</v>
      </c>
      <c r="BH365" s="10" t="s">
        <v>2881</v>
      </c>
      <c r="BI365" s="10" t="s">
        <v>2883</v>
      </c>
      <c r="BJ365" s="10">
        <v>0</v>
      </c>
    </row>
    <row r="366" spans="1:62" s="10" customFormat="1" ht="99">
      <c r="A366" s="10">
        <v>206</v>
      </c>
      <c r="B366" s="10" t="s">
        <v>2859</v>
      </c>
      <c r="C366" s="42">
        <v>13</v>
      </c>
      <c r="D366" s="42" t="s">
        <v>2860</v>
      </c>
      <c r="E366" s="42" t="s">
        <v>2861</v>
      </c>
      <c r="F366" s="42">
        <v>15269</v>
      </c>
      <c r="G366" s="10" t="s">
        <v>2949</v>
      </c>
      <c r="H366" s="42">
        <v>2016</v>
      </c>
      <c r="I366" s="42" t="s">
        <v>3002</v>
      </c>
      <c r="J366" s="161">
        <v>40121.15</v>
      </c>
      <c r="K366" s="42" t="s">
        <v>271</v>
      </c>
      <c r="L366" s="10" t="s">
        <v>2886</v>
      </c>
      <c r="M366" s="10" t="s">
        <v>2887</v>
      </c>
      <c r="N366" s="10" t="s">
        <v>2951</v>
      </c>
      <c r="O366" s="10" t="s">
        <v>2952</v>
      </c>
      <c r="P366" s="152">
        <v>4933</v>
      </c>
      <c r="Q366" s="159">
        <f t="shared" si="18"/>
        <v>29.088054117647062</v>
      </c>
      <c r="R366" s="161">
        <v>14.544027058823531</v>
      </c>
      <c r="S366" s="161">
        <v>14.544027058823531</v>
      </c>
      <c r="T366" s="161">
        <v>43.632081176470592</v>
      </c>
      <c r="U366" s="159">
        <f t="shared" si="17"/>
        <v>72.720135294117654</v>
      </c>
      <c r="V366" s="47">
        <v>100</v>
      </c>
      <c r="W366" s="114">
        <v>85</v>
      </c>
      <c r="X366" s="14" t="s">
        <v>2868</v>
      </c>
      <c r="Y366" s="10">
        <v>6</v>
      </c>
      <c r="Z366" s="10">
        <v>1</v>
      </c>
      <c r="AA366" s="10">
        <v>5</v>
      </c>
      <c r="AB366" s="10">
        <v>60</v>
      </c>
      <c r="AC366" s="42" t="s">
        <v>2992</v>
      </c>
      <c r="AD366" s="10">
        <v>0</v>
      </c>
      <c r="AE366" s="10">
        <v>5</v>
      </c>
      <c r="AF366" s="10">
        <v>100</v>
      </c>
      <c r="AG366" s="10" t="s">
        <v>2869</v>
      </c>
      <c r="AH366" s="10" t="s">
        <v>2870</v>
      </c>
      <c r="AI366" s="10">
        <v>40</v>
      </c>
      <c r="AJ366" s="10" t="s">
        <v>2860</v>
      </c>
      <c r="AK366" s="10" t="s">
        <v>2861</v>
      </c>
      <c r="AL366" s="10">
        <v>30</v>
      </c>
      <c r="AM366" s="158" t="s">
        <v>2871</v>
      </c>
      <c r="AN366" s="10" t="s">
        <v>2872</v>
      </c>
      <c r="AO366" s="10">
        <v>0</v>
      </c>
      <c r="AP366" s="10" t="s">
        <v>2873</v>
      </c>
      <c r="AQ366" s="10" t="s">
        <v>2870</v>
      </c>
      <c r="AR366" s="10">
        <v>5</v>
      </c>
      <c r="AS366" s="10" t="s">
        <v>2874</v>
      </c>
      <c r="AT366" s="10" t="s">
        <v>2870</v>
      </c>
      <c r="AU366" s="10">
        <v>5</v>
      </c>
      <c r="AV366" s="10" t="s">
        <v>2875</v>
      </c>
      <c r="AW366" s="10" t="s">
        <v>1848</v>
      </c>
      <c r="AX366" s="10">
        <v>0</v>
      </c>
      <c r="AY366" s="10" t="s">
        <v>2877</v>
      </c>
      <c r="AZ366" s="10" t="s">
        <v>2878</v>
      </c>
      <c r="BA366" s="10">
        <v>0</v>
      </c>
      <c r="BB366" s="10" t="s">
        <v>2879</v>
      </c>
      <c r="BC366" s="10" t="s">
        <v>2880</v>
      </c>
      <c r="BD366" s="10">
        <v>0</v>
      </c>
      <c r="BE366" s="10" t="s">
        <v>2881</v>
      </c>
      <c r="BF366" s="10" t="s">
        <v>2882</v>
      </c>
      <c r="BG366" s="10">
        <v>10</v>
      </c>
      <c r="BH366" s="10" t="s">
        <v>2881</v>
      </c>
      <c r="BI366" s="10" t="s">
        <v>2883</v>
      </c>
      <c r="BJ366" s="10">
        <v>0</v>
      </c>
    </row>
    <row r="367" spans="1:62" s="10" customFormat="1" ht="99">
      <c r="A367" s="10">
        <v>206</v>
      </c>
      <c r="B367" s="10" t="s">
        <v>2859</v>
      </c>
      <c r="C367" s="10">
        <v>12</v>
      </c>
      <c r="D367" s="158" t="s">
        <v>2869</v>
      </c>
      <c r="E367" s="10" t="s">
        <v>2870</v>
      </c>
      <c r="F367" s="10">
        <v>10842</v>
      </c>
      <c r="G367" s="10" t="s">
        <v>3003</v>
      </c>
      <c r="H367" s="10">
        <v>2018</v>
      </c>
      <c r="I367" s="10" t="s">
        <v>3004</v>
      </c>
      <c r="J367" s="159">
        <v>663370</v>
      </c>
      <c r="K367" s="10" t="s">
        <v>8257</v>
      </c>
      <c r="L367" s="10" t="s">
        <v>2886</v>
      </c>
      <c r="M367" s="10" t="s">
        <v>2887</v>
      </c>
      <c r="N367" s="10" t="s">
        <v>3005</v>
      </c>
      <c r="O367" s="10" t="s">
        <v>3006</v>
      </c>
      <c r="P367" s="43">
        <v>6181</v>
      </c>
      <c r="Q367" s="159">
        <f t="shared" si="18"/>
        <v>103.04389411764706</v>
      </c>
      <c r="R367" s="161">
        <v>51.521947058823528</v>
      </c>
      <c r="S367" s="161">
        <v>51.521947058823528</v>
      </c>
      <c r="T367" s="161">
        <v>154.56584117647057</v>
      </c>
      <c r="U367" s="159">
        <f t="shared" si="17"/>
        <v>257.60973529411763</v>
      </c>
      <c r="V367" s="47">
        <v>100</v>
      </c>
      <c r="W367" s="47">
        <v>40</v>
      </c>
      <c r="X367" s="14" t="s">
        <v>2868</v>
      </c>
      <c r="Y367" s="10">
        <v>3</v>
      </c>
      <c r="Z367" s="10">
        <v>5</v>
      </c>
      <c r="AA367" s="10">
        <v>1</v>
      </c>
      <c r="AB367" s="10">
        <v>60</v>
      </c>
      <c r="AD367" s="10">
        <v>0</v>
      </c>
      <c r="AE367" s="10">
        <v>5</v>
      </c>
      <c r="AF367" s="10">
        <v>100</v>
      </c>
      <c r="AG367" s="10" t="s">
        <v>2869</v>
      </c>
      <c r="AH367" s="10" t="s">
        <v>2870</v>
      </c>
      <c r="AI367" s="10">
        <v>30</v>
      </c>
      <c r="AJ367" s="10" t="s">
        <v>2860</v>
      </c>
      <c r="AK367" s="10" t="s">
        <v>2861</v>
      </c>
      <c r="AL367" s="10">
        <v>10</v>
      </c>
      <c r="AM367" s="158" t="s">
        <v>2871</v>
      </c>
      <c r="AN367" s="10" t="s">
        <v>2872</v>
      </c>
      <c r="AO367" s="10">
        <v>0</v>
      </c>
      <c r="AP367" s="10" t="s">
        <v>2873</v>
      </c>
      <c r="AQ367" s="10" t="s">
        <v>2870</v>
      </c>
      <c r="AR367" s="10">
        <v>10</v>
      </c>
      <c r="AS367" s="10" t="s">
        <v>2874</v>
      </c>
      <c r="AT367" s="10" t="s">
        <v>2870</v>
      </c>
      <c r="AU367" s="10">
        <v>10</v>
      </c>
      <c r="AV367" s="10" t="s">
        <v>2875</v>
      </c>
      <c r="AW367" s="10" t="s">
        <v>1848</v>
      </c>
      <c r="AX367" s="10">
        <v>0</v>
      </c>
      <c r="AY367" s="10" t="s">
        <v>2877</v>
      </c>
      <c r="AZ367" s="10" t="s">
        <v>2878</v>
      </c>
      <c r="BA367" s="10">
        <v>0</v>
      </c>
      <c r="BB367" s="10" t="s">
        <v>2879</v>
      </c>
      <c r="BC367" s="10" t="s">
        <v>2880</v>
      </c>
      <c r="BD367" s="10">
        <v>5</v>
      </c>
      <c r="BE367" s="10" t="s">
        <v>2881</v>
      </c>
      <c r="BF367" s="10" t="s">
        <v>2882</v>
      </c>
      <c r="BG367" s="10">
        <v>5</v>
      </c>
      <c r="BH367" s="10" t="s">
        <v>2881</v>
      </c>
      <c r="BI367" s="10" t="s">
        <v>2883</v>
      </c>
      <c r="BJ367" s="10">
        <v>0</v>
      </c>
    </row>
    <row r="368" spans="1:62" s="10" customFormat="1" ht="39.75" customHeight="1">
      <c r="A368" s="10">
        <v>206</v>
      </c>
      <c r="B368" s="10" t="s">
        <v>2859</v>
      </c>
      <c r="C368" s="10">
        <v>12</v>
      </c>
      <c r="D368" s="158" t="s">
        <v>2869</v>
      </c>
      <c r="E368" s="10" t="s">
        <v>2870</v>
      </c>
      <c r="F368" s="10">
        <v>10842</v>
      </c>
      <c r="G368" s="10" t="s">
        <v>3007</v>
      </c>
      <c r="H368" s="10">
        <v>2017</v>
      </c>
      <c r="I368" s="10" t="s">
        <v>3008</v>
      </c>
      <c r="J368" s="159">
        <v>290109.28000000003</v>
      </c>
      <c r="K368" s="10" t="s">
        <v>8257</v>
      </c>
      <c r="L368" s="10" t="s">
        <v>2886</v>
      </c>
      <c r="M368" s="10" t="s">
        <v>2887</v>
      </c>
      <c r="N368" s="10" t="s">
        <v>3009</v>
      </c>
      <c r="O368" s="10" t="s">
        <v>3010</v>
      </c>
      <c r="P368" s="43">
        <v>6103</v>
      </c>
      <c r="Q368" s="159">
        <f t="shared" si="18"/>
        <v>21.349082352941181</v>
      </c>
      <c r="R368" s="161">
        <v>10.674541176470589</v>
      </c>
      <c r="S368" s="161">
        <v>10.674541176470589</v>
      </c>
      <c r="T368" s="161">
        <v>32.023623529411765</v>
      </c>
      <c r="U368" s="159">
        <f t="shared" si="17"/>
        <v>53.372705882352946</v>
      </c>
      <c r="V368" s="47">
        <v>100</v>
      </c>
      <c r="W368" s="47">
        <v>51</v>
      </c>
      <c r="X368" s="14" t="s">
        <v>2868</v>
      </c>
      <c r="Y368" s="10">
        <v>3</v>
      </c>
      <c r="Z368" s="10">
        <v>4</v>
      </c>
      <c r="AA368" s="10">
        <v>8</v>
      </c>
      <c r="AB368" s="10">
        <v>60</v>
      </c>
      <c r="AD368" s="10">
        <v>0</v>
      </c>
      <c r="AE368" s="10">
        <v>5</v>
      </c>
      <c r="AF368" s="10">
        <v>100</v>
      </c>
      <c r="AG368" s="10" t="s">
        <v>2869</v>
      </c>
      <c r="AH368" s="10" t="s">
        <v>2870</v>
      </c>
      <c r="AI368" s="10">
        <v>30</v>
      </c>
      <c r="AJ368" s="10" t="s">
        <v>2860</v>
      </c>
      <c r="AK368" s="10" t="s">
        <v>2861</v>
      </c>
      <c r="AL368" s="10">
        <v>10</v>
      </c>
      <c r="AM368" s="158" t="s">
        <v>2871</v>
      </c>
      <c r="AN368" s="10" t="s">
        <v>2872</v>
      </c>
      <c r="AO368" s="10">
        <v>0</v>
      </c>
      <c r="AP368" s="10" t="s">
        <v>2873</v>
      </c>
      <c r="AQ368" s="10" t="s">
        <v>2870</v>
      </c>
      <c r="AR368" s="10">
        <v>10</v>
      </c>
      <c r="AS368" s="10" t="s">
        <v>2874</v>
      </c>
      <c r="AT368" s="10" t="s">
        <v>2870</v>
      </c>
      <c r="AU368" s="10">
        <v>10</v>
      </c>
      <c r="AV368" s="10" t="s">
        <v>2875</v>
      </c>
      <c r="AW368" s="10" t="s">
        <v>1848</v>
      </c>
      <c r="AX368" s="10">
        <v>0</v>
      </c>
      <c r="AY368" s="10" t="s">
        <v>2877</v>
      </c>
      <c r="AZ368" s="10" t="s">
        <v>2878</v>
      </c>
      <c r="BA368" s="10">
        <v>0</v>
      </c>
      <c r="BB368" s="10" t="s">
        <v>2879</v>
      </c>
      <c r="BC368" s="10" t="s">
        <v>2880</v>
      </c>
      <c r="BD368" s="10">
        <v>5</v>
      </c>
      <c r="BE368" s="10" t="s">
        <v>2881</v>
      </c>
      <c r="BF368" s="10" t="s">
        <v>2882</v>
      </c>
      <c r="BG368" s="10">
        <v>5</v>
      </c>
      <c r="BH368" s="10" t="s">
        <v>2881</v>
      </c>
      <c r="BI368" s="10" t="s">
        <v>2883</v>
      </c>
      <c r="BJ368" s="10">
        <v>0</v>
      </c>
    </row>
    <row r="369" spans="1:62" s="10" customFormat="1" ht="39.75" customHeight="1">
      <c r="A369" s="10">
        <v>206</v>
      </c>
      <c r="B369" s="10" t="s">
        <v>2859</v>
      </c>
      <c r="C369" s="10">
        <v>12</v>
      </c>
      <c r="D369" s="158" t="s">
        <v>2869</v>
      </c>
      <c r="E369" s="10" t="s">
        <v>2870</v>
      </c>
      <c r="F369" s="10">
        <v>10842</v>
      </c>
      <c r="G369" s="10" t="s">
        <v>3011</v>
      </c>
      <c r="H369" s="10">
        <v>2020</v>
      </c>
      <c r="I369" s="10" t="s">
        <v>3012</v>
      </c>
      <c r="J369" s="159">
        <v>44434</v>
      </c>
      <c r="K369" s="10" t="s">
        <v>8257</v>
      </c>
      <c r="L369" s="10" t="s">
        <v>2886</v>
      </c>
      <c r="M369" s="10" t="s">
        <v>2887</v>
      </c>
      <c r="N369" s="10" t="s">
        <v>3013</v>
      </c>
      <c r="O369" s="10" t="s">
        <v>3012</v>
      </c>
      <c r="P369" s="43">
        <v>6431</v>
      </c>
      <c r="Q369" s="159">
        <f t="shared" si="18"/>
        <v>19.349082352941178</v>
      </c>
      <c r="R369" s="161">
        <v>9.6745411764705889</v>
      </c>
      <c r="S369" s="161">
        <v>9.6745411764705889</v>
      </c>
      <c r="T369" s="161">
        <v>29.023623529411761</v>
      </c>
      <c r="U369" s="159">
        <f>SUM(R369:T369)</f>
        <v>48.372705882352939</v>
      </c>
      <c r="V369" s="47">
        <v>100</v>
      </c>
      <c r="W369" s="47">
        <v>0</v>
      </c>
      <c r="X369" s="14" t="s">
        <v>2868</v>
      </c>
      <c r="Y369" s="10">
        <v>6</v>
      </c>
      <c r="Z369" s="10">
        <v>2</v>
      </c>
      <c r="AA369" s="10">
        <v>7</v>
      </c>
      <c r="AB369" s="10">
        <v>60</v>
      </c>
      <c r="AD369" s="10">
        <v>0</v>
      </c>
      <c r="AE369" s="10">
        <v>5</v>
      </c>
      <c r="AF369" s="10">
        <v>100</v>
      </c>
      <c r="AG369" s="10" t="s">
        <v>2869</v>
      </c>
      <c r="AH369" s="10" t="s">
        <v>2870</v>
      </c>
      <c r="AI369" s="10">
        <v>30</v>
      </c>
      <c r="AJ369" s="10" t="s">
        <v>2860</v>
      </c>
      <c r="AK369" s="10" t="s">
        <v>2861</v>
      </c>
      <c r="AL369" s="10">
        <v>10</v>
      </c>
      <c r="AM369" s="158" t="s">
        <v>2871</v>
      </c>
      <c r="AN369" s="10" t="s">
        <v>2872</v>
      </c>
      <c r="AO369" s="10">
        <v>0</v>
      </c>
      <c r="AP369" s="10" t="s">
        <v>2873</v>
      </c>
      <c r="AQ369" s="10" t="s">
        <v>2870</v>
      </c>
      <c r="AR369" s="10">
        <v>10</v>
      </c>
      <c r="AS369" s="10" t="s">
        <v>2874</v>
      </c>
      <c r="AT369" s="10" t="s">
        <v>2870</v>
      </c>
      <c r="AU369" s="10">
        <v>10</v>
      </c>
      <c r="AV369" s="10" t="s">
        <v>2875</v>
      </c>
      <c r="AW369" s="10" t="s">
        <v>1848</v>
      </c>
      <c r="AX369" s="10">
        <v>0</v>
      </c>
      <c r="AY369" s="10" t="s">
        <v>2877</v>
      </c>
      <c r="AZ369" s="10" t="s">
        <v>2878</v>
      </c>
      <c r="BA369" s="10">
        <v>0</v>
      </c>
      <c r="BB369" s="10" t="s">
        <v>2879</v>
      </c>
      <c r="BC369" s="10" t="s">
        <v>2880</v>
      </c>
      <c r="BD369" s="10">
        <v>5</v>
      </c>
      <c r="BE369" s="10" t="s">
        <v>2881</v>
      </c>
      <c r="BF369" s="10" t="s">
        <v>2882</v>
      </c>
      <c r="BG369" s="10">
        <v>5</v>
      </c>
      <c r="BH369" s="10" t="s">
        <v>2881</v>
      </c>
      <c r="BI369" s="10" t="s">
        <v>2883</v>
      </c>
      <c r="BJ369" s="10">
        <v>0</v>
      </c>
    </row>
    <row r="370" spans="1:62" s="10" customFormat="1" ht="39.75" customHeight="1">
      <c r="A370" s="10">
        <v>206</v>
      </c>
      <c r="B370" s="10" t="s">
        <v>2859</v>
      </c>
      <c r="C370" s="10">
        <v>12</v>
      </c>
      <c r="D370" s="158" t="s">
        <v>2869</v>
      </c>
      <c r="E370" s="10" t="s">
        <v>2870</v>
      </c>
      <c r="F370" s="10">
        <v>10842</v>
      </c>
      <c r="G370" s="10" t="s">
        <v>3014</v>
      </c>
      <c r="H370" s="10">
        <v>2020</v>
      </c>
      <c r="I370" s="10" t="s">
        <v>3015</v>
      </c>
      <c r="J370" s="159">
        <v>42950</v>
      </c>
      <c r="K370" s="10" t="s">
        <v>8257</v>
      </c>
      <c r="L370" s="10" t="s">
        <v>2886</v>
      </c>
      <c r="M370" s="10" t="s">
        <v>2887</v>
      </c>
      <c r="N370" s="10" t="s">
        <v>3016</v>
      </c>
      <c r="O370" s="10" t="s">
        <v>3015</v>
      </c>
      <c r="P370" s="43">
        <v>6373</v>
      </c>
      <c r="Q370" s="159">
        <f t="shared" si="18"/>
        <v>17.349082352941178</v>
      </c>
      <c r="R370" s="161">
        <v>8.6745411764705889</v>
      </c>
      <c r="S370" s="161">
        <v>8.6745411764705889</v>
      </c>
      <c r="T370" s="161">
        <v>26.023623529411761</v>
      </c>
      <c r="U370" s="159">
        <f>SUM(R370:T370)</f>
        <v>43.372705882352939</v>
      </c>
      <c r="V370" s="47">
        <v>100</v>
      </c>
      <c r="W370" s="47">
        <v>8</v>
      </c>
      <c r="X370" s="14" t="s">
        <v>2868</v>
      </c>
      <c r="Y370" s="10">
        <v>6</v>
      </c>
      <c r="Z370" s="10">
        <v>2</v>
      </c>
      <c r="AA370" s="10">
        <v>7</v>
      </c>
      <c r="AB370" s="10">
        <v>60</v>
      </c>
      <c r="AD370" s="10">
        <v>0</v>
      </c>
      <c r="AE370" s="10">
        <v>5</v>
      </c>
      <c r="AF370" s="10">
        <v>100</v>
      </c>
      <c r="AG370" s="10" t="s">
        <v>2869</v>
      </c>
      <c r="AH370" s="10" t="s">
        <v>2870</v>
      </c>
      <c r="AI370" s="10">
        <v>30</v>
      </c>
      <c r="AJ370" s="10" t="s">
        <v>2860</v>
      </c>
      <c r="AK370" s="10" t="s">
        <v>2861</v>
      </c>
      <c r="AL370" s="10">
        <v>10</v>
      </c>
      <c r="AM370" s="158" t="s">
        <v>2871</v>
      </c>
      <c r="AN370" s="10" t="s">
        <v>2872</v>
      </c>
      <c r="AO370" s="10">
        <v>0</v>
      </c>
      <c r="AP370" s="10" t="s">
        <v>2873</v>
      </c>
      <c r="AQ370" s="10" t="s">
        <v>2870</v>
      </c>
      <c r="AR370" s="10">
        <v>10</v>
      </c>
      <c r="AS370" s="10" t="s">
        <v>2874</v>
      </c>
      <c r="AT370" s="10" t="s">
        <v>2870</v>
      </c>
      <c r="AU370" s="10">
        <v>10</v>
      </c>
      <c r="AV370" s="10" t="s">
        <v>2875</v>
      </c>
      <c r="AW370" s="10" t="s">
        <v>1848</v>
      </c>
      <c r="AX370" s="10">
        <v>0</v>
      </c>
      <c r="AY370" s="10" t="s">
        <v>2877</v>
      </c>
      <c r="AZ370" s="10" t="s">
        <v>2878</v>
      </c>
      <c r="BA370" s="10">
        <v>0</v>
      </c>
      <c r="BB370" s="10" t="s">
        <v>2879</v>
      </c>
      <c r="BC370" s="10" t="s">
        <v>2880</v>
      </c>
      <c r="BD370" s="10">
        <v>5</v>
      </c>
      <c r="BE370" s="10" t="s">
        <v>2881</v>
      </c>
      <c r="BF370" s="10" t="s">
        <v>2882</v>
      </c>
      <c r="BG370" s="10">
        <v>5</v>
      </c>
      <c r="BH370" s="10" t="s">
        <v>2881</v>
      </c>
      <c r="BI370" s="10" t="s">
        <v>2883</v>
      </c>
      <c r="BJ370" s="10">
        <v>0</v>
      </c>
    </row>
    <row r="371" spans="1:62" s="10" customFormat="1" ht="99">
      <c r="A371" s="10">
        <v>206</v>
      </c>
      <c r="B371" s="10" t="s">
        <v>2859</v>
      </c>
      <c r="C371" s="42">
        <v>13</v>
      </c>
      <c r="D371" s="42" t="s">
        <v>2860</v>
      </c>
      <c r="E371" s="10" t="s">
        <v>3017</v>
      </c>
      <c r="F371" s="10">
        <v>32177</v>
      </c>
      <c r="G371" s="10" t="s">
        <v>3018</v>
      </c>
      <c r="H371" s="10">
        <v>2019</v>
      </c>
      <c r="I371" s="10" t="s">
        <v>3019</v>
      </c>
      <c r="J371" s="159">
        <v>169017.19</v>
      </c>
      <c r="K371" s="10" t="s">
        <v>69</v>
      </c>
      <c r="L371" s="10" t="s">
        <v>2886</v>
      </c>
      <c r="M371" s="10" t="s">
        <v>2887</v>
      </c>
      <c r="N371" s="10" t="s">
        <v>3020</v>
      </c>
      <c r="O371" s="10" t="s">
        <v>3021</v>
      </c>
      <c r="P371" s="43">
        <v>6192</v>
      </c>
      <c r="Q371" s="159">
        <f t="shared" si="18"/>
        <v>70</v>
      </c>
      <c r="R371" s="161">
        <v>35</v>
      </c>
      <c r="S371" s="161">
        <v>35</v>
      </c>
      <c r="T371" s="161">
        <v>105</v>
      </c>
      <c r="U371" s="159">
        <f t="shared" si="17"/>
        <v>175</v>
      </c>
      <c r="V371" s="47">
        <v>100</v>
      </c>
      <c r="W371" s="47">
        <v>37</v>
      </c>
      <c r="X371" s="14" t="s">
        <v>2868</v>
      </c>
      <c r="Y371" s="10">
        <v>3</v>
      </c>
      <c r="Z371" s="10">
        <v>10</v>
      </c>
      <c r="AA371" s="10">
        <v>4</v>
      </c>
      <c r="AB371" s="10">
        <v>60</v>
      </c>
      <c r="AC371" s="157" t="s">
        <v>3022</v>
      </c>
      <c r="AD371" s="10">
        <v>0</v>
      </c>
      <c r="AE371" s="10">
        <v>5</v>
      </c>
      <c r="AF371" s="10">
        <v>100</v>
      </c>
      <c r="AG371" s="10" t="s">
        <v>2869</v>
      </c>
      <c r="AH371" s="10" t="s">
        <v>2870</v>
      </c>
      <c r="AI371" s="10">
        <v>10</v>
      </c>
      <c r="AJ371" s="10" t="s">
        <v>2860</v>
      </c>
      <c r="AK371" s="10" t="s">
        <v>2861</v>
      </c>
      <c r="AL371" s="10">
        <v>50</v>
      </c>
      <c r="AM371" s="158" t="s">
        <v>2871</v>
      </c>
      <c r="AN371" s="10" t="s">
        <v>2872</v>
      </c>
      <c r="AO371" s="10">
        <v>0</v>
      </c>
      <c r="AP371" s="10" t="s">
        <v>2873</v>
      </c>
      <c r="AQ371" s="10" t="s">
        <v>2870</v>
      </c>
      <c r="AR371" s="10">
        <v>0</v>
      </c>
      <c r="AS371" s="10" t="s">
        <v>2874</v>
      </c>
      <c r="AT371" s="10" t="s">
        <v>2870</v>
      </c>
      <c r="AU371" s="10">
        <v>0</v>
      </c>
      <c r="AV371" s="10" t="s">
        <v>2875</v>
      </c>
      <c r="AW371" s="10" t="s">
        <v>1848</v>
      </c>
      <c r="AX371" s="10">
        <v>0</v>
      </c>
      <c r="AY371" s="10" t="s">
        <v>2877</v>
      </c>
      <c r="AZ371" s="10" t="s">
        <v>2878</v>
      </c>
      <c r="BA371" s="10">
        <v>0</v>
      </c>
      <c r="BB371" s="10" t="s">
        <v>2879</v>
      </c>
      <c r="BC371" s="10" t="s">
        <v>2880</v>
      </c>
      <c r="BD371" s="10">
        <v>0</v>
      </c>
      <c r="BE371" s="10" t="s">
        <v>2881</v>
      </c>
      <c r="BF371" s="10" t="s">
        <v>2882</v>
      </c>
      <c r="BG371" s="10">
        <v>15</v>
      </c>
      <c r="BH371" s="10" t="s">
        <v>2881</v>
      </c>
      <c r="BI371" s="10" t="s">
        <v>2883</v>
      </c>
      <c r="BJ371" s="10">
        <v>0</v>
      </c>
    </row>
    <row r="372" spans="1:62" s="10" customFormat="1" ht="99">
      <c r="A372" s="10">
        <v>206</v>
      </c>
      <c r="B372" s="10" t="s">
        <v>2859</v>
      </c>
      <c r="C372" s="10">
        <v>12</v>
      </c>
      <c r="D372" s="158" t="s">
        <v>2869</v>
      </c>
      <c r="E372" s="10" t="s">
        <v>2870</v>
      </c>
      <c r="F372" s="10">
        <v>10843</v>
      </c>
      <c r="G372" s="10" t="s">
        <v>3023</v>
      </c>
      <c r="H372" s="10">
        <v>2019</v>
      </c>
      <c r="I372" s="10" t="s">
        <v>3024</v>
      </c>
      <c r="J372" s="159">
        <v>247940.76</v>
      </c>
      <c r="K372" s="10" t="s">
        <v>69</v>
      </c>
      <c r="L372" s="10" t="s">
        <v>2886</v>
      </c>
      <c r="M372" s="10" t="s">
        <v>2887</v>
      </c>
      <c r="N372" s="10" t="s">
        <v>3025</v>
      </c>
      <c r="O372" s="10" t="s">
        <v>3026</v>
      </c>
      <c r="P372" s="43">
        <v>6222</v>
      </c>
      <c r="Q372" s="159">
        <f t="shared" si="18"/>
        <v>72</v>
      </c>
      <c r="R372" s="161">
        <v>36</v>
      </c>
      <c r="S372" s="161">
        <v>36</v>
      </c>
      <c r="T372" s="161">
        <v>108</v>
      </c>
      <c r="U372" s="159">
        <v>180</v>
      </c>
      <c r="V372" s="47">
        <v>100</v>
      </c>
      <c r="W372" s="47">
        <v>33</v>
      </c>
      <c r="X372" s="14" t="s">
        <v>2868</v>
      </c>
      <c r="Y372" s="10">
        <v>1</v>
      </c>
      <c r="Z372" s="10">
        <v>7</v>
      </c>
      <c r="AA372" s="10">
        <v>6</v>
      </c>
      <c r="AB372" s="10">
        <v>60</v>
      </c>
      <c r="AC372" s="42" t="s">
        <v>3027</v>
      </c>
      <c r="AD372" s="10">
        <v>0</v>
      </c>
      <c r="AE372" s="10">
        <v>5</v>
      </c>
      <c r="AF372" s="10">
        <v>100</v>
      </c>
      <c r="AG372" s="10" t="s">
        <v>2869</v>
      </c>
      <c r="AH372" s="10" t="s">
        <v>2870</v>
      </c>
      <c r="AI372" s="10">
        <v>50</v>
      </c>
      <c r="AJ372" s="10" t="s">
        <v>2860</v>
      </c>
      <c r="AK372" s="10" t="s">
        <v>2861</v>
      </c>
      <c r="AL372" s="10">
        <v>5</v>
      </c>
      <c r="AM372" s="158" t="s">
        <v>2871</v>
      </c>
      <c r="AN372" s="10" t="s">
        <v>2872</v>
      </c>
      <c r="AO372" s="10">
        <v>0</v>
      </c>
      <c r="AP372" s="10" t="s">
        <v>2873</v>
      </c>
      <c r="AQ372" s="10" t="s">
        <v>2870</v>
      </c>
      <c r="AR372" s="10">
        <v>10</v>
      </c>
      <c r="AS372" s="10" t="s">
        <v>2874</v>
      </c>
      <c r="AT372" s="10" t="s">
        <v>2870</v>
      </c>
      <c r="AU372" s="10">
        <v>10</v>
      </c>
      <c r="AV372" s="10" t="s">
        <v>2875</v>
      </c>
      <c r="AW372" s="10" t="s">
        <v>1848</v>
      </c>
      <c r="AX372" s="10">
        <v>0</v>
      </c>
      <c r="AY372" s="10" t="s">
        <v>2877</v>
      </c>
      <c r="AZ372" s="10" t="s">
        <v>2878</v>
      </c>
      <c r="BA372" s="10">
        <v>0</v>
      </c>
      <c r="BB372" s="10" t="s">
        <v>2879</v>
      </c>
      <c r="BC372" s="10" t="s">
        <v>2880</v>
      </c>
      <c r="BD372" s="10">
        <v>0</v>
      </c>
      <c r="BE372" s="10" t="s">
        <v>2881</v>
      </c>
      <c r="BF372" s="10" t="s">
        <v>2882</v>
      </c>
      <c r="BG372" s="10">
        <v>5</v>
      </c>
      <c r="BH372" s="10" t="s">
        <v>2881</v>
      </c>
      <c r="BI372" s="10" t="s">
        <v>2883</v>
      </c>
      <c r="BJ372" s="10">
        <v>0</v>
      </c>
    </row>
    <row r="373" spans="1:62" s="10" customFormat="1" ht="99">
      <c r="A373" s="10">
        <v>206</v>
      </c>
      <c r="B373" s="10" t="s">
        <v>2859</v>
      </c>
      <c r="C373" s="10">
        <v>12</v>
      </c>
      <c r="D373" s="158" t="s">
        <v>2869</v>
      </c>
      <c r="E373" s="10" t="s">
        <v>2969</v>
      </c>
      <c r="F373" s="10">
        <v>18475</v>
      </c>
      <c r="G373" s="10" t="s">
        <v>3028</v>
      </c>
      <c r="H373" s="10">
        <v>2019</v>
      </c>
      <c r="I373" s="10" t="s">
        <v>3029</v>
      </c>
      <c r="J373" s="159">
        <v>47292.17</v>
      </c>
      <c r="K373" s="10" t="s">
        <v>8257</v>
      </c>
      <c r="L373" s="10" t="s">
        <v>2886</v>
      </c>
      <c r="M373" s="10" t="s">
        <v>2887</v>
      </c>
      <c r="N373" s="10" t="s">
        <v>3030</v>
      </c>
      <c r="O373" s="10" t="s">
        <v>3031</v>
      </c>
      <c r="P373" s="43">
        <v>6231</v>
      </c>
      <c r="Q373" s="159">
        <f t="shared" si="18"/>
        <v>16.920590117647059</v>
      </c>
      <c r="R373" s="161">
        <v>8.4602950588235295</v>
      </c>
      <c r="S373" s="161">
        <v>8.4602950588235295</v>
      </c>
      <c r="T373" s="161">
        <v>25.380885176470585</v>
      </c>
      <c r="U373" s="159">
        <f t="shared" ref="U373:U381" si="19">SUM(R373:T373)</f>
        <v>42.301475294117644</v>
      </c>
      <c r="V373" s="47">
        <v>100</v>
      </c>
      <c r="W373" s="47">
        <v>32</v>
      </c>
      <c r="X373" s="14" t="s">
        <v>2868</v>
      </c>
      <c r="Y373" s="10">
        <v>3</v>
      </c>
      <c r="Z373" s="10">
        <v>1</v>
      </c>
      <c r="AA373" s="10">
        <v>4</v>
      </c>
      <c r="AB373" s="10">
        <v>60</v>
      </c>
      <c r="AD373" s="10">
        <v>0</v>
      </c>
      <c r="AE373" s="10">
        <v>5</v>
      </c>
      <c r="AF373" s="10">
        <v>100</v>
      </c>
      <c r="AG373" s="10" t="s">
        <v>2869</v>
      </c>
      <c r="AH373" s="10" t="s">
        <v>2870</v>
      </c>
      <c r="AI373" s="10">
        <v>40</v>
      </c>
      <c r="AJ373" s="10" t="s">
        <v>2860</v>
      </c>
      <c r="AK373" s="10" t="s">
        <v>2861</v>
      </c>
      <c r="AL373" s="10">
        <v>20</v>
      </c>
      <c r="AM373" s="158" t="s">
        <v>2871</v>
      </c>
      <c r="AN373" s="10" t="s">
        <v>2872</v>
      </c>
      <c r="AO373" s="10">
        <v>0</v>
      </c>
      <c r="AP373" s="10" t="s">
        <v>2873</v>
      </c>
      <c r="AQ373" s="10" t="s">
        <v>2870</v>
      </c>
      <c r="AR373" s="10">
        <v>5</v>
      </c>
      <c r="AS373" s="10" t="s">
        <v>2874</v>
      </c>
      <c r="AT373" s="10" t="s">
        <v>2870</v>
      </c>
      <c r="AU373" s="10">
        <v>5</v>
      </c>
      <c r="AV373" s="10" t="s">
        <v>2875</v>
      </c>
      <c r="AW373" s="10" t="s">
        <v>1848</v>
      </c>
      <c r="AX373" s="10">
        <v>0</v>
      </c>
      <c r="AY373" s="10" t="s">
        <v>2877</v>
      </c>
      <c r="AZ373" s="10" t="s">
        <v>2878</v>
      </c>
      <c r="BA373" s="10">
        <v>0</v>
      </c>
      <c r="BB373" s="10" t="s">
        <v>2879</v>
      </c>
      <c r="BC373" s="10" t="s">
        <v>2880</v>
      </c>
      <c r="BD373" s="10">
        <v>0</v>
      </c>
      <c r="BE373" s="10" t="s">
        <v>2881</v>
      </c>
      <c r="BF373" s="10" t="s">
        <v>2882</v>
      </c>
      <c r="BG373" s="10">
        <v>15</v>
      </c>
      <c r="BH373" s="10" t="s">
        <v>2881</v>
      </c>
      <c r="BI373" s="10" t="s">
        <v>2883</v>
      </c>
      <c r="BJ373" s="10">
        <v>0</v>
      </c>
    </row>
    <row r="374" spans="1:62" s="10" customFormat="1" ht="99">
      <c r="A374" s="10">
        <v>206</v>
      </c>
      <c r="B374" s="10" t="s">
        <v>2859</v>
      </c>
      <c r="C374" s="10">
        <v>13</v>
      </c>
      <c r="D374" s="158" t="s">
        <v>2860</v>
      </c>
      <c r="E374" s="10" t="s">
        <v>2861</v>
      </c>
      <c r="F374" s="42">
        <v>15269</v>
      </c>
      <c r="G374" s="10" t="s">
        <v>3032</v>
      </c>
      <c r="H374" s="10">
        <v>2021</v>
      </c>
      <c r="I374" s="10" t="s">
        <v>3033</v>
      </c>
      <c r="J374" s="159">
        <v>23728.13</v>
      </c>
      <c r="K374" s="10" t="s">
        <v>8257</v>
      </c>
      <c r="L374" s="10" t="s">
        <v>2886</v>
      </c>
      <c r="M374" s="10" t="s">
        <v>2887</v>
      </c>
      <c r="N374" s="10" t="s">
        <v>3034</v>
      </c>
      <c r="O374" s="10" t="s">
        <v>3035</v>
      </c>
      <c r="P374" s="43">
        <v>6437</v>
      </c>
      <c r="Q374" s="159">
        <f t="shared" si="18"/>
        <v>12</v>
      </c>
      <c r="R374" s="161">
        <v>6</v>
      </c>
      <c r="S374" s="161">
        <v>6</v>
      </c>
      <c r="T374" s="161">
        <v>23</v>
      </c>
      <c r="U374" s="159">
        <f t="shared" si="19"/>
        <v>35</v>
      </c>
      <c r="V374" s="47">
        <v>100</v>
      </c>
      <c r="W374" s="47">
        <v>16.7</v>
      </c>
      <c r="X374" s="14" t="s">
        <v>2868</v>
      </c>
      <c r="Y374" s="10">
        <v>1</v>
      </c>
      <c r="Z374" s="10">
        <v>4</v>
      </c>
      <c r="AA374" s="10">
        <v>1</v>
      </c>
      <c r="AB374" s="10">
        <v>60</v>
      </c>
      <c r="AC374" s="42"/>
      <c r="AD374" s="10">
        <v>0</v>
      </c>
      <c r="AE374" s="10">
        <v>5</v>
      </c>
      <c r="AF374" s="10">
        <v>100</v>
      </c>
      <c r="AG374" s="10" t="s">
        <v>2869</v>
      </c>
      <c r="AH374" s="10" t="s">
        <v>2870</v>
      </c>
      <c r="AI374" s="10">
        <v>25</v>
      </c>
      <c r="AJ374" s="10" t="s">
        <v>2860</v>
      </c>
      <c r="AK374" s="10" t="s">
        <v>2861</v>
      </c>
      <c r="AL374" s="10">
        <v>40</v>
      </c>
      <c r="AM374" s="158" t="s">
        <v>2871</v>
      </c>
      <c r="AN374" s="10" t="s">
        <v>2872</v>
      </c>
      <c r="AO374" s="10">
        <v>0</v>
      </c>
      <c r="AP374" s="10" t="s">
        <v>2873</v>
      </c>
      <c r="AQ374" s="10" t="s">
        <v>2870</v>
      </c>
      <c r="AR374" s="10">
        <v>5</v>
      </c>
      <c r="AS374" s="10" t="s">
        <v>2874</v>
      </c>
      <c r="AT374" s="10" t="s">
        <v>2870</v>
      </c>
      <c r="AU374" s="10">
        <v>5</v>
      </c>
      <c r="AV374" s="10" t="s">
        <v>2875</v>
      </c>
      <c r="AW374" s="10" t="s">
        <v>1848</v>
      </c>
      <c r="AX374" s="10">
        <v>0</v>
      </c>
      <c r="AY374" s="10" t="s">
        <v>2877</v>
      </c>
      <c r="AZ374" s="10" t="s">
        <v>2878</v>
      </c>
      <c r="BA374" s="10">
        <v>0</v>
      </c>
      <c r="BB374" s="10" t="s">
        <v>2879</v>
      </c>
      <c r="BC374" s="10" t="s">
        <v>2880</v>
      </c>
      <c r="BD374" s="10">
        <v>0</v>
      </c>
      <c r="BE374" s="10" t="s">
        <v>2881</v>
      </c>
      <c r="BF374" s="10" t="s">
        <v>2882</v>
      </c>
      <c r="BG374" s="10">
        <v>15</v>
      </c>
      <c r="BH374" s="10" t="s">
        <v>2881</v>
      </c>
      <c r="BI374" s="10" t="s">
        <v>2883</v>
      </c>
      <c r="BJ374" s="10">
        <v>0</v>
      </c>
    </row>
    <row r="375" spans="1:62" s="10" customFormat="1" ht="99">
      <c r="A375" s="10">
        <v>206</v>
      </c>
      <c r="B375" s="10" t="s">
        <v>2859</v>
      </c>
      <c r="C375" s="10">
        <v>12</v>
      </c>
      <c r="D375" s="158" t="s">
        <v>2869</v>
      </c>
      <c r="E375" s="10" t="s">
        <v>2969</v>
      </c>
      <c r="F375" s="10">
        <v>18475</v>
      </c>
      <c r="G375" s="10" t="s">
        <v>3036</v>
      </c>
      <c r="H375" s="10">
        <v>2021</v>
      </c>
      <c r="I375" s="10" t="s">
        <v>3037</v>
      </c>
      <c r="J375" s="159">
        <v>77667.12</v>
      </c>
      <c r="K375" s="10" t="s">
        <v>332</v>
      </c>
      <c r="L375" s="10" t="s">
        <v>2886</v>
      </c>
      <c r="M375" s="10" t="s">
        <v>2887</v>
      </c>
      <c r="N375" s="10" t="s">
        <v>2976</v>
      </c>
      <c r="O375" s="10" t="s">
        <v>2977</v>
      </c>
      <c r="P375" s="43">
        <v>6477</v>
      </c>
      <c r="Q375" s="159">
        <f t="shared" si="18"/>
        <v>31.058352941176473</v>
      </c>
      <c r="R375" s="161">
        <v>15.529176470588238</v>
      </c>
      <c r="S375" s="161">
        <v>15.529176470588238</v>
      </c>
      <c r="T375" s="161">
        <v>46.587529411764713</v>
      </c>
      <c r="U375" s="159">
        <f t="shared" si="19"/>
        <v>77.645882352941186</v>
      </c>
      <c r="V375" s="47">
        <v>100</v>
      </c>
      <c r="W375" s="47">
        <v>10</v>
      </c>
      <c r="X375" s="14" t="s">
        <v>2868</v>
      </c>
      <c r="Y375" s="10">
        <v>3</v>
      </c>
      <c r="Z375" s="10">
        <v>11</v>
      </c>
      <c r="AA375" s="10">
        <v>4</v>
      </c>
      <c r="AB375" s="10">
        <v>60</v>
      </c>
      <c r="AC375" s="42" t="s">
        <v>3038</v>
      </c>
      <c r="AD375" s="10">
        <v>0</v>
      </c>
      <c r="AE375" s="10">
        <v>5</v>
      </c>
      <c r="AF375" s="10">
        <v>100</v>
      </c>
      <c r="AG375" s="10" t="s">
        <v>2869</v>
      </c>
      <c r="AH375" s="10" t="s">
        <v>2870</v>
      </c>
      <c r="AI375" s="10">
        <v>40</v>
      </c>
      <c r="AJ375" s="10" t="s">
        <v>2860</v>
      </c>
      <c r="AK375" s="10" t="s">
        <v>2861</v>
      </c>
      <c r="AL375" s="10">
        <v>20</v>
      </c>
      <c r="AM375" s="158" t="s">
        <v>2871</v>
      </c>
      <c r="AN375" s="10" t="s">
        <v>2872</v>
      </c>
      <c r="AO375" s="10">
        <v>0</v>
      </c>
      <c r="AP375" s="10" t="s">
        <v>2873</v>
      </c>
      <c r="AQ375" s="10" t="s">
        <v>2870</v>
      </c>
      <c r="AR375" s="10">
        <v>5</v>
      </c>
      <c r="AS375" s="10" t="s">
        <v>2874</v>
      </c>
      <c r="AT375" s="10" t="s">
        <v>2870</v>
      </c>
      <c r="AU375" s="10">
        <v>5</v>
      </c>
      <c r="AV375" s="10" t="s">
        <v>2875</v>
      </c>
      <c r="AW375" s="10" t="s">
        <v>1848</v>
      </c>
      <c r="AX375" s="10">
        <v>0</v>
      </c>
      <c r="AY375" s="10" t="s">
        <v>2877</v>
      </c>
      <c r="AZ375" s="10" t="s">
        <v>2878</v>
      </c>
      <c r="BA375" s="10">
        <v>0</v>
      </c>
      <c r="BB375" s="10" t="s">
        <v>2879</v>
      </c>
      <c r="BC375" s="10" t="s">
        <v>2880</v>
      </c>
      <c r="BD375" s="10">
        <v>0</v>
      </c>
      <c r="BE375" s="10" t="s">
        <v>2881</v>
      </c>
      <c r="BF375" s="10" t="s">
        <v>2882</v>
      </c>
      <c r="BG375" s="10">
        <v>15</v>
      </c>
      <c r="BH375" s="10" t="s">
        <v>2881</v>
      </c>
      <c r="BI375" s="10" t="s">
        <v>2883</v>
      </c>
      <c r="BJ375" s="10">
        <v>0</v>
      </c>
    </row>
    <row r="376" spans="1:62" s="10" customFormat="1" ht="99">
      <c r="A376" s="10">
        <v>206</v>
      </c>
      <c r="B376" s="10" t="s">
        <v>2859</v>
      </c>
      <c r="C376" s="10">
        <v>13</v>
      </c>
      <c r="D376" s="158" t="s">
        <v>2860</v>
      </c>
      <c r="E376" s="10" t="s">
        <v>2861</v>
      </c>
      <c r="F376" s="42">
        <v>15269</v>
      </c>
      <c r="G376" s="157" t="s">
        <v>3039</v>
      </c>
      <c r="H376" s="10">
        <v>2021</v>
      </c>
      <c r="I376" s="157" t="s">
        <v>3040</v>
      </c>
      <c r="J376" s="159">
        <v>99114.5</v>
      </c>
      <c r="K376" s="10" t="s">
        <v>332</v>
      </c>
      <c r="L376" s="10" t="s">
        <v>2886</v>
      </c>
      <c r="M376" s="10" t="s">
        <v>2887</v>
      </c>
      <c r="N376" s="10" t="s">
        <v>3041</v>
      </c>
      <c r="O376" s="13" t="s">
        <v>3042</v>
      </c>
      <c r="P376" s="43">
        <v>6511</v>
      </c>
      <c r="Q376" s="159">
        <f t="shared" si="18"/>
        <v>12</v>
      </c>
      <c r="R376" s="161">
        <v>6</v>
      </c>
      <c r="S376" s="161">
        <v>6</v>
      </c>
      <c r="T376" s="161">
        <v>23</v>
      </c>
      <c r="U376" s="159">
        <f t="shared" si="19"/>
        <v>35</v>
      </c>
      <c r="V376" s="47">
        <v>100</v>
      </c>
      <c r="W376" s="47">
        <v>5</v>
      </c>
      <c r="X376" s="14" t="s">
        <v>2868</v>
      </c>
      <c r="Y376" s="10">
        <v>6</v>
      </c>
      <c r="Z376" s="10">
        <v>3</v>
      </c>
      <c r="AA376" s="10">
        <v>1</v>
      </c>
      <c r="AB376" s="10">
        <v>60</v>
      </c>
      <c r="AC376" s="42" t="s">
        <v>3043</v>
      </c>
      <c r="AD376" s="10">
        <v>0</v>
      </c>
      <c r="AE376" s="10">
        <v>5</v>
      </c>
      <c r="AF376" s="10">
        <v>100</v>
      </c>
      <c r="AG376" s="10" t="s">
        <v>2869</v>
      </c>
      <c r="AH376" s="10" t="s">
        <v>2870</v>
      </c>
      <c r="AI376" s="10">
        <v>30</v>
      </c>
      <c r="AJ376" s="10" t="s">
        <v>2860</v>
      </c>
      <c r="AK376" s="10" t="s">
        <v>2861</v>
      </c>
      <c r="AL376" s="10">
        <v>40</v>
      </c>
      <c r="AM376" s="158" t="s">
        <v>2871</v>
      </c>
      <c r="AN376" s="10" t="s">
        <v>2872</v>
      </c>
      <c r="AO376" s="10">
        <v>0</v>
      </c>
      <c r="AP376" s="10" t="s">
        <v>2873</v>
      </c>
      <c r="AQ376" s="10" t="s">
        <v>2870</v>
      </c>
      <c r="AR376" s="10">
        <v>5</v>
      </c>
      <c r="AS376" s="10" t="s">
        <v>2874</v>
      </c>
      <c r="AT376" s="10" t="s">
        <v>2870</v>
      </c>
      <c r="AU376" s="10">
        <v>5</v>
      </c>
      <c r="AV376" s="10" t="s">
        <v>2875</v>
      </c>
      <c r="AW376" s="10" t="s">
        <v>1848</v>
      </c>
      <c r="AX376" s="10">
        <v>0</v>
      </c>
      <c r="AY376" s="10" t="s">
        <v>2877</v>
      </c>
      <c r="AZ376" s="10" t="s">
        <v>2878</v>
      </c>
      <c r="BA376" s="10">
        <v>0</v>
      </c>
      <c r="BB376" s="10" t="s">
        <v>2879</v>
      </c>
      <c r="BC376" s="10" t="s">
        <v>2880</v>
      </c>
      <c r="BD376" s="10">
        <v>0</v>
      </c>
      <c r="BE376" s="10" t="s">
        <v>2881</v>
      </c>
      <c r="BF376" s="10" t="s">
        <v>2882</v>
      </c>
      <c r="BG376" s="10">
        <v>10</v>
      </c>
      <c r="BH376" s="10" t="s">
        <v>2881</v>
      </c>
      <c r="BI376" s="10" t="s">
        <v>2883</v>
      </c>
      <c r="BJ376" s="10">
        <v>0</v>
      </c>
    </row>
    <row r="377" spans="1:62" s="10" customFormat="1" ht="99">
      <c r="A377" s="10">
        <v>206</v>
      </c>
      <c r="B377" s="10" t="s">
        <v>2859</v>
      </c>
      <c r="C377" s="10">
        <v>12</v>
      </c>
      <c r="D377" s="158" t="s">
        <v>3044</v>
      </c>
      <c r="E377" s="10" t="s">
        <v>2870</v>
      </c>
      <c r="F377" s="10">
        <v>10842</v>
      </c>
      <c r="G377" s="10" t="s">
        <v>3045</v>
      </c>
      <c r="H377" s="10">
        <v>2021</v>
      </c>
      <c r="I377" s="10" t="s">
        <v>3046</v>
      </c>
      <c r="J377" s="159">
        <v>242148</v>
      </c>
      <c r="K377" s="10" t="s">
        <v>332</v>
      </c>
      <c r="L377" s="10" t="s">
        <v>2886</v>
      </c>
      <c r="M377" s="10" t="s">
        <v>2887</v>
      </c>
      <c r="N377" s="10" t="s">
        <v>3047</v>
      </c>
      <c r="O377" s="10" t="s">
        <v>3048</v>
      </c>
      <c r="P377" s="43">
        <v>6512</v>
      </c>
      <c r="Q377" s="159">
        <f t="shared" si="18"/>
        <v>100</v>
      </c>
      <c r="R377" s="161">
        <v>50</v>
      </c>
      <c r="S377" s="161">
        <v>50</v>
      </c>
      <c r="T377" s="161">
        <v>150</v>
      </c>
      <c r="U377" s="159">
        <f t="shared" si="19"/>
        <v>250</v>
      </c>
      <c r="V377" s="47">
        <v>100</v>
      </c>
      <c r="W377" s="47">
        <v>3.3</v>
      </c>
      <c r="X377" s="14" t="s">
        <v>2868</v>
      </c>
      <c r="Y377" s="10">
        <v>6</v>
      </c>
      <c r="Z377" s="10">
        <v>3</v>
      </c>
      <c r="AA377" s="10">
        <v>6</v>
      </c>
      <c r="AB377" s="10">
        <v>60</v>
      </c>
      <c r="AC377" s="42" t="s">
        <v>3049</v>
      </c>
      <c r="AD377" s="10">
        <v>0</v>
      </c>
      <c r="AE377" s="10">
        <v>5</v>
      </c>
      <c r="AF377" s="10">
        <v>100</v>
      </c>
      <c r="AG377" s="10" t="s">
        <v>2869</v>
      </c>
      <c r="AH377" s="10" t="s">
        <v>2870</v>
      </c>
      <c r="AI377" s="10">
        <v>50</v>
      </c>
      <c r="AJ377" s="10" t="s">
        <v>2860</v>
      </c>
      <c r="AK377" s="10" t="s">
        <v>2861</v>
      </c>
      <c r="AL377" s="10">
        <v>5</v>
      </c>
      <c r="AM377" s="158" t="s">
        <v>2871</v>
      </c>
      <c r="AN377" s="10" t="s">
        <v>2872</v>
      </c>
      <c r="AO377" s="10">
        <v>0</v>
      </c>
      <c r="AP377" s="10" t="s">
        <v>2873</v>
      </c>
      <c r="AQ377" s="10" t="s">
        <v>2870</v>
      </c>
      <c r="AR377" s="10">
        <v>10</v>
      </c>
      <c r="AS377" s="10" t="s">
        <v>2874</v>
      </c>
      <c r="AT377" s="10" t="s">
        <v>2870</v>
      </c>
      <c r="AU377" s="10">
        <v>10</v>
      </c>
      <c r="AV377" s="10" t="s">
        <v>2875</v>
      </c>
      <c r="AW377" s="10" t="s">
        <v>1848</v>
      </c>
      <c r="AX377" s="10">
        <v>0</v>
      </c>
      <c r="AY377" s="10" t="s">
        <v>2877</v>
      </c>
      <c r="AZ377" s="10" t="s">
        <v>2878</v>
      </c>
      <c r="BA377" s="10">
        <v>0</v>
      </c>
      <c r="BB377" s="10" t="s">
        <v>2879</v>
      </c>
      <c r="BC377" s="10" t="s">
        <v>2880</v>
      </c>
      <c r="BD377" s="10">
        <v>0</v>
      </c>
      <c r="BE377" s="10" t="s">
        <v>2881</v>
      </c>
      <c r="BF377" s="10" t="s">
        <v>2882</v>
      </c>
      <c r="BG377" s="10">
        <v>5</v>
      </c>
      <c r="BH377" s="10" t="s">
        <v>2881</v>
      </c>
      <c r="BI377" s="10" t="s">
        <v>2883</v>
      </c>
      <c r="BJ377" s="10">
        <v>0</v>
      </c>
    </row>
    <row r="378" spans="1:62" s="10" customFormat="1" ht="99">
      <c r="A378" s="10">
        <v>206</v>
      </c>
      <c r="B378" s="10" t="s">
        <v>2859</v>
      </c>
      <c r="C378" s="10">
        <v>12</v>
      </c>
      <c r="D378" s="158" t="s">
        <v>2869</v>
      </c>
      <c r="E378" s="10" t="s">
        <v>2870</v>
      </c>
      <c r="F378" s="10">
        <v>10842</v>
      </c>
      <c r="G378" s="10" t="s">
        <v>3050</v>
      </c>
      <c r="H378" s="10">
        <v>2021</v>
      </c>
      <c r="I378" s="10" t="s">
        <v>3050</v>
      </c>
      <c r="J378" s="159">
        <v>165372.84</v>
      </c>
      <c r="K378" s="22" t="s">
        <v>332</v>
      </c>
      <c r="L378" s="10" t="s">
        <v>2886</v>
      </c>
      <c r="M378" s="10" t="s">
        <v>2887</v>
      </c>
      <c r="N378" s="10" t="s">
        <v>3051</v>
      </c>
      <c r="O378" s="10" t="s">
        <v>3052</v>
      </c>
      <c r="P378" s="43">
        <v>6534</v>
      </c>
      <c r="Q378" s="159">
        <f t="shared" si="18"/>
        <v>71.453018823529419</v>
      </c>
      <c r="R378" s="161">
        <v>35.72650941176471</v>
      </c>
      <c r="S378" s="161">
        <v>35.72650941176471</v>
      </c>
      <c r="T378" s="161">
        <v>107.17952823529413</v>
      </c>
      <c r="U378" s="159">
        <f t="shared" si="19"/>
        <v>178.63254705882355</v>
      </c>
      <c r="V378" s="47">
        <v>100</v>
      </c>
      <c r="W378" s="47">
        <v>0</v>
      </c>
      <c r="X378" s="14" t="s">
        <v>2868</v>
      </c>
      <c r="Y378" s="10">
        <v>3</v>
      </c>
      <c r="Z378" s="10">
        <v>2</v>
      </c>
      <c r="AA378" s="10">
        <v>2</v>
      </c>
      <c r="AB378" s="10">
        <v>60</v>
      </c>
      <c r="AC378" s="42"/>
      <c r="AD378" s="10">
        <v>0</v>
      </c>
      <c r="AE378" s="10">
        <v>5</v>
      </c>
      <c r="AF378" s="10">
        <v>100</v>
      </c>
      <c r="AG378" s="10" t="s">
        <v>2869</v>
      </c>
      <c r="AH378" s="10" t="s">
        <v>2870</v>
      </c>
      <c r="AI378" s="10">
        <v>0</v>
      </c>
      <c r="AJ378" s="10" t="s">
        <v>2860</v>
      </c>
      <c r="AK378" s="10" t="s">
        <v>2861</v>
      </c>
      <c r="AL378" s="10">
        <v>0</v>
      </c>
      <c r="AM378" s="158" t="s">
        <v>2871</v>
      </c>
      <c r="AN378" s="10" t="s">
        <v>2872</v>
      </c>
      <c r="AO378" s="10">
        <v>0</v>
      </c>
      <c r="AP378" s="10" t="s">
        <v>2873</v>
      </c>
      <c r="AQ378" s="10" t="s">
        <v>2870</v>
      </c>
      <c r="AR378" s="10">
        <v>0</v>
      </c>
      <c r="AS378" s="10" t="s">
        <v>2874</v>
      </c>
      <c r="AT378" s="10" t="s">
        <v>2870</v>
      </c>
      <c r="AU378" s="10">
        <v>0</v>
      </c>
      <c r="AV378" s="10" t="s">
        <v>2875</v>
      </c>
      <c r="AW378" s="10" t="s">
        <v>1848</v>
      </c>
      <c r="AX378" s="10">
        <v>0</v>
      </c>
      <c r="AY378" s="10" t="s">
        <v>2877</v>
      </c>
      <c r="AZ378" s="10" t="s">
        <v>2878</v>
      </c>
      <c r="BA378" s="10">
        <v>0</v>
      </c>
      <c r="BB378" s="10" t="s">
        <v>2879</v>
      </c>
      <c r="BC378" s="10" t="s">
        <v>2880</v>
      </c>
      <c r="BD378" s="10">
        <v>0</v>
      </c>
      <c r="BE378" s="10" t="s">
        <v>2881</v>
      </c>
      <c r="BF378" s="10" t="s">
        <v>2882</v>
      </c>
      <c r="BG378" s="10">
        <v>0</v>
      </c>
      <c r="BH378" s="10" t="s">
        <v>2881</v>
      </c>
      <c r="BI378" s="10" t="s">
        <v>2883</v>
      </c>
      <c r="BJ378" s="10">
        <v>0</v>
      </c>
    </row>
    <row r="379" spans="1:62" s="10" customFormat="1" ht="99">
      <c r="A379" s="10">
        <v>206</v>
      </c>
      <c r="B379" s="10" t="s">
        <v>2859</v>
      </c>
      <c r="C379" s="45">
        <v>12</v>
      </c>
      <c r="D379" s="46" t="s">
        <v>2869</v>
      </c>
      <c r="E379" s="45" t="s">
        <v>2870</v>
      </c>
      <c r="F379" s="45">
        <v>10842</v>
      </c>
      <c r="G379" s="45" t="s">
        <v>3053</v>
      </c>
      <c r="H379" s="45">
        <v>2021</v>
      </c>
      <c r="I379" s="10" t="s">
        <v>3054</v>
      </c>
      <c r="J379" s="159">
        <v>9740</v>
      </c>
      <c r="K379" s="10" t="s">
        <v>8257</v>
      </c>
      <c r="L379" s="10" t="s">
        <v>2886</v>
      </c>
      <c r="M379" s="10" t="s">
        <v>2887</v>
      </c>
      <c r="N379" s="10" t="s">
        <v>3055</v>
      </c>
      <c r="O379" s="10" t="s">
        <v>3056</v>
      </c>
      <c r="P379" s="43">
        <v>6532</v>
      </c>
      <c r="Q379" s="159">
        <f t="shared" si="18"/>
        <v>20</v>
      </c>
      <c r="R379" s="161">
        <v>10</v>
      </c>
      <c r="S379" s="161">
        <v>10</v>
      </c>
      <c r="T379" s="161">
        <v>30</v>
      </c>
      <c r="U379" s="159">
        <f t="shared" si="19"/>
        <v>50</v>
      </c>
      <c r="V379" s="47">
        <v>100</v>
      </c>
      <c r="W379" s="47">
        <v>0</v>
      </c>
      <c r="X379" s="14" t="s">
        <v>2868</v>
      </c>
      <c r="Y379" s="10">
        <v>3</v>
      </c>
      <c r="Z379" s="10">
        <v>12</v>
      </c>
      <c r="AA379" s="10">
        <v>3</v>
      </c>
      <c r="AB379" s="10">
        <v>60</v>
      </c>
      <c r="AC379" s="42"/>
      <c r="AD379" s="10">
        <v>0</v>
      </c>
      <c r="AE379" s="10">
        <v>5</v>
      </c>
      <c r="AF379" s="10">
        <v>100</v>
      </c>
      <c r="AG379" s="10" t="s">
        <v>2869</v>
      </c>
      <c r="AH379" s="10" t="s">
        <v>2870</v>
      </c>
      <c r="AI379" s="10">
        <v>35</v>
      </c>
      <c r="AJ379" s="10" t="s">
        <v>2860</v>
      </c>
      <c r="AK379" s="10" t="s">
        <v>2861</v>
      </c>
      <c r="AL379" s="10">
        <v>20</v>
      </c>
      <c r="AM379" s="158" t="s">
        <v>2871</v>
      </c>
      <c r="AN379" s="10" t="s">
        <v>2872</v>
      </c>
      <c r="AO379" s="10">
        <v>0</v>
      </c>
      <c r="AP379" s="10" t="s">
        <v>2873</v>
      </c>
      <c r="AQ379" s="10" t="s">
        <v>2870</v>
      </c>
      <c r="AR379" s="10">
        <v>5</v>
      </c>
      <c r="AS379" s="10" t="s">
        <v>2874</v>
      </c>
      <c r="AT379" s="10" t="s">
        <v>2870</v>
      </c>
      <c r="AU379" s="10">
        <v>5</v>
      </c>
      <c r="AV379" s="10" t="s">
        <v>2875</v>
      </c>
      <c r="AW379" s="10" t="s">
        <v>1848</v>
      </c>
      <c r="AX379" s="10">
        <v>0</v>
      </c>
      <c r="AY379" s="10" t="s">
        <v>2877</v>
      </c>
      <c r="AZ379" s="10" t="s">
        <v>2878</v>
      </c>
      <c r="BA379" s="10">
        <v>0</v>
      </c>
      <c r="BB379" s="10" t="s">
        <v>2879</v>
      </c>
      <c r="BC379" s="10" t="s">
        <v>2880</v>
      </c>
      <c r="BD379" s="10">
        <v>0</v>
      </c>
      <c r="BE379" s="10" t="s">
        <v>2881</v>
      </c>
      <c r="BF379" s="10" t="s">
        <v>2882</v>
      </c>
      <c r="BG379" s="10">
        <v>20</v>
      </c>
      <c r="BH379" s="10" t="s">
        <v>2881</v>
      </c>
      <c r="BI379" s="10" t="s">
        <v>2883</v>
      </c>
      <c r="BJ379" s="10">
        <v>0</v>
      </c>
    </row>
    <row r="380" spans="1:62" s="10" customFormat="1" ht="99">
      <c r="A380" s="10">
        <v>206</v>
      </c>
      <c r="B380" s="10" t="s">
        <v>2859</v>
      </c>
      <c r="C380" s="45">
        <v>12</v>
      </c>
      <c r="D380" s="46" t="s">
        <v>2869</v>
      </c>
      <c r="E380" s="45" t="s">
        <v>2870</v>
      </c>
      <c r="F380" s="45">
        <v>10842</v>
      </c>
      <c r="G380" s="45" t="s">
        <v>3057</v>
      </c>
      <c r="H380" s="45">
        <v>2021</v>
      </c>
      <c r="I380" s="10" t="s">
        <v>3058</v>
      </c>
      <c r="J380" s="159">
        <v>9719</v>
      </c>
      <c r="K380" s="10" t="s">
        <v>8257</v>
      </c>
      <c r="L380" s="10" t="s">
        <v>2886</v>
      </c>
      <c r="M380" s="10" t="s">
        <v>2887</v>
      </c>
      <c r="N380" s="10" t="s">
        <v>3055</v>
      </c>
      <c r="O380" s="10" t="s">
        <v>3056</v>
      </c>
      <c r="P380" s="43">
        <v>6533</v>
      </c>
      <c r="Q380" s="159">
        <f t="shared" si="18"/>
        <v>20</v>
      </c>
      <c r="R380" s="161">
        <v>10</v>
      </c>
      <c r="S380" s="161">
        <v>10</v>
      </c>
      <c r="T380" s="161">
        <v>30</v>
      </c>
      <c r="U380" s="159">
        <f t="shared" si="19"/>
        <v>50</v>
      </c>
      <c r="V380" s="47">
        <v>100</v>
      </c>
      <c r="W380" s="47">
        <v>0</v>
      </c>
      <c r="X380" s="14" t="s">
        <v>2868</v>
      </c>
      <c r="Y380" s="10">
        <v>3</v>
      </c>
      <c r="Z380" s="10">
        <v>12</v>
      </c>
      <c r="AA380" s="10">
        <v>3</v>
      </c>
      <c r="AB380" s="10">
        <v>60</v>
      </c>
      <c r="AC380" s="42"/>
      <c r="AD380" s="10">
        <v>0</v>
      </c>
      <c r="AE380" s="10">
        <v>5</v>
      </c>
      <c r="AF380" s="10">
        <v>100</v>
      </c>
      <c r="AG380" s="10" t="s">
        <v>2869</v>
      </c>
      <c r="AH380" s="10" t="s">
        <v>2870</v>
      </c>
      <c r="AI380" s="10">
        <v>35</v>
      </c>
      <c r="AJ380" s="10" t="s">
        <v>2860</v>
      </c>
      <c r="AK380" s="10" t="s">
        <v>2861</v>
      </c>
      <c r="AL380" s="10">
        <v>20</v>
      </c>
      <c r="AM380" s="158" t="s">
        <v>2871</v>
      </c>
      <c r="AN380" s="10" t="s">
        <v>2872</v>
      </c>
      <c r="AO380" s="10">
        <v>0</v>
      </c>
      <c r="AP380" s="10" t="s">
        <v>2873</v>
      </c>
      <c r="AQ380" s="10" t="s">
        <v>2870</v>
      </c>
      <c r="AR380" s="10">
        <v>5</v>
      </c>
      <c r="AS380" s="10" t="s">
        <v>2874</v>
      </c>
      <c r="AT380" s="10" t="s">
        <v>2870</v>
      </c>
      <c r="AU380" s="10">
        <v>5</v>
      </c>
      <c r="AV380" s="10" t="s">
        <v>2875</v>
      </c>
      <c r="AW380" s="10" t="s">
        <v>1848</v>
      </c>
      <c r="AX380" s="10">
        <v>0</v>
      </c>
      <c r="AY380" s="10" t="s">
        <v>2877</v>
      </c>
      <c r="AZ380" s="10" t="s">
        <v>2878</v>
      </c>
      <c r="BA380" s="10">
        <v>0</v>
      </c>
      <c r="BB380" s="10" t="s">
        <v>2879</v>
      </c>
      <c r="BC380" s="10" t="s">
        <v>2880</v>
      </c>
      <c r="BD380" s="10">
        <v>0</v>
      </c>
      <c r="BE380" s="10" t="s">
        <v>2881</v>
      </c>
      <c r="BF380" s="10" t="s">
        <v>2882</v>
      </c>
      <c r="BG380" s="10">
        <v>20</v>
      </c>
      <c r="BH380" s="10" t="s">
        <v>2881</v>
      </c>
      <c r="BI380" s="10" t="s">
        <v>2883</v>
      </c>
      <c r="BJ380" s="10">
        <v>0</v>
      </c>
    </row>
    <row r="381" spans="1:62" s="10" customFormat="1" ht="99">
      <c r="A381" s="10">
        <v>206</v>
      </c>
      <c r="B381" s="10" t="s">
        <v>2859</v>
      </c>
      <c r="C381" s="45">
        <v>12</v>
      </c>
      <c r="D381" s="46" t="s">
        <v>2869</v>
      </c>
      <c r="E381" s="45" t="s">
        <v>2870</v>
      </c>
      <c r="F381" s="45">
        <v>10842</v>
      </c>
      <c r="G381" s="45" t="s">
        <v>3059</v>
      </c>
      <c r="H381" s="45">
        <v>2022</v>
      </c>
      <c r="I381" s="10" t="s">
        <v>3060</v>
      </c>
      <c r="J381" s="159">
        <v>168275.91</v>
      </c>
      <c r="K381" s="10" t="s">
        <v>8257</v>
      </c>
      <c r="L381" s="10" t="s">
        <v>2886</v>
      </c>
      <c r="M381" s="10" t="s">
        <v>2887</v>
      </c>
      <c r="N381" s="10" t="s">
        <v>3061</v>
      </c>
      <c r="O381" s="10" t="s">
        <v>3062</v>
      </c>
      <c r="P381" s="43">
        <v>6544</v>
      </c>
      <c r="Q381" s="159">
        <f t="shared" si="18"/>
        <v>109.72680376470601</v>
      </c>
      <c r="R381" s="161">
        <v>54.863401882353003</v>
      </c>
      <c r="S381" s="161">
        <v>54.863401882353003</v>
      </c>
      <c r="T381" s="161">
        <v>164.59020564705901</v>
      </c>
      <c r="U381" s="159">
        <f t="shared" si="19"/>
        <v>274.31700941176501</v>
      </c>
      <c r="V381" s="47">
        <v>100</v>
      </c>
      <c r="W381" s="47">
        <v>0</v>
      </c>
      <c r="X381" s="14" t="s">
        <v>2868</v>
      </c>
      <c r="Y381" s="10">
        <v>3</v>
      </c>
      <c r="Z381" s="10">
        <v>5</v>
      </c>
      <c r="AA381" s="10">
        <v>2</v>
      </c>
      <c r="AB381" s="10">
        <v>60</v>
      </c>
      <c r="AC381" s="42"/>
      <c r="AD381" s="10">
        <v>0</v>
      </c>
      <c r="AE381" s="10">
        <v>5</v>
      </c>
      <c r="AF381" s="10">
        <v>100</v>
      </c>
      <c r="AG381" s="10" t="s">
        <v>2869</v>
      </c>
      <c r="AH381" s="10" t="s">
        <v>2870</v>
      </c>
      <c r="AI381" s="10">
        <v>40</v>
      </c>
      <c r="AJ381" s="10" t="s">
        <v>2860</v>
      </c>
      <c r="AK381" s="10" t="s">
        <v>2861</v>
      </c>
      <c r="AL381" s="10">
        <v>20</v>
      </c>
      <c r="AM381" s="158" t="s">
        <v>2871</v>
      </c>
      <c r="AN381" s="10" t="s">
        <v>2872</v>
      </c>
      <c r="AO381" s="10">
        <v>0</v>
      </c>
      <c r="AP381" s="10" t="s">
        <v>2873</v>
      </c>
      <c r="AQ381" s="10" t="s">
        <v>2870</v>
      </c>
      <c r="AR381" s="10">
        <v>10</v>
      </c>
      <c r="AS381" s="10" t="s">
        <v>2874</v>
      </c>
      <c r="AT381" s="10" t="s">
        <v>2870</v>
      </c>
      <c r="AU381" s="10">
        <v>10</v>
      </c>
      <c r="AV381" s="10" t="s">
        <v>2875</v>
      </c>
      <c r="AW381" s="10" t="s">
        <v>1848</v>
      </c>
      <c r="AX381" s="10">
        <v>0</v>
      </c>
      <c r="AY381" s="10" t="s">
        <v>2877</v>
      </c>
      <c r="AZ381" s="10" t="s">
        <v>2878</v>
      </c>
      <c r="BA381" s="10">
        <v>0</v>
      </c>
      <c r="BB381" s="10" t="s">
        <v>2879</v>
      </c>
      <c r="BC381" s="10" t="s">
        <v>2880</v>
      </c>
      <c r="BD381" s="10">
        <v>0</v>
      </c>
      <c r="BE381" s="10" t="s">
        <v>2881</v>
      </c>
      <c r="BF381" s="10" t="s">
        <v>2882</v>
      </c>
      <c r="BG381" s="10">
        <v>0</v>
      </c>
      <c r="BH381" s="10" t="s">
        <v>2881</v>
      </c>
      <c r="BI381" s="10" t="s">
        <v>2883</v>
      </c>
      <c r="BJ381" s="10">
        <v>0</v>
      </c>
    </row>
    <row r="382" spans="1:62" s="156" customFormat="1" ht="381.9">
      <c r="A382" s="10">
        <v>215</v>
      </c>
      <c r="B382" s="10" t="s">
        <v>3063</v>
      </c>
      <c r="C382" s="156" t="s">
        <v>3064</v>
      </c>
      <c r="D382" s="157" t="s">
        <v>3065</v>
      </c>
      <c r="E382" s="156" t="s">
        <v>3066</v>
      </c>
      <c r="F382" s="156" t="s">
        <v>3067</v>
      </c>
      <c r="G382" s="156" t="s">
        <v>3068</v>
      </c>
      <c r="H382" s="156">
        <v>2007</v>
      </c>
      <c r="I382" s="156" t="s">
        <v>3069</v>
      </c>
      <c r="J382" s="159">
        <v>79517</v>
      </c>
      <c r="K382" s="156" t="s">
        <v>103</v>
      </c>
      <c r="L382" s="156" t="s">
        <v>3070</v>
      </c>
      <c r="M382" s="156" t="s">
        <v>3071</v>
      </c>
      <c r="N382" s="156" t="s">
        <v>3072</v>
      </c>
      <c r="O382" s="156" t="s">
        <v>3073</v>
      </c>
      <c r="P382" s="156" t="s">
        <v>3074</v>
      </c>
      <c r="Q382" s="159">
        <v>111.16</v>
      </c>
      <c r="R382" s="159">
        <v>0</v>
      </c>
      <c r="S382" s="159">
        <v>11.16</v>
      </c>
      <c r="T382" s="159">
        <v>100</v>
      </c>
      <c r="U382" s="159">
        <v>111.16</v>
      </c>
      <c r="V382" s="47">
        <v>30</v>
      </c>
      <c r="W382" s="47">
        <v>100</v>
      </c>
      <c r="X382" s="35" t="s">
        <v>3075</v>
      </c>
      <c r="Y382" s="156">
        <v>4</v>
      </c>
      <c r="Z382" s="156">
        <v>9</v>
      </c>
      <c r="AB382" s="156">
        <v>60</v>
      </c>
      <c r="AC382" s="156">
        <v>6</v>
      </c>
      <c r="AD382" s="156">
        <v>60.25</v>
      </c>
      <c r="AE382" s="156">
        <v>5</v>
      </c>
    </row>
    <row r="383" spans="1:62" s="156" customFormat="1" ht="409.6">
      <c r="A383" s="10">
        <v>215</v>
      </c>
      <c r="B383" s="10" t="s">
        <v>3063</v>
      </c>
      <c r="C383" s="156" t="s">
        <v>3076</v>
      </c>
      <c r="D383" s="157" t="s">
        <v>3077</v>
      </c>
      <c r="E383" s="156" t="s">
        <v>3078</v>
      </c>
      <c r="F383" s="156" t="s">
        <v>3079</v>
      </c>
      <c r="G383" s="156" t="s">
        <v>3080</v>
      </c>
      <c r="H383" s="156">
        <v>2005</v>
      </c>
      <c r="I383" s="156" t="s">
        <v>3081</v>
      </c>
      <c r="J383" s="159">
        <v>172449</v>
      </c>
      <c r="K383" s="156" t="s">
        <v>149</v>
      </c>
      <c r="L383" s="156" t="s">
        <v>3082</v>
      </c>
      <c r="M383" s="156" t="s">
        <v>3083</v>
      </c>
      <c r="N383" s="156" t="s">
        <v>3084</v>
      </c>
      <c r="O383" s="156" t="s">
        <v>3085</v>
      </c>
      <c r="P383" s="156" t="s">
        <v>3086</v>
      </c>
      <c r="Q383" s="159">
        <v>150</v>
      </c>
      <c r="R383" s="159">
        <v>0</v>
      </c>
      <c r="S383" s="159">
        <v>89.25</v>
      </c>
      <c r="T383" s="159">
        <v>60.75</v>
      </c>
      <c r="U383" s="159">
        <v>150</v>
      </c>
      <c r="V383" s="47">
        <v>10</v>
      </c>
      <c r="W383" s="47">
        <v>100</v>
      </c>
      <c r="X383" s="156" t="s">
        <v>3075</v>
      </c>
      <c r="Y383" s="156">
        <v>4</v>
      </c>
      <c r="Z383" s="156">
        <v>9</v>
      </c>
      <c r="AB383" s="156">
        <v>60</v>
      </c>
      <c r="AC383" s="156" t="s">
        <v>3087</v>
      </c>
      <c r="AD383" s="156">
        <v>60.25</v>
      </c>
      <c r="AE383" s="156">
        <v>4</v>
      </c>
      <c r="AF383" s="156">
        <v>10</v>
      </c>
      <c r="AS383" s="156" t="s">
        <v>3088</v>
      </c>
      <c r="AT383" s="156" t="s">
        <v>3089</v>
      </c>
      <c r="AU383" s="156">
        <v>5</v>
      </c>
      <c r="AV383" s="156" t="s">
        <v>3088</v>
      </c>
      <c r="AW383" s="156" t="s">
        <v>3090</v>
      </c>
      <c r="AX383" s="156">
        <v>5</v>
      </c>
    </row>
    <row r="384" spans="1:62" s="156" customFormat="1" ht="226.3">
      <c r="A384" s="10">
        <v>215</v>
      </c>
      <c r="B384" s="10" t="s">
        <v>3063</v>
      </c>
      <c r="C384" s="156" t="s">
        <v>3064</v>
      </c>
      <c r="D384" s="157" t="s">
        <v>3065</v>
      </c>
      <c r="E384" s="156" t="s">
        <v>3091</v>
      </c>
      <c r="F384" s="156">
        <v>21384</v>
      </c>
      <c r="G384" s="156" t="s">
        <v>3092</v>
      </c>
      <c r="H384" s="156">
        <v>2005</v>
      </c>
      <c r="I384" s="156" t="s">
        <v>3093</v>
      </c>
      <c r="J384" s="159">
        <v>50075</v>
      </c>
      <c r="K384" s="156" t="s">
        <v>149</v>
      </c>
      <c r="L384" s="156" t="s">
        <v>3094</v>
      </c>
      <c r="M384" s="156" t="s">
        <v>3095</v>
      </c>
      <c r="N384" s="156" t="s">
        <v>3096</v>
      </c>
      <c r="O384" s="156" t="s">
        <v>3097</v>
      </c>
      <c r="P384" s="156">
        <v>15531</v>
      </c>
      <c r="Q384" s="159">
        <v>23</v>
      </c>
      <c r="R384" s="159">
        <v>0</v>
      </c>
      <c r="S384" s="159">
        <v>8</v>
      </c>
      <c r="T384" s="159">
        <v>15</v>
      </c>
      <c r="U384" s="159">
        <v>23</v>
      </c>
      <c r="V384" s="47">
        <v>75</v>
      </c>
      <c r="W384" s="47">
        <v>100</v>
      </c>
      <c r="X384" s="156" t="s">
        <v>3075</v>
      </c>
      <c r="Y384" s="156">
        <v>6</v>
      </c>
      <c r="Z384" s="156">
        <v>4</v>
      </c>
      <c r="AA384" s="156" t="s">
        <v>3098</v>
      </c>
      <c r="AB384" s="156">
        <v>60</v>
      </c>
      <c r="AC384" s="156">
        <v>2</v>
      </c>
      <c r="AD384" s="156">
        <v>15</v>
      </c>
      <c r="AE384" s="156">
        <v>5</v>
      </c>
      <c r="AF384" s="156">
        <v>70</v>
      </c>
      <c r="AG384" s="156" t="s">
        <v>3065</v>
      </c>
      <c r="AH384" s="156" t="s">
        <v>3099</v>
      </c>
      <c r="AI384" s="156">
        <v>60</v>
      </c>
      <c r="AJ384" s="156" t="s">
        <v>3077</v>
      </c>
      <c r="AK384" s="156" t="s">
        <v>3099</v>
      </c>
      <c r="AL384" s="156">
        <v>25</v>
      </c>
      <c r="AS384" s="156" t="s">
        <v>3100</v>
      </c>
      <c r="AT384" s="156" t="s">
        <v>3101</v>
      </c>
      <c r="AU384" s="156">
        <v>10</v>
      </c>
      <c r="AW384" s="156" t="s">
        <v>3102</v>
      </c>
      <c r="AX384" s="156">
        <v>5</v>
      </c>
    </row>
    <row r="385" spans="1:50" s="156" customFormat="1" ht="339.45">
      <c r="A385" s="10">
        <v>215</v>
      </c>
      <c r="B385" s="10" t="s">
        <v>3063</v>
      </c>
      <c r="C385" s="156" t="s">
        <v>3076</v>
      </c>
      <c r="D385" s="157" t="s">
        <v>3077</v>
      </c>
      <c r="E385" s="156" t="s">
        <v>3103</v>
      </c>
      <c r="F385" s="156">
        <v>4862</v>
      </c>
      <c r="G385" s="156" t="s">
        <v>3104</v>
      </c>
      <c r="H385" s="156">
        <v>2015</v>
      </c>
      <c r="I385" s="156" t="s">
        <v>3105</v>
      </c>
      <c r="J385" s="159">
        <v>85315.82</v>
      </c>
      <c r="K385" s="156" t="s">
        <v>271</v>
      </c>
      <c r="L385" s="156" t="s">
        <v>3106</v>
      </c>
      <c r="M385" s="156" t="s">
        <v>3107</v>
      </c>
      <c r="N385" s="156" t="s">
        <v>3108</v>
      </c>
      <c r="O385" s="156" t="s">
        <v>3109</v>
      </c>
      <c r="P385" s="156">
        <v>16698</v>
      </c>
      <c r="Q385" s="159">
        <v>19.64</v>
      </c>
      <c r="R385" s="159">
        <v>9.1199999999999992</v>
      </c>
      <c r="S385" s="159">
        <v>6.6</v>
      </c>
      <c r="T385" s="159">
        <v>8.61</v>
      </c>
      <c r="U385" s="159">
        <v>24.33</v>
      </c>
      <c r="V385" s="47">
        <v>30</v>
      </c>
      <c r="W385" s="47">
        <v>100</v>
      </c>
      <c r="X385" s="156" t="s">
        <v>3075</v>
      </c>
      <c r="Y385" s="156">
        <v>4</v>
      </c>
      <c r="Z385" s="156">
        <v>4</v>
      </c>
      <c r="AA385" s="156">
        <v>1</v>
      </c>
      <c r="AB385" s="156">
        <v>4</v>
      </c>
      <c r="AC385" s="156">
        <v>16</v>
      </c>
      <c r="AD385" s="156">
        <v>8.61</v>
      </c>
      <c r="AE385" s="156">
        <v>5</v>
      </c>
      <c r="AH385" s="156" t="s">
        <v>3110</v>
      </c>
      <c r="AI385" s="156">
        <v>36</v>
      </c>
      <c r="AK385" s="156" t="s">
        <v>3111</v>
      </c>
      <c r="AL385" s="156">
        <v>15</v>
      </c>
      <c r="AN385" s="156" t="s">
        <v>3112</v>
      </c>
      <c r="AO385" s="156">
        <v>15</v>
      </c>
      <c r="AQ385" s="156" t="s">
        <v>3113</v>
      </c>
      <c r="AR385" s="156">
        <v>8</v>
      </c>
      <c r="AT385" s="156" t="s">
        <v>3114</v>
      </c>
      <c r="AU385" s="156">
        <v>11</v>
      </c>
      <c r="AW385" s="156" t="s">
        <v>3102</v>
      </c>
      <c r="AX385" s="156">
        <v>26</v>
      </c>
    </row>
    <row r="386" spans="1:50" s="156" customFormat="1" ht="273.75" customHeight="1">
      <c r="A386" s="10">
        <v>215</v>
      </c>
      <c r="B386" s="10" t="s">
        <v>3063</v>
      </c>
      <c r="C386" s="156" t="s">
        <v>3064</v>
      </c>
      <c r="D386" s="157" t="s">
        <v>3065</v>
      </c>
      <c r="E386" s="156" t="s">
        <v>3091</v>
      </c>
      <c r="F386" s="156">
        <v>21384</v>
      </c>
      <c r="G386" s="156" t="s">
        <v>3115</v>
      </c>
      <c r="H386" s="156">
        <v>2021</v>
      </c>
      <c r="I386" s="156" t="s">
        <v>3116</v>
      </c>
      <c r="J386" s="159">
        <v>99398.28</v>
      </c>
      <c r="K386" s="156" t="s">
        <v>332</v>
      </c>
      <c r="L386" s="10" t="s">
        <v>3117</v>
      </c>
      <c r="M386" s="10" t="s">
        <v>3118</v>
      </c>
      <c r="N386" s="156" t="s">
        <v>3119</v>
      </c>
      <c r="O386" s="156" t="s">
        <v>3120</v>
      </c>
      <c r="P386" s="156">
        <v>17266</v>
      </c>
      <c r="Q386" s="159">
        <v>16.96</v>
      </c>
      <c r="R386" s="159">
        <v>9.91</v>
      </c>
      <c r="S386" s="159">
        <v>0.2</v>
      </c>
      <c r="T386" s="159">
        <v>7.05</v>
      </c>
      <c r="U386" s="159">
        <v>17.16</v>
      </c>
      <c r="V386" s="47">
        <v>15</v>
      </c>
      <c r="W386" s="47">
        <v>12</v>
      </c>
      <c r="X386" s="28" t="s">
        <v>3121</v>
      </c>
      <c r="Y386" s="156">
        <v>3</v>
      </c>
      <c r="Z386" s="156">
        <v>4</v>
      </c>
      <c r="AA386" s="156">
        <v>3</v>
      </c>
      <c r="AB386" s="156">
        <v>4</v>
      </c>
      <c r="AC386" s="156">
        <v>64</v>
      </c>
      <c r="AD386" s="156">
        <v>46.25</v>
      </c>
      <c r="AE386" s="156">
        <v>5</v>
      </c>
      <c r="AF386" s="156">
        <v>65</v>
      </c>
      <c r="AG386" s="156" t="s">
        <v>3065</v>
      </c>
      <c r="AH386" s="156" t="s">
        <v>3099</v>
      </c>
      <c r="AI386" s="156">
        <v>75</v>
      </c>
      <c r="AJ386" s="156" t="s">
        <v>3077</v>
      </c>
      <c r="AK386" s="156" t="s">
        <v>3099</v>
      </c>
      <c r="AL386" s="156">
        <v>10</v>
      </c>
      <c r="AM386" s="156" t="s">
        <v>3122</v>
      </c>
      <c r="AN386" s="156" t="s">
        <v>3099</v>
      </c>
      <c r="AO386" s="156">
        <v>3</v>
      </c>
      <c r="AS386" s="156" t="s">
        <v>3100</v>
      </c>
      <c r="AT386" s="156" t="s">
        <v>3101</v>
      </c>
      <c r="AU386" s="156">
        <v>7</v>
      </c>
      <c r="AW386" s="156" t="s">
        <v>3102</v>
      </c>
      <c r="AX386" s="156">
        <v>5</v>
      </c>
    </row>
    <row r="387" spans="1:50" s="10" customFormat="1" ht="127.3">
      <c r="A387" s="10">
        <v>215</v>
      </c>
      <c r="B387" s="10" t="s">
        <v>3063</v>
      </c>
      <c r="D387" s="386" t="s">
        <v>3122</v>
      </c>
      <c r="E387" s="10" t="s">
        <v>3123</v>
      </c>
      <c r="F387" s="10">
        <v>37550</v>
      </c>
      <c r="G387" s="10" t="s">
        <v>3124</v>
      </c>
      <c r="H387" s="10">
        <v>2021</v>
      </c>
      <c r="I387" s="10" t="s">
        <v>3125</v>
      </c>
      <c r="J387" s="159">
        <v>87565.73</v>
      </c>
      <c r="K387" s="10" t="s">
        <v>332</v>
      </c>
      <c r="L387" s="10" t="s">
        <v>3117</v>
      </c>
      <c r="M387" s="10" t="s">
        <v>3118</v>
      </c>
      <c r="N387" s="10" t="s">
        <v>3126</v>
      </c>
      <c r="O387" s="10" t="s">
        <v>3127</v>
      </c>
      <c r="P387" s="10">
        <v>17281</v>
      </c>
      <c r="Q387" s="159">
        <v>15.78</v>
      </c>
      <c r="R387" s="159">
        <v>8.73</v>
      </c>
      <c r="S387" s="159">
        <v>2.5</v>
      </c>
      <c r="T387" s="159">
        <v>7.05</v>
      </c>
      <c r="U387" s="159">
        <v>18.27</v>
      </c>
      <c r="V387" s="47">
        <v>10</v>
      </c>
      <c r="W387" s="47">
        <v>8</v>
      </c>
      <c r="X387" s="28" t="s">
        <v>3128</v>
      </c>
      <c r="Y387" s="10">
        <v>6</v>
      </c>
      <c r="Z387" s="10">
        <v>3</v>
      </c>
      <c r="AA387" s="10">
        <v>3</v>
      </c>
      <c r="AB387" s="10">
        <v>60</v>
      </c>
      <c r="AC387" s="10">
        <v>76</v>
      </c>
      <c r="AD387" s="10">
        <v>33.75</v>
      </c>
      <c r="AE387" s="10">
        <v>5</v>
      </c>
      <c r="AF387" s="156">
        <v>10</v>
      </c>
      <c r="AG387" s="156" t="s">
        <v>3122</v>
      </c>
      <c r="AH387" s="156" t="s">
        <v>3129</v>
      </c>
      <c r="AI387" s="156">
        <v>10</v>
      </c>
    </row>
    <row r="388" spans="1:50" s="10" customFormat="1" ht="409.6">
      <c r="A388" s="10">
        <v>215</v>
      </c>
      <c r="B388" s="10" t="s">
        <v>3063</v>
      </c>
      <c r="C388" s="156" t="s">
        <v>3064</v>
      </c>
      <c r="D388" s="158" t="s">
        <v>3065</v>
      </c>
      <c r="E388" s="10" t="s">
        <v>3130</v>
      </c>
      <c r="F388" s="10">
        <v>33141</v>
      </c>
      <c r="G388" s="10" t="s">
        <v>3131</v>
      </c>
      <c r="H388" s="10">
        <v>2021</v>
      </c>
      <c r="I388" s="10" t="s">
        <v>3132</v>
      </c>
      <c r="J388" s="159" t="s">
        <v>3133</v>
      </c>
      <c r="K388" s="10" t="s">
        <v>332</v>
      </c>
      <c r="L388" s="10" t="s">
        <v>3134</v>
      </c>
      <c r="M388" s="10" t="s">
        <v>3118</v>
      </c>
      <c r="N388" s="10" t="s">
        <v>3135</v>
      </c>
      <c r="O388" s="10" t="s">
        <v>3136</v>
      </c>
      <c r="P388" s="10">
        <v>17322</v>
      </c>
      <c r="Q388" s="159">
        <v>18.82</v>
      </c>
      <c r="R388" s="159">
        <v>11.77</v>
      </c>
      <c r="S388" s="159">
        <v>0.2</v>
      </c>
      <c r="T388" s="159">
        <v>7.05</v>
      </c>
      <c r="U388" s="159">
        <v>19.010000000000002</v>
      </c>
      <c r="V388" s="47">
        <v>10</v>
      </c>
      <c r="W388" s="47">
        <v>5</v>
      </c>
      <c r="X388" s="28" t="s">
        <v>3137</v>
      </c>
      <c r="Y388" s="10">
        <v>4</v>
      </c>
      <c r="Z388" s="10">
        <v>2</v>
      </c>
      <c r="AA388" s="10">
        <v>3</v>
      </c>
      <c r="AB388" s="10">
        <v>60</v>
      </c>
      <c r="AC388" s="10">
        <v>78</v>
      </c>
      <c r="AD388" s="10">
        <v>80</v>
      </c>
      <c r="AE388" s="10">
        <v>5</v>
      </c>
      <c r="AF388" s="10">
        <v>5</v>
      </c>
      <c r="AS388" s="10" t="s">
        <v>3138</v>
      </c>
      <c r="AT388" s="10" t="s">
        <v>3139</v>
      </c>
      <c r="AU388" s="10">
        <v>100</v>
      </c>
    </row>
    <row r="389" spans="1:50" s="10" customFormat="1" ht="409.6">
      <c r="A389" s="10">
        <v>215</v>
      </c>
      <c r="B389" s="10" t="s">
        <v>3063</v>
      </c>
      <c r="C389" s="10" t="s">
        <v>3140</v>
      </c>
      <c r="D389" s="158" t="s">
        <v>3122</v>
      </c>
      <c r="E389" s="10" t="s">
        <v>3141</v>
      </c>
      <c r="F389" s="10">
        <v>29608</v>
      </c>
      <c r="G389" s="10" t="s">
        <v>3142</v>
      </c>
      <c r="H389" s="10">
        <v>2021</v>
      </c>
      <c r="I389" s="10" t="s">
        <v>3143</v>
      </c>
      <c r="J389" s="159">
        <v>578280</v>
      </c>
      <c r="K389" s="10" t="s">
        <v>332</v>
      </c>
      <c r="L389" s="10" t="s">
        <v>3117</v>
      </c>
      <c r="M389" s="10" t="s">
        <v>3118</v>
      </c>
      <c r="N389" s="10" t="s">
        <v>3144</v>
      </c>
      <c r="O389" s="10" t="s">
        <v>3145</v>
      </c>
      <c r="P389" s="10" t="s">
        <v>3146</v>
      </c>
      <c r="Q389" s="159">
        <v>69.59</v>
      </c>
      <c r="R389" s="159">
        <v>62.61</v>
      </c>
      <c r="S389" s="159">
        <v>20.72</v>
      </c>
      <c r="T389" s="159">
        <v>7.05</v>
      </c>
      <c r="U389" s="159">
        <v>90.38</v>
      </c>
      <c r="V389" s="47">
        <v>15</v>
      </c>
      <c r="W389" s="47">
        <v>5</v>
      </c>
      <c r="X389" s="28" t="s">
        <v>3147</v>
      </c>
      <c r="Y389" s="10">
        <v>3</v>
      </c>
      <c r="Z389" s="10">
        <v>5</v>
      </c>
      <c r="AA389" s="10">
        <v>1</v>
      </c>
      <c r="AB389" s="10">
        <v>4</v>
      </c>
      <c r="AC389" s="10">
        <v>11</v>
      </c>
      <c r="AD389" s="10">
        <v>56.42</v>
      </c>
      <c r="AE389" s="10">
        <v>5</v>
      </c>
      <c r="AF389" s="10">
        <v>58</v>
      </c>
      <c r="AG389" s="10" t="s">
        <v>3122</v>
      </c>
      <c r="AH389" s="10" t="s">
        <v>3129</v>
      </c>
      <c r="AI389" s="10">
        <v>58</v>
      </c>
    </row>
    <row r="390" spans="1:50" s="10" customFormat="1" ht="268.75">
      <c r="A390" s="10">
        <v>215</v>
      </c>
      <c r="B390" s="10" t="s">
        <v>3063</v>
      </c>
      <c r="C390" s="156" t="s">
        <v>3064</v>
      </c>
      <c r="D390" s="157" t="s">
        <v>3065</v>
      </c>
      <c r="E390" s="156" t="s">
        <v>3066</v>
      </c>
      <c r="F390" s="156" t="s">
        <v>3067</v>
      </c>
      <c r="G390" s="10" t="s">
        <v>3148</v>
      </c>
      <c r="H390" s="10">
        <v>2021</v>
      </c>
      <c r="J390" s="159">
        <v>90280</v>
      </c>
      <c r="K390" s="10" t="s">
        <v>332</v>
      </c>
      <c r="L390" s="10" t="s">
        <v>3117</v>
      </c>
      <c r="M390" s="10" t="s">
        <v>3118</v>
      </c>
      <c r="N390" s="10" t="s">
        <v>3149</v>
      </c>
      <c r="P390" s="157">
        <v>17323</v>
      </c>
      <c r="Q390" s="159">
        <v>15.12</v>
      </c>
      <c r="R390" s="159">
        <v>9</v>
      </c>
      <c r="S390" s="159">
        <v>2.4900000000000002</v>
      </c>
      <c r="T390" s="159">
        <v>7.05</v>
      </c>
      <c r="U390" s="159">
        <v>18.54</v>
      </c>
      <c r="V390" s="47">
        <v>10</v>
      </c>
      <c r="W390" s="47">
        <v>5</v>
      </c>
      <c r="X390" s="28" t="s">
        <v>3150</v>
      </c>
      <c r="Y390" s="10">
        <v>4</v>
      </c>
      <c r="Z390" s="10">
        <v>9</v>
      </c>
      <c r="AB390" s="10">
        <v>60</v>
      </c>
      <c r="AC390" s="10">
        <v>63</v>
      </c>
      <c r="AD390" s="10">
        <v>147.5</v>
      </c>
      <c r="AE390" s="10">
        <v>5</v>
      </c>
    </row>
    <row r="391" spans="1:50" s="10" customFormat="1" ht="409.6">
      <c r="A391" s="10">
        <v>302</v>
      </c>
      <c r="B391" s="10" t="s">
        <v>3151</v>
      </c>
      <c r="C391" s="10">
        <v>1</v>
      </c>
      <c r="D391" s="158"/>
      <c r="E391" s="10" t="s">
        <v>3152</v>
      </c>
      <c r="F391" s="10">
        <v>8007</v>
      </c>
      <c r="G391" s="10" t="s">
        <v>3153</v>
      </c>
      <c r="H391" s="10">
        <v>2015</v>
      </c>
      <c r="I391" s="10" t="s">
        <v>3154</v>
      </c>
      <c r="J391" s="159">
        <v>116668.15999999999</v>
      </c>
      <c r="K391" s="156" t="s">
        <v>9695</v>
      </c>
      <c r="L391" s="10" t="s">
        <v>3155</v>
      </c>
      <c r="M391" s="10" t="s">
        <v>3156</v>
      </c>
      <c r="N391" s="10" t="s">
        <v>3157</v>
      </c>
      <c r="O391" s="10" t="s">
        <v>3158</v>
      </c>
      <c r="P391" s="10" t="s">
        <v>3159</v>
      </c>
      <c r="Q391" s="159">
        <v>30.83</v>
      </c>
      <c r="R391" s="159">
        <v>0</v>
      </c>
      <c r="S391" s="159">
        <v>10.06</v>
      </c>
      <c r="T391" s="159">
        <v>20.77</v>
      </c>
      <c r="U391" s="159">
        <v>30.83</v>
      </c>
      <c r="V391" s="47">
        <v>100</v>
      </c>
      <c r="W391" s="47">
        <v>100</v>
      </c>
      <c r="X391" s="10" t="s">
        <v>3160</v>
      </c>
      <c r="Y391" s="10">
        <v>4</v>
      </c>
      <c r="Z391" s="10">
        <v>6</v>
      </c>
      <c r="AA391" s="10">
        <v>3</v>
      </c>
      <c r="AB391" s="10">
        <v>35</v>
      </c>
      <c r="AC391" s="10" t="s">
        <v>355</v>
      </c>
      <c r="AE391" s="10">
        <v>5</v>
      </c>
      <c r="AF391" s="10">
        <v>100</v>
      </c>
      <c r="AG391" s="10" t="s">
        <v>3161</v>
      </c>
      <c r="AH391" s="10" t="s">
        <v>3162</v>
      </c>
      <c r="AI391" s="10">
        <v>90</v>
      </c>
      <c r="AJ391" s="10" t="s">
        <v>3163</v>
      </c>
      <c r="AL391" s="10">
        <v>10</v>
      </c>
    </row>
    <row r="392" spans="1:50" s="10" customFormat="1" ht="311.14999999999998">
      <c r="A392" s="10">
        <v>302</v>
      </c>
      <c r="B392" s="10" t="s">
        <v>3151</v>
      </c>
      <c r="C392" s="10">
        <v>2</v>
      </c>
      <c r="D392" s="158"/>
      <c r="E392" s="10" t="s">
        <v>3164</v>
      </c>
      <c r="F392" s="10">
        <v>8800</v>
      </c>
      <c r="G392" s="10" t="s">
        <v>3165</v>
      </c>
      <c r="H392" s="10">
        <v>2015</v>
      </c>
      <c r="I392" s="10" t="s">
        <v>3166</v>
      </c>
      <c r="J392" s="159">
        <v>80825</v>
      </c>
      <c r="K392" s="156" t="s">
        <v>9695</v>
      </c>
      <c r="L392" s="10" t="s">
        <v>3155</v>
      </c>
      <c r="M392" s="10" t="s">
        <v>3156</v>
      </c>
      <c r="N392" s="10" t="s">
        <v>3167</v>
      </c>
      <c r="O392" s="10" t="s">
        <v>3168</v>
      </c>
      <c r="P392" s="10">
        <v>39017</v>
      </c>
      <c r="Q392" s="159">
        <v>32.520000000000003</v>
      </c>
      <c r="R392" s="159">
        <v>0</v>
      </c>
      <c r="S392" s="159">
        <v>10.050000000000001</v>
      </c>
      <c r="T392" s="159">
        <v>22.47</v>
      </c>
      <c r="U392" s="159">
        <v>32.519999999999996</v>
      </c>
      <c r="V392" s="47">
        <v>100</v>
      </c>
      <c r="W392" s="47">
        <v>100</v>
      </c>
      <c r="X392" s="10" t="s">
        <v>3160</v>
      </c>
      <c r="Y392" s="10">
        <v>6</v>
      </c>
      <c r="Z392" s="10">
        <v>4</v>
      </c>
      <c r="AA392" s="10">
        <v>2</v>
      </c>
      <c r="AB392" s="10">
        <v>60</v>
      </c>
      <c r="AC392" s="10" t="s">
        <v>355</v>
      </c>
      <c r="AE392" s="10">
        <v>5</v>
      </c>
      <c r="AF392" s="10">
        <v>100</v>
      </c>
      <c r="AG392" s="10" t="s">
        <v>3169</v>
      </c>
      <c r="AH392" s="10" t="s">
        <v>3170</v>
      </c>
      <c r="AI392" s="10">
        <v>75</v>
      </c>
      <c r="AJ392" s="10" t="s">
        <v>3171</v>
      </c>
      <c r="AK392" s="10" t="s">
        <v>3172</v>
      </c>
      <c r="AL392" s="10">
        <v>10</v>
      </c>
      <c r="AM392" s="10" t="s">
        <v>3173</v>
      </c>
      <c r="AN392" s="10" t="s">
        <v>3174</v>
      </c>
      <c r="AO392" s="10">
        <v>10</v>
      </c>
      <c r="AP392" s="10" t="s">
        <v>3175</v>
      </c>
      <c r="AQ392" s="10" t="s">
        <v>3176</v>
      </c>
      <c r="AR392" s="10">
        <v>5</v>
      </c>
    </row>
    <row r="393" spans="1:50" s="10" customFormat="1" ht="311.14999999999998">
      <c r="A393" s="10">
        <v>302</v>
      </c>
      <c r="B393" s="10" t="s">
        <v>3151</v>
      </c>
      <c r="C393" s="10">
        <v>3</v>
      </c>
      <c r="D393" s="386" t="s">
        <v>3169</v>
      </c>
      <c r="E393" s="10" t="s">
        <v>3177</v>
      </c>
      <c r="F393" s="10">
        <v>14575</v>
      </c>
      <c r="G393" s="10" t="s">
        <v>3178</v>
      </c>
      <c r="H393" s="10">
        <v>2016</v>
      </c>
      <c r="I393" s="10" t="s">
        <v>3179</v>
      </c>
      <c r="J393" s="159">
        <v>274963.21000000002</v>
      </c>
      <c r="K393" s="10" t="s">
        <v>271</v>
      </c>
      <c r="L393" s="10" t="s">
        <v>3155</v>
      </c>
      <c r="M393" s="10" t="s">
        <v>3156</v>
      </c>
      <c r="N393" s="10" t="s">
        <v>3180</v>
      </c>
      <c r="O393" s="10" t="s">
        <v>3181</v>
      </c>
      <c r="P393" s="10" t="s">
        <v>3182</v>
      </c>
      <c r="Q393" s="159">
        <v>30.53</v>
      </c>
      <c r="R393" s="159">
        <v>0</v>
      </c>
      <c r="S393" s="159">
        <v>8.61</v>
      </c>
      <c r="T393" s="159">
        <v>21.92</v>
      </c>
      <c r="U393" s="159">
        <v>30.53</v>
      </c>
      <c r="V393" s="47">
        <v>100</v>
      </c>
      <c r="W393" s="47">
        <v>100</v>
      </c>
      <c r="X393" s="10" t="s">
        <v>3160</v>
      </c>
      <c r="Y393" s="10">
        <v>3</v>
      </c>
      <c r="Z393" s="10">
        <v>4</v>
      </c>
      <c r="AA393" s="10">
        <v>1</v>
      </c>
      <c r="AB393" s="10">
        <v>60</v>
      </c>
      <c r="AC393" s="10" t="s">
        <v>3183</v>
      </c>
      <c r="AE393" s="10">
        <v>5</v>
      </c>
      <c r="AF393" s="10">
        <v>100</v>
      </c>
      <c r="AG393" s="10" t="s">
        <v>3169</v>
      </c>
      <c r="AH393" s="10" t="s">
        <v>3184</v>
      </c>
      <c r="AI393" s="10">
        <v>80</v>
      </c>
      <c r="AJ393" s="10" t="s">
        <v>3171</v>
      </c>
      <c r="AK393" s="10" t="s">
        <v>3172</v>
      </c>
      <c r="AL393" s="10">
        <v>10</v>
      </c>
      <c r="AM393" s="10" t="s">
        <v>3185</v>
      </c>
      <c r="AN393" s="10" t="s">
        <v>3186</v>
      </c>
      <c r="AO393" s="10">
        <v>5</v>
      </c>
      <c r="AP393" s="10" t="s">
        <v>3173</v>
      </c>
      <c r="AQ393" s="10" t="s">
        <v>3174</v>
      </c>
      <c r="AR393" s="10">
        <v>5</v>
      </c>
    </row>
    <row r="394" spans="1:50" s="10" customFormat="1" ht="311.14999999999998">
      <c r="A394" s="10">
        <v>302</v>
      </c>
      <c r="B394" s="10" t="s">
        <v>3151</v>
      </c>
      <c r="C394" s="10">
        <v>4</v>
      </c>
      <c r="D394" s="386" t="s">
        <v>3169</v>
      </c>
      <c r="E394" s="10" t="s">
        <v>3177</v>
      </c>
      <c r="F394" s="10">
        <v>14575</v>
      </c>
      <c r="G394" s="10" t="s">
        <v>3187</v>
      </c>
      <c r="H394" s="10">
        <v>2019</v>
      </c>
      <c r="I394" s="10" t="s">
        <v>3188</v>
      </c>
      <c r="J394" s="159">
        <v>40833.4</v>
      </c>
      <c r="K394" s="10" t="s">
        <v>9693</v>
      </c>
      <c r="L394" s="10" t="s">
        <v>3155</v>
      </c>
      <c r="M394" s="10" t="s">
        <v>3156</v>
      </c>
      <c r="N394" s="10" t="s">
        <v>3189</v>
      </c>
      <c r="O394" s="10" t="s">
        <v>3190</v>
      </c>
      <c r="P394" s="10" t="s">
        <v>3191</v>
      </c>
      <c r="Q394" s="159">
        <v>22.53</v>
      </c>
      <c r="R394" s="159">
        <v>2.4</v>
      </c>
      <c r="S394" s="159">
        <v>1.1000000000000001</v>
      </c>
      <c r="T394" s="159">
        <v>19.03</v>
      </c>
      <c r="U394" s="159">
        <v>22.53</v>
      </c>
      <c r="V394" s="47">
        <v>100</v>
      </c>
      <c r="W394" s="47">
        <v>57</v>
      </c>
      <c r="X394" s="10" t="s">
        <v>3160</v>
      </c>
      <c r="Y394" s="10">
        <v>4</v>
      </c>
      <c r="Z394" s="10">
        <v>8</v>
      </c>
      <c r="AA394" s="10">
        <v>2</v>
      </c>
      <c r="AB394" s="10">
        <v>10</v>
      </c>
      <c r="AC394" s="10" t="s">
        <v>3192</v>
      </c>
      <c r="AE394" s="10">
        <v>5</v>
      </c>
      <c r="AF394" s="10">
        <v>100</v>
      </c>
      <c r="AG394" s="10" t="s">
        <v>3169</v>
      </c>
      <c r="AH394" s="10" t="s">
        <v>3193</v>
      </c>
      <c r="AI394" s="10">
        <v>80</v>
      </c>
      <c r="AJ394" s="10" t="s">
        <v>3171</v>
      </c>
      <c r="AK394" s="10" t="s">
        <v>3172</v>
      </c>
      <c r="AL394" s="10">
        <v>5</v>
      </c>
      <c r="AM394" s="10" t="s">
        <v>3185</v>
      </c>
      <c r="AN394" s="10" t="s">
        <v>3186</v>
      </c>
      <c r="AO394" s="10">
        <v>15</v>
      </c>
    </row>
    <row r="395" spans="1:50" s="10" customFormat="1" ht="311.14999999999998">
      <c r="A395" s="10">
        <v>302</v>
      </c>
      <c r="B395" s="10" t="s">
        <v>3151</v>
      </c>
      <c r="C395" s="10">
        <v>5</v>
      </c>
      <c r="D395" s="386" t="s">
        <v>3169</v>
      </c>
      <c r="E395" s="10" t="s">
        <v>3177</v>
      </c>
      <c r="F395" s="10">
        <v>14575</v>
      </c>
      <c r="G395" s="10" t="s">
        <v>3194</v>
      </c>
      <c r="H395" s="10">
        <v>2020</v>
      </c>
      <c r="I395" s="10" t="s">
        <v>3195</v>
      </c>
      <c r="J395" s="159">
        <v>135716.76999999999</v>
      </c>
      <c r="K395" s="21" t="s">
        <v>328</v>
      </c>
      <c r="L395" s="10" t="s">
        <v>3155</v>
      </c>
      <c r="M395" s="10" t="s">
        <v>3156</v>
      </c>
      <c r="N395" s="10" t="s">
        <v>3196</v>
      </c>
      <c r="O395" s="10" t="s">
        <v>3197</v>
      </c>
      <c r="P395" s="10" t="s">
        <v>3198</v>
      </c>
      <c r="Q395" s="159">
        <v>34.4</v>
      </c>
      <c r="R395" s="159">
        <v>9.58</v>
      </c>
      <c r="S395" s="159">
        <v>2.35</v>
      </c>
      <c r="T395" s="159">
        <v>22.47</v>
      </c>
      <c r="U395" s="159">
        <v>34.4</v>
      </c>
      <c r="V395" s="47">
        <v>100</v>
      </c>
      <c r="W395" s="47">
        <v>30</v>
      </c>
      <c r="X395" s="10" t="s">
        <v>3160</v>
      </c>
      <c r="Y395" s="10">
        <v>3</v>
      </c>
      <c r="Z395" s="10">
        <v>4</v>
      </c>
      <c r="AA395" s="10">
        <v>6</v>
      </c>
      <c r="AB395" s="10">
        <v>11</v>
      </c>
      <c r="AC395" s="10" t="s">
        <v>3199</v>
      </c>
      <c r="AE395" s="10">
        <v>5</v>
      </c>
      <c r="AF395" s="10">
        <v>100</v>
      </c>
      <c r="AG395" s="10" t="s">
        <v>3169</v>
      </c>
      <c r="AH395" s="10" t="s">
        <v>3193</v>
      </c>
      <c r="AI395" s="10">
        <v>60</v>
      </c>
      <c r="AJ395" s="10" t="s">
        <v>3171</v>
      </c>
      <c r="AK395" s="10" t="s">
        <v>3172</v>
      </c>
      <c r="AL395" s="10">
        <v>20</v>
      </c>
      <c r="AM395" s="10" t="s">
        <v>3173</v>
      </c>
      <c r="AN395" s="10" t="s">
        <v>3174</v>
      </c>
      <c r="AO395" s="10">
        <v>10</v>
      </c>
      <c r="AP395" s="10" t="s">
        <v>3175</v>
      </c>
      <c r="AQ395" s="10" t="s">
        <v>3176</v>
      </c>
      <c r="AR395" s="10">
        <v>10</v>
      </c>
    </row>
    <row r="396" spans="1:50" s="10" customFormat="1" ht="226.3">
      <c r="A396" s="10">
        <v>309</v>
      </c>
      <c r="B396" s="10" t="s">
        <v>9757</v>
      </c>
      <c r="C396" s="10">
        <v>1</v>
      </c>
      <c r="D396" s="158"/>
      <c r="E396" s="10" t="s">
        <v>3200</v>
      </c>
      <c r="F396" s="10">
        <v>14038</v>
      </c>
      <c r="G396" s="156" t="s">
        <v>3201</v>
      </c>
      <c r="H396" s="10">
        <v>20056</v>
      </c>
      <c r="I396" s="156" t="s">
        <v>3202</v>
      </c>
      <c r="J396" s="159">
        <v>41729</v>
      </c>
      <c r="K396" s="156" t="s">
        <v>156</v>
      </c>
      <c r="L396" s="156" t="s">
        <v>3203</v>
      </c>
      <c r="M396" s="156" t="s">
        <v>3204</v>
      </c>
      <c r="N396" s="156" t="s">
        <v>3205</v>
      </c>
      <c r="O396" s="156" t="s">
        <v>3206</v>
      </c>
      <c r="P396" s="156">
        <v>343536</v>
      </c>
      <c r="Q396" s="159">
        <v>130</v>
      </c>
      <c r="R396" s="159">
        <v>0</v>
      </c>
      <c r="S396" s="159">
        <v>20</v>
      </c>
      <c r="T396" s="159">
        <v>110</v>
      </c>
      <c r="U396" s="159">
        <v>130</v>
      </c>
      <c r="V396" s="47">
        <v>80</v>
      </c>
      <c r="W396" s="47">
        <v>100</v>
      </c>
      <c r="X396" s="35" t="s">
        <v>3207</v>
      </c>
      <c r="Y396" s="10">
        <v>4</v>
      </c>
      <c r="Z396" s="10">
        <v>7</v>
      </c>
      <c r="AA396" s="10">
        <v>2</v>
      </c>
      <c r="AB396" s="10">
        <v>17</v>
      </c>
      <c r="AC396" s="10">
        <v>13.13</v>
      </c>
      <c r="AD396" s="10">
        <v>5</v>
      </c>
      <c r="AE396" s="10">
        <v>10</v>
      </c>
      <c r="AF396" s="10">
        <v>50</v>
      </c>
      <c r="AG396" s="156" t="s">
        <v>3208</v>
      </c>
      <c r="AI396" s="10">
        <v>50</v>
      </c>
    </row>
    <row r="397" spans="1:50" s="10" customFormat="1" ht="409.6">
      <c r="A397" s="10">
        <v>312</v>
      </c>
      <c r="B397" s="10" t="s">
        <v>3209</v>
      </c>
      <c r="C397" s="10">
        <v>6</v>
      </c>
      <c r="D397" s="158" t="s">
        <v>3210</v>
      </c>
      <c r="E397" s="10" t="s">
        <v>3211</v>
      </c>
      <c r="F397" s="10">
        <v>24206</v>
      </c>
      <c r="G397" s="10" t="s">
        <v>3212</v>
      </c>
      <c r="H397" s="10">
        <v>2016</v>
      </c>
      <c r="I397" s="10" t="s">
        <v>3213</v>
      </c>
      <c r="J397" s="159">
        <v>99125</v>
      </c>
      <c r="K397" s="10" t="s">
        <v>271</v>
      </c>
      <c r="L397" s="157" t="s">
        <v>3214</v>
      </c>
      <c r="M397" s="157" t="s">
        <v>3215</v>
      </c>
      <c r="N397" s="10" t="s">
        <v>3216</v>
      </c>
      <c r="O397" s="10" t="s">
        <v>3217</v>
      </c>
      <c r="P397" s="10">
        <v>2300131643</v>
      </c>
      <c r="Q397" s="159"/>
      <c r="R397" s="159"/>
      <c r="S397" s="159"/>
      <c r="T397" s="159"/>
      <c r="U397" s="159"/>
      <c r="V397" s="47"/>
      <c r="W397" s="47">
        <v>97.92</v>
      </c>
      <c r="AF397" s="47">
        <v>70</v>
      </c>
      <c r="AG397" s="10" t="s">
        <v>3210</v>
      </c>
      <c r="AH397" s="10" t="s">
        <v>3218</v>
      </c>
      <c r="AI397" s="47">
        <v>70</v>
      </c>
    </row>
    <row r="398" spans="1:50" s="10" customFormat="1" ht="409.6">
      <c r="A398" s="10">
        <v>312</v>
      </c>
      <c r="B398" s="10" t="s">
        <v>3209</v>
      </c>
      <c r="C398" s="10">
        <v>8</v>
      </c>
      <c r="D398" s="158" t="s">
        <v>3219</v>
      </c>
      <c r="E398" s="10" t="s">
        <v>3220</v>
      </c>
      <c r="F398" s="10">
        <v>23434</v>
      </c>
      <c r="G398" s="157" t="s">
        <v>3221</v>
      </c>
      <c r="H398" s="10">
        <v>2010</v>
      </c>
      <c r="I398" s="157" t="s">
        <v>9439</v>
      </c>
      <c r="J398" s="161">
        <v>196706.4</v>
      </c>
      <c r="K398" s="10" t="s">
        <v>81</v>
      </c>
      <c r="L398" s="157" t="s">
        <v>3222</v>
      </c>
      <c r="M398" s="157" t="s">
        <v>3223</v>
      </c>
      <c r="N398" s="157" t="s">
        <v>3224</v>
      </c>
      <c r="O398" s="157" t="s">
        <v>3225</v>
      </c>
      <c r="P398" s="10">
        <v>73900108395</v>
      </c>
      <c r="Q398" s="159"/>
      <c r="R398" s="159"/>
      <c r="S398" s="159"/>
      <c r="T398" s="159"/>
      <c r="U398" s="159"/>
      <c r="V398" s="47"/>
      <c r="W398" s="47">
        <v>100</v>
      </c>
      <c r="X398" s="35"/>
      <c r="AF398" s="10">
        <v>40</v>
      </c>
      <c r="AG398" s="10" t="s">
        <v>3219</v>
      </c>
      <c r="AH398" s="10" t="s">
        <v>3226</v>
      </c>
      <c r="AI398" s="10">
        <v>5</v>
      </c>
      <c r="AJ398" s="10" t="s">
        <v>3227</v>
      </c>
      <c r="AK398" s="10" t="s">
        <v>3226</v>
      </c>
      <c r="AL398" s="10">
        <v>5</v>
      </c>
      <c r="AM398" s="10" t="s">
        <v>3228</v>
      </c>
      <c r="AN398" s="10" t="s">
        <v>3226</v>
      </c>
      <c r="AO398" s="10">
        <v>5</v>
      </c>
      <c r="AS398" s="10" t="s">
        <v>3229</v>
      </c>
      <c r="AT398" s="10" t="s">
        <v>3230</v>
      </c>
      <c r="AU398" s="10">
        <v>25</v>
      </c>
    </row>
    <row r="399" spans="1:50" s="10" customFormat="1" ht="42.45">
      <c r="A399" s="10">
        <v>312</v>
      </c>
      <c r="B399" s="10" t="s">
        <v>3209</v>
      </c>
      <c r="C399" s="10">
        <v>18</v>
      </c>
      <c r="D399" s="158" t="s">
        <v>3231</v>
      </c>
      <c r="E399" s="10" t="s">
        <v>3232</v>
      </c>
      <c r="F399" s="10">
        <v>30072</v>
      </c>
      <c r="G399" s="10" t="s">
        <v>3233</v>
      </c>
      <c r="H399" s="10">
        <v>2019</v>
      </c>
      <c r="I399" s="10" t="s">
        <v>3234</v>
      </c>
      <c r="J399" s="159">
        <v>39875.4</v>
      </c>
      <c r="K399" s="10" t="s">
        <v>328</v>
      </c>
      <c r="L399" s="10" t="s">
        <v>3235</v>
      </c>
      <c r="M399" s="10" t="s">
        <v>3236</v>
      </c>
      <c r="N399" s="10" t="s">
        <v>3235</v>
      </c>
      <c r="O399" s="10" t="s">
        <v>3236</v>
      </c>
      <c r="P399" s="10" t="s">
        <v>3237</v>
      </c>
      <c r="Q399" s="159"/>
      <c r="R399" s="159"/>
      <c r="S399" s="159"/>
      <c r="T399" s="159"/>
      <c r="U399" s="159"/>
      <c r="V399" s="47"/>
      <c r="W399" s="47">
        <v>80</v>
      </c>
      <c r="AF399" s="10">
        <v>40</v>
      </c>
      <c r="AG399" s="10" t="s">
        <v>3238</v>
      </c>
      <c r="AH399" s="10" t="s">
        <v>3239</v>
      </c>
      <c r="AI399" s="10">
        <v>5</v>
      </c>
    </row>
    <row r="400" spans="1:50" s="10" customFormat="1" ht="409.6">
      <c r="A400" s="10">
        <v>312</v>
      </c>
      <c r="B400" s="10" t="s">
        <v>3209</v>
      </c>
      <c r="C400" s="10">
        <v>12</v>
      </c>
      <c r="D400" s="158" t="s">
        <v>3240</v>
      </c>
      <c r="E400" s="10" t="s">
        <v>3241</v>
      </c>
      <c r="F400" s="10">
        <v>32181</v>
      </c>
      <c r="G400" s="10" t="s">
        <v>3242</v>
      </c>
      <c r="H400" s="10">
        <v>2021</v>
      </c>
      <c r="I400" s="10" t="s">
        <v>3243</v>
      </c>
      <c r="J400" s="159" t="s">
        <v>3244</v>
      </c>
      <c r="K400" s="10" t="s">
        <v>328</v>
      </c>
      <c r="L400" s="10" t="s">
        <v>3245</v>
      </c>
      <c r="M400" s="10" t="s">
        <v>3246</v>
      </c>
      <c r="N400" s="10" t="s">
        <v>3247</v>
      </c>
      <c r="O400" s="10" t="s">
        <v>3248</v>
      </c>
      <c r="P400" s="10">
        <v>44100162434</v>
      </c>
      <c r="Q400" s="159" t="s">
        <v>3249</v>
      </c>
      <c r="R400" s="159" t="s">
        <v>3249</v>
      </c>
      <c r="S400" s="159" t="s">
        <v>3249</v>
      </c>
      <c r="T400" s="159" t="s">
        <v>3249</v>
      </c>
      <c r="U400" s="159" t="s">
        <v>3249</v>
      </c>
      <c r="V400" s="47">
        <v>45</v>
      </c>
      <c r="W400" s="47">
        <v>25</v>
      </c>
      <c r="X400" s="10" t="s">
        <v>3249</v>
      </c>
      <c r="Y400" s="10">
        <v>4</v>
      </c>
      <c r="Z400" s="48" t="s">
        <v>3250</v>
      </c>
      <c r="AA400" s="27" t="s">
        <v>3251</v>
      </c>
      <c r="AB400" s="10" t="s">
        <v>3252</v>
      </c>
      <c r="AC400" s="10" t="s">
        <v>3253</v>
      </c>
      <c r="AD400" s="10" t="s">
        <v>3249</v>
      </c>
      <c r="AE400" s="10" t="s">
        <v>3254</v>
      </c>
      <c r="AF400" s="47">
        <v>65</v>
      </c>
      <c r="AG400" s="10" t="s">
        <v>3240</v>
      </c>
      <c r="AH400" s="10" t="s">
        <v>3255</v>
      </c>
      <c r="AI400" s="10">
        <v>15</v>
      </c>
      <c r="AJ400" s="10" t="s">
        <v>3256</v>
      </c>
      <c r="AK400" s="10" t="s">
        <v>3255</v>
      </c>
      <c r="AL400" s="10">
        <v>5</v>
      </c>
      <c r="AM400" s="10" t="s">
        <v>3257</v>
      </c>
      <c r="AN400" s="10" t="s">
        <v>3255</v>
      </c>
      <c r="AO400" s="10">
        <v>5</v>
      </c>
      <c r="AP400" s="10" t="s">
        <v>3258</v>
      </c>
      <c r="AQ400" s="10" t="s">
        <v>3255</v>
      </c>
      <c r="AR400" s="10">
        <v>5</v>
      </c>
      <c r="AS400" s="10" t="s">
        <v>3229</v>
      </c>
      <c r="AT400" s="10" t="s">
        <v>3255</v>
      </c>
      <c r="AU400" s="10">
        <v>15</v>
      </c>
      <c r="AV400" s="10" t="s">
        <v>3259</v>
      </c>
      <c r="AW400" s="10" t="s">
        <v>3260</v>
      </c>
      <c r="AX400" s="10">
        <v>20</v>
      </c>
    </row>
    <row r="401" spans="1:50" s="10" customFormat="1" ht="339.45">
      <c r="A401" s="10">
        <v>312</v>
      </c>
      <c r="B401" s="10" t="s">
        <v>3209</v>
      </c>
      <c r="C401" s="10">
        <v>12</v>
      </c>
      <c r="D401" s="158" t="s">
        <v>3240</v>
      </c>
      <c r="E401" s="10" t="s">
        <v>3261</v>
      </c>
      <c r="F401" s="10">
        <v>32181</v>
      </c>
      <c r="G401" s="10" t="s">
        <v>3262</v>
      </c>
      <c r="H401" s="10">
        <v>2021</v>
      </c>
      <c r="I401" s="10" t="s">
        <v>3263</v>
      </c>
      <c r="J401" s="159">
        <v>133464.34</v>
      </c>
      <c r="K401" s="10" t="s">
        <v>332</v>
      </c>
      <c r="L401" s="10" t="s">
        <v>3264</v>
      </c>
      <c r="M401" s="10" t="s">
        <v>3265</v>
      </c>
      <c r="N401" s="10" t="s">
        <v>3266</v>
      </c>
      <c r="O401" s="10" t="s">
        <v>3267</v>
      </c>
      <c r="P401" s="10" t="s">
        <v>3268</v>
      </c>
      <c r="Q401" s="159" t="s">
        <v>3249</v>
      </c>
      <c r="R401" s="159" t="s">
        <v>3249</v>
      </c>
      <c r="S401" s="159" t="s">
        <v>3249</v>
      </c>
      <c r="T401" s="159" t="s">
        <v>3249</v>
      </c>
      <c r="U401" s="159" t="s">
        <v>3249</v>
      </c>
      <c r="V401" s="47">
        <v>75</v>
      </c>
      <c r="W401" s="47">
        <v>30</v>
      </c>
      <c r="X401" s="10" t="s">
        <v>3249</v>
      </c>
      <c r="Y401" s="10">
        <v>6</v>
      </c>
      <c r="Z401" s="27" t="s">
        <v>3269</v>
      </c>
      <c r="AA401" s="27" t="s">
        <v>3270</v>
      </c>
      <c r="AB401" s="10" t="s">
        <v>3252</v>
      </c>
      <c r="AC401" s="10" t="s">
        <v>3271</v>
      </c>
      <c r="AD401" s="10" t="s">
        <v>3249</v>
      </c>
      <c r="AE401" s="10" t="s">
        <v>3254</v>
      </c>
      <c r="AF401" s="47">
        <v>80</v>
      </c>
      <c r="AG401" s="10" t="s">
        <v>3240</v>
      </c>
      <c r="AH401" s="10" t="s">
        <v>3255</v>
      </c>
      <c r="AI401" s="10">
        <v>10</v>
      </c>
      <c r="AJ401" s="10" t="s">
        <v>3256</v>
      </c>
      <c r="AK401" s="10" t="s">
        <v>3255</v>
      </c>
      <c r="AL401" s="10">
        <v>5</v>
      </c>
      <c r="AM401" s="10" t="s">
        <v>3257</v>
      </c>
      <c r="AN401" s="10" t="s">
        <v>3255</v>
      </c>
      <c r="AO401" s="10">
        <v>5</v>
      </c>
      <c r="AP401" s="10" t="s">
        <v>3258</v>
      </c>
      <c r="AQ401" s="10" t="s">
        <v>3255</v>
      </c>
      <c r="AR401" s="10">
        <v>5</v>
      </c>
      <c r="AS401" s="10" t="s">
        <v>3229</v>
      </c>
      <c r="AT401" s="10" t="s">
        <v>3255</v>
      </c>
      <c r="AU401" s="10">
        <v>15</v>
      </c>
      <c r="AV401" s="10" t="s">
        <v>3272</v>
      </c>
      <c r="AW401" s="10" t="s">
        <v>3255</v>
      </c>
      <c r="AX401" s="10">
        <v>40</v>
      </c>
    </row>
    <row r="402" spans="1:50" s="10" customFormat="1" ht="254.6">
      <c r="A402" s="10">
        <v>312</v>
      </c>
      <c r="B402" s="10" t="s">
        <v>3209</v>
      </c>
      <c r="C402" s="10">
        <v>8</v>
      </c>
      <c r="D402" s="158" t="s">
        <v>3273</v>
      </c>
      <c r="E402" s="10" t="s">
        <v>3274</v>
      </c>
      <c r="F402" s="10">
        <v>6087</v>
      </c>
      <c r="G402" s="10" t="s">
        <v>3275</v>
      </c>
      <c r="H402" s="10">
        <v>2021</v>
      </c>
      <c r="I402" s="10" t="s">
        <v>3276</v>
      </c>
      <c r="J402" s="159">
        <v>65800.289999999994</v>
      </c>
      <c r="K402" s="10" t="s">
        <v>328</v>
      </c>
      <c r="L402" s="10" t="s">
        <v>3277</v>
      </c>
      <c r="M402" s="10" t="s">
        <v>3278</v>
      </c>
      <c r="N402" s="10" t="s">
        <v>3279</v>
      </c>
      <c r="O402" s="10" t="s">
        <v>3280</v>
      </c>
      <c r="P402" s="10" t="s">
        <v>3281</v>
      </c>
      <c r="Q402" s="159"/>
      <c r="R402" s="159">
        <v>8.4499999999999993</v>
      </c>
      <c r="S402" s="159">
        <v>80</v>
      </c>
      <c r="T402" s="159">
        <v>45.2</v>
      </c>
      <c r="U402" s="159"/>
      <c r="V402" s="47">
        <v>20</v>
      </c>
      <c r="W402" s="47">
        <v>2</v>
      </c>
      <c r="AE402" s="10" t="s">
        <v>3282</v>
      </c>
      <c r="AF402" s="10">
        <v>40</v>
      </c>
      <c r="AG402" s="10" t="s">
        <v>3273</v>
      </c>
      <c r="AH402" s="10" t="s">
        <v>3283</v>
      </c>
      <c r="AI402" s="10">
        <v>50</v>
      </c>
      <c r="AJ402" s="10" t="s">
        <v>3284</v>
      </c>
      <c r="AK402" s="10" t="s">
        <v>3283</v>
      </c>
      <c r="AL402" s="10">
        <v>50</v>
      </c>
    </row>
    <row r="403" spans="1:50" s="10" customFormat="1" ht="241.3" customHeight="1">
      <c r="A403" s="10">
        <v>312</v>
      </c>
      <c r="B403" s="10" t="s">
        <v>3209</v>
      </c>
      <c r="C403" s="10">
        <v>9</v>
      </c>
      <c r="D403" s="158" t="s">
        <v>3231</v>
      </c>
      <c r="E403" s="10" t="s">
        <v>3285</v>
      </c>
      <c r="F403" s="10">
        <v>14502</v>
      </c>
      <c r="G403" s="10" t="s">
        <v>3286</v>
      </c>
      <c r="H403" s="10">
        <v>2021</v>
      </c>
      <c r="I403" s="10" t="s">
        <v>3287</v>
      </c>
      <c r="J403" s="159">
        <v>82050.05</v>
      </c>
      <c r="K403" s="10" t="s">
        <v>328</v>
      </c>
      <c r="L403" s="10" t="s">
        <v>3288</v>
      </c>
      <c r="M403" s="10" t="s">
        <v>3289</v>
      </c>
      <c r="N403" s="10" t="s">
        <v>3290</v>
      </c>
      <c r="O403" s="10" t="s">
        <v>3291</v>
      </c>
      <c r="P403" s="10">
        <v>22700167058</v>
      </c>
      <c r="Q403" s="159">
        <v>187.85</v>
      </c>
      <c r="R403" s="159">
        <v>9.16</v>
      </c>
      <c r="S403" s="159">
        <v>69.290000000000006</v>
      </c>
      <c r="T403" s="159">
        <v>61.22</v>
      </c>
      <c r="U403" s="159">
        <v>166.9</v>
      </c>
      <c r="V403" s="47">
        <v>60</v>
      </c>
      <c r="W403" s="47">
        <v>3</v>
      </c>
      <c r="X403" s="35" t="s">
        <v>3292</v>
      </c>
      <c r="Y403" s="10">
        <v>4</v>
      </c>
      <c r="Z403" s="10">
        <v>7</v>
      </c>
      <c r="AA403" s="10">
        <v>4</v>
      </c>
      <c r="AB403" s="10">
        <v>17</v>
      </c>
      <c r="AC403" s="10" t="s">
        <v>3293</v>
      </c>
      <c r="AD403" s="10">
        <v>61.22</v>
      </c>
      <c r="AE403" s="10" t="s">
        <v>3294</v>
      </c>
      <c r="AF403" s="47">
        <v>100</v>
      </c>
      <c r="AG403" s="10" t="s">
        <v>3231</v>
      </c>
      <c r="AH403" s="10" t="s">
        <v>3295</v>
      </c>
      <c r="AI403" s="47">
        <v>50</v>
      </c>
      <c r="AS403" s="10" t="s">
        <v>3296</v>
      </c>
      <c r="AT403" s="10" t="s">
        <v>3295</v>
      </c>
      <c r="AU403" s="47">
        <v>50</v>
      </c>
    </row>
    <row r="404" spans="1:50" s="10" customFormat="1" ht="198">
      <c r="A404" s="10">
        <v>312</v>
      </c>
      <c r="B404" s="10" t="s">
        <v>3209</v>
      </c>
      <c r="C404" s="10">
        <v>9</v>
      </c>
      <c r="D404" s="158" t="s">
        <v>3231</v>
      </c>
      <c r="E404" s="10" t="s">
        <v>3297</v>
      </c>
      <c r="F404" s="10">
        <v>21239</v>
      </c>
      <c r="G404" s="10" t="s">
        <v>3298</v>
      </c>
      <c r="H404" s="10">
        <v>2021</v>
      </c>
      <c r="I404" s="10" t="s">
        <v>3299</v>
      </c>
      <c r="J404" s="159">
        <v>46648.74</v>
      </c>
      <c r="K404" s="10" t="s">
        <v>328</v>
      </c>
      <c r="L404" s="10" t="s">
        <v>3288</v>
      </c>
      <c r="M404" s="10" t="s">
        <v>3289</v>
      </c>
      <c r="N404" s="10" t="s">
        <v>3300</v>
      </c>
      <c r="O404" s="10" t="s">
        <v>3301</v>
      </c>
      <c r="P404" s="10">
        <v>22700166694</v>
      </c>
      <c r="Q404" s="159">
        <v>140</v>
      </c>
      <c r="R404" s="159">
        <v>8.09</v>
      </c>
      <c r="S404" s="159">
        <v>32.229999999999997</v>
      </c>
      <c r="T404" s="159">
        <v>82.5</v>
      </c>
      <c r="U404" s="159">
        <v>129.27000000000001</v>
      </c>
      <c r="V404" s="47">
        <v>100</v>
      </c>
      <c r="W404" s="47">
        <v>3</v>
      </c>
      <c r="X404" s="35" t="s">
        <v>3292</v>
      </c>
      <c r="Y404" s="10">
        <v>4</v>
      </c>
      <c r="Z404" s="10">
        <v>7</v>
      </c>
      <c r="AA404" s="10">
        <v>4</v>
      </c>
      <c r="AB404" s="10">
        <v>17</v>
      </c>
      <c r="AC404" s="10" t="s">
        <v>3302</v>
      </c>
      <c r="AD404" s="13">
        <v>82.5</v>
      </c>
      <c r="AE404" s="10" t="s">
        <v>3294</v>
      </c>
      <c r="AF404" s="47">
        <v>100</v>
      </c>
      <c r="AG404" s="10" t="s">
        <v>3231</v>
      </c>
      <c r="AH404" s="10" t="s">
        <v>3295</v>
      </c>
      <c r="AI404" s="10">
        <v>50</v>
      </c>
      <c r="AS404" s="10" t="s">
        <v>3296</v>
      </c>
      <c r="AT404" s="10" t="s">
        <v>3295</v>
      </c>
      <c r="AU404" s="10">
        <v>50</v>
      </c>
    </row>
    <row r="405" spans="1:50" s="156" customFormat="1" ht="212.15">
      <c r="A405" s="10">
        <v>312</v>
      </c>
      <c r="B405" s="10" t="s">
        <v>3209</v>
      </c>
      <c r="C405" s="156">
        <v>44</v>
      </c>
      <c r="D405" s="157" t="s">
        <v>1165</v>
      </c>
      <c r="E405" s="156" t="s">
        <v>3303</v>
      </c>
      <c r="F405" s="156">
        <v>9154</v>
      </c>
      <c r="G405" s="156" t="s">
        <v>3304</v>
      </c>
      <c r="H405" s="156">
        <v>2021</v>
      </c>
      <c r="I405" s="156" t="s">
        <v>3305</v>
      </c>
      <c r="J405" s="159">
        <v>140281.70000000001</v>
      </c>
      <c r="K405" s="156" t="s">
        <v>332</v>
      </c>
      <c r="L405" s="156" t="s">
        <v>3306</v>
      </c>
      <c r="M405" s="156" t="s">
        <v>3307</v>
      </c>
      <c r="N405" s="156" t="s">
        <v>3308</v>
      </c>
      <c r="O405" s="156" t="s">
        <v>3309</v>
      </c>
      <c r="Q405" s="159" t="s">
        <v>3310</v>
      </c>
      <c r="R405" s="159"/>
      <c r="S405" s="159"/>
      <c r="T405" s="159"/>
      <c r="U405" s="159"/>
      <c r="V405" s="47"/>
      <c r="W405" s="47">
        <v>0</v>
      </c>
      <c r="X405" s="35"/>
      <c r="AC405" s="156" t="s">
        <v>3311</v>
      </c>
      <c r="AG405" s="156" t="s">
        <v>1165</v>
      </c>
    </row>
    <row r="406" spans="1:50" s="156" customFormat="1" ht="113.15">
      <c r="A406" s="10">
        <v>334</v>
      </c>
      <c r="B406" s="10" t="s">
        <v>3312</v>
      </c>
      <c r="C406" s="156">
        <v>1</v>
      </c>
      <c r="D406" s="157" t="s">
        <v>3321</v>
      </c>
      <c r="E406" s="156" t="s">
        <v>3322</v>
      </c>
      <c r="F406" s="156">
        <v>11040</v>
      </c>
      <c r="G406" s="156" t="s">
        <v>3323</v>
      </c>
      <c r="H406" s="156">
        <v>2012</v>
      </c>
      <c r="I406" s="156" t="s">
        <v>3324</v>
      </c>
      <c r="J406" s="159">
        <v>35001.599999999999</v>
      </c>
      <c r="K406" s="156" t="s">
        <v>361</v>
      </c>
      <c r="L406" s="156" t="s">
        <v>3325</v>
      </c>
      <c r="M406" s="156" t="s">
        <v>3326</v>
      </c>
      <c r="N406" s="156" t="s">
        <v>3327</v>
      </c>
      <c r="O406" s="156" t="s">
        <v>3328</v>
      </c>
      <c r="P406" s="156">
        <v>119053</v>
      </c>
      <c r="Q406" s="159">
        <f>+U406</f>
        <v>54.737835294117644</v>
      </c>
      <c r="R406" s="159">
        <f>+J406/5/1700</f>
        <v>4.117835294117647</v>
      </c>
      <c r="S406" s="159">
        <v>6.27</v>
      </c>
      <c r="T406" s="159">
        <v>44.35</v>
      </c>
      <c r="U406" s="159">
        <f t="shared" ref="U406:U407" si="20">SUM(R406:T406)</f>
        <v>54.737835294117644</v>
      </c>
      <c r="V406" s="47">
        <v>100</v>
      </c>
      <c r="W406" s="47">
        <v>100</v>
      </c>
      <c r="X406" s="35" t="s">
        <v>3329</v>
      </c>
      <c r="Y406" s="156">
        <v>4</v>
      </c>
      <c r="Z406" s="156">
        <v>7</v>
      </c>
      <c r="AA406" s="156">
        <v>5</v>
      </c>
      <c r="AE406" s="156">
        <v>5</v>
      </c>
      <c r="AF406" s="156">
        <v>100</v>
      </c>
      <c r="AG406" s="156" t="s">
        <v>3321</v>
      </c>
      <c r="AH406" s="156" t="s">
        <v>3330</v>
      </c>
      <c r="AI406" s="156">
        <v>50</v>
      </c>
      <c r="AS406" s="156" t="s">
        <v>3318</v>
      </c>
      <c r="AT406" s="156" t="s">
        <v>3330</v>
      </c>
    </row>
    <row r="407" spans="1:50" s="156" customFormat="1" ht="240.45">
      <c r="A407" s="10">
        <v>334</v>
      </c>
      <c r="B407" s="10" t="str">
        <f>+B406</f>
        <v>Univerzitetni klinični center Maribor</v>
      </c>
      <c r="C407" s="156">
        <v>1</v>
      </c>
      <c r="D407" s="157" t="s">
        <v>3321</v>
      </c>
      <c r="E407" s="156" t="s">
        <v>3322</v>
      </c>
      <c r="F407" s="156">
        <v>11040</v>
      </c>
      <c r="G407" s="156" t="s">
        <v>3331</v>
      </c>
      <c r="H407" s="156">
        <v>2017</v>
      </c>
      <c r="I407" s="156" t="s">
        <v>3332</v>
      </c>
      <c r="J407" s="159">
        <v>89260.26</v>
      </c>
      <c r="K407" s="156" t="s">
        <v>271</v>
      </c>
      <c r="L407" s="156" t="s">
        <v>3325</v>
      </c>
      <c r="M407" s="156" t="s">
        <v>3326</v>
      </c>
      <c r="N407" s="156" t="s">
        <v>3333</v>
      </c>
      <c r="O407" s="156" t="s">
        <v>3334</v>
      </c>
      <c r="P407" s="156" t="s">
        <v>3335</v>
      </c>
      <c r="Q407" s="159">
        <v>58.48</v>
      </c>
      <c r="R407" s="159">
        <v>7.65</v>
      </c>
      <c r="S407" s="159">
        <v>6.46</v>
      </c>
      <c r="T407" s="159">
        <v>44.35</v>
      </c>
      <c r="U407" s="159">
        <f t="shared" si="20"/>
        <v>58.46</v>
      </c>
      <c r="V407" s="47"/>
      <c r="W407" s="47">
        <v>37.43</v>
      </c>
      <c r="X407" s="35" t="s">
        <v>3329</v>
      </c>
      <c r="Y407" s="156">
        <v>4</v>
      </c>
      <c r="Z407" s="156">
        <v>7</v>
      </c>
      <c r="AA407" s="156">
        <v>5</v>
      </c>
      <c r="AB407" s="156">
        <v>10</v>
      </c>
      <c r="AE407" s="156">
        <v>5</v>
      </c>
      <c r="AF407" s="156">
        <v>100</v>
      </c>
      <c r="AG407" s="156" t="s">
        <v>3321</v>
      </c>
      <c r="AH407" s="156" t="s">
        <v>3330</v>
      </c>
      <c r="AI407" s="156">
        <v>80</v>
      </c>
      <c r="AS407" s="156" t="s">
        <v>3318</v>
      </c>
      <c r="AT407" s="156" t="s">
        <v>3330</v>
      </c>
    </row>
    <row r="408" spans="1:50" s="156" customFormat="1" ht="169.75">
      <c r="A408" s="10">
        <v>334</v>
      </c>
      <c r="B408" s="10" t="str">
        <f>+B407</f>
        <v>Univerzitetni klinični center Maribor</v>
      </c>
      <c r="C408" s="156">
        <v>7</v>
      </c>
      <c r="D408" s="157" t="s">
        <v>3336</v>
      </c>
      <c r="E408" s="156" t="s">
        <v>3337</v>
      </c>
      <c r="F408" s="156">
        <v>19125</v>
      </c>
      <c r="G408" s="156" t="s">
        <v>3338</v>
      </c>
      <c r="H408" s="156">
        <v>2020</v>
      </c>
      <c r="I408" s="156" t="s">
        <v>3339</v>
      </c>
      <c r="J408" s="159">
        <v>94190.8</v>
      </c>
      <c r="K408" s="156" t="s">
        <v>328</v>
      </c>
      <c r="L408" s="156" t="s">
        <v>3340</v>
      </c>
      <c r="M408" s="156" t="s">
        <v>3341</v>
      </c>
      <c r="N408" s="156" t="s">
        <v>3342</v>
      </c>
      <c r="O408" s="156" t="s">
        <v>3343</v>
      </c>
      <c r="P408" s="156">
        <v>143171</v>
      </c>
      <c r="Q408" s="159">
        <v>53.42</v>
      </c>
      <c r="R408" s="159">
        <v>3.2</v>
      </c>
      <c r="S408" s="159">
        <v>6.48</v>
      </c>
      <c r="T408" s="159">
        <v>44.69</v>
      </c>
      <c r="U408" s="159">
        <v>53.42</v>
      </c>
      <c r="V408" s="47">
        <v>0</v>
      </c>
      <c r="W408" s="47">
        <v>0</v>
      </c>
      <c r="X408" s="35" t="s">
        <v>3329</v>
      </c>
      <c r="Y408" s="156">
        <v>4</v>
      </c>
      <c r="Z408" s="156">
        <v>7</v>
      </c>
      <c r="AA408" s="156">
        <v>4</v>
      </c>
      <c r="AB408" s="156">
        <v>17</v>
      </c>
      <c r="AC408" s="156">
        <v>67</v>
      </c>
      <c r="AE408" s="156">
        <v>5</v>
      </c>
      <c r="AF408" s="156">
        <v>100</v>
      </c>
      <c r="AG408" s="156" t="s">
        <v>3336</v>
      </c>
      <c r="AH408" s="156" t="s">
        <v>3344</v>
      </c>
      <c r="AI408" s="156">
        <v>90</v>
      </c>
      <c r="AJ408" s="156" t="s">
        <v>3345</v>
      </c>
      <c r="AS408" s="156" t="s">
        <v>3318</v>
      </c>
      <c r="AT408" s="156" t="s">
        <v>3344</v>
      </c>
    </row>
    <row r="409" spans="1:50" s="156" customFormat="1" ht="84.9">
      <c r="A409" s="10">
        <v>334</v>
      </c>
      <c r="B409" s="10" t="str">
        <f>+B408</f>
        <v>Univerzitetni klinični center Maribor</v>
      </c>
      <c r="C409" s="156">
        <v>1</v>
      </c>
      <c r="D409" s="157" t="s">
        <v>3313</v>
      </c>
      <c r="E409" s="156" t="s">
        <v>3314</v>
      </c>
      <c r="F409" s="156">
        <v>13343</v>
      </c>
      <c r="G409" s="156" t="s">
        <v>3346</v>
      </c>
      <c r="H409" s="156">
        <v>2020</v>
      </c>
      <c r="I409" s="156" t="s">
        <v>3347</v>
      </c>
      <c r="J409" s="159">
        <v>124049.55</v>
      </c>
      <c r="K409" s="156" t="s">
        <v>328</v>
      </c>
      <c r="L409" s="156" t="s">
        <v>3340</v>
      </c>
      <c r="M409" s="156" t="s">
        <v>3341</v>
      </c>
      <c r="N409" s="156" t="s">
        <v>3348</v>
      </c>
      <c r="O409" s="156" t="s">
        <v>3349</v>
      </c>
      <c r="P409" s="156">
        <v>142927</v>
      </c>
      <c r="Q409" s="159">
        <v>57.48</v>
      </c>
      <c r="R409" s="159">
        <v>2.2999999999999998</v>
      </c>
      <c r="S409" s="159">
        <v>6.5</v>
      </c>
      <c r="T409" s="159">
        <v>44.68</v>
      </c>
      <c r="U409" s="159">
        <v>57.48</v>
      </c>
      <c r="V409" s="47">
        <v>0</v>
      </c>
      <c r="W409" s="47">
        <v>0</v>
      </c>
      <c r="X409" s="35" t="s">
        <v>3329</v>
      </c>
      <c r="Y409" s="156">
        <v>4</v>
      </c>
      <c r="Z409" s="156">
        <v>6</v>
      </c>
      <c r="AA409" s="156">
        <v>3</v>
      </c>
      <c r="AB409" s="156">
        <v>35</v>
      </c>
      <c r="AC409" s="156">
        <v>75</v>
      </c>
      <c r="AE409" s="156">
        <v>5</v>
      </c>
      <c r="AF409" s="156">
        <v>60</v>
      </c>
      <c r="AG409" s="156" t="s">
        <v>3313</v>
      </c>
      <c r="AH409" s="156" t="s">
        <v>3315</v>
      </c>
      <c r="AI409" s="156">
        <v>90</v>
      </c>
      <c r="AS409" s="156" t="s">
        <v>3319</v>
      </c>
      <c r="AT409" s="156" t="s">
        <v>3315</v>
      </c>
    </row>
    <row r="410" spans="1:50" s="156" customFormat="1" ht="99">
      <c r="A410" s="10">
        <v>334</v>
      </c>
      <c r="B410" s="10" t="str">
        <f>+B409</f>
        <v>Univerzitetni klinični center Maribor</v>
      </c>
      <c r="C410" s="156">
        <v>1</v>
      </c>
      <c r="D410" s="157" t="s">
        <v>3163</v>
      </c>
      <c r="E410" s="156" t="s">
        <v>3316</v>
      </c>
      <c r="F410" s="156">
        <v>1324</v>
      </c>
      <c r="G410" s="156" t="s">
        <v>3350</v>
      </c>
      <c r="H410" s="156">
        <v>2020</v>
      </c>
      <c r="I410" s="156" t="s">
        <v>3351</v>
      </c>
      <c r="J410" s="159">
        <v>45556.92</v>
      </c>
      <c r="K410" s="156" t="s">
        <v>328</v>
      </c>
      <c r="L410" s="156" t="s">
        <v>3340</v>
      </c>
      <c r="M410" s="156" t="s">
        <v>3341</v>
      </c>
      <c r="N410" s="156" t="s">
        <v>3352</v>
      </c>
      <c r="O410" s="156" t="s">
        <v>3353</v>
      </c>
      <c r="P410" s="156">
        <v>143046</v>
      </c>
      <c r="Q410" s="159">
        <v>57</v>
      </c>
      <c r="R410" s="159">
        <v>5.36</v>
      </c>
      <c r="S410" s="159">
        <v>6.96</v>
      </c>
      <c r="T410" s="159">
        <v>44.68</v>
      </c>
      <c r="U410" s="159">
        <v>57</v>
      </c>
      <c r="V410" s="47">
        <v>0</v>
      </c>
      <c r="W410" s="47">
        <v>0</v>
      </c>
      <c r="X410" s="35" t="s">
        <v>3329</v>
      </c>
      <c r="Y410" s="156">
        <v>4</v>
      </c>
      <c r="Z410" s="156">
        <v>8</v>
      </c>
      <c r="AA410" s="156">
        <v>2</v>
      </c>
      <c r="AB410" s="156">
        <v>10</v>
      </c>
      <c r="AC410" s="156">
        <v>40</v>
      </c>
      <c r="AE410" s="156">
        <v>5</v>
      </c>
      <c r="AF410" s="156">
        <v>100</v>
      </c>
      <c r="AG410" s="156" t="s">
        <v>3163</v>
      </c>
      <c r="AH410" s="156" t="s">
        <v>3317</v>
      </c>
      <c r="AI410" s="156">
        <v>90</v>
      </c>
      <c r="AJ410" s="156" t="s">
        <v>3354</v>
      </c>
      <c r="AS410" s="156" t="s">
        <v>3318</v>
      </c>
      <c r="AT410" s="156" t="s">
        <v>3317</v>
      </c>
    </row>
    <row r="411" spans="1:50" s="156" customFormat="1" ht="84.9">
      <c r="A411" s="10">
        <v>334</v>
      </c>
      <c r="B411" s="10" t="str">
        <f>+B410</f>
        <v>Univerzitetni klinični center Maribor</v>
      </c>
      <c r="C411" s="156">
        <v>1</v>
      </c>
      <c r="D411" s="157" t="s">
        <v>3321</v>
      </c>
      <c r="E411" s="156" t="s">
        <v>3322</v>
      </c>
      <c r="F411" s="156">
        <v>11040</v>
      </c>
      <c r="G411" s="156" t="s">
        <v>3355</v>
      </c>
      <c r="H411" s="156">
        <v>2020</v>
      </c>
      <c r="I411" s="156" t="s">
        <v>3356</v>
      </c>
      <c r="J411" s="159">
        <v>79378.679999999993</v>
      </c>
      <c r="K411" s="156" t="s">
        <v>328</v>
      </c>
      <c r="L411" s="156" t="s">
        <v>3340</v>
      </c>
      <c r="M411" s="156" t="s">
        <v>3341</v>
      </c>
      <c r="N411" s="156" t="s">
        <v>3357</v>
      </c>
      <c r="O411" s="156" t="s">
        <v>3358</v>
      </c>
      <c r="P411" s="156" t="s">
        <v>3359</v>
      </c>
      <c r="Q411" s="159" t="s">
        <v>3360</v>
      </c>
      <c r="R411" s="159" t="s">
        <v>3361</v>
      </c>
      <c r="S411" s="159" t="s">
        <v>3362</v>
      </c>
      <c r="T411" s="159" t="s">
        <v>3363</v>
      </c>
      <c r="U411" s="159" t="s">
        <v>3364</v>
      </c>
      <c r="V411" s="47">
        <v>0</v>
      </c>
      <c r="W411" s="47">
        <v>0</v>
      </c>
      <c r="X411" s="35" t="s">
        <v>3329</v>
      </c>
      <c r="Y411" s="156">
        <v>2</v>
      </c>
      <c r="Z411" s="156">
        <v>1</v>
      </c>
      <c r="AA411" s="156">
        <v>3</v>
      </c>
      <c r="AB411" s="156">
        <v>11</v>
      </c>
      <c r="AC411" s="156">
        <v>58</v>
      </c>
      <c r="AE411" s="156">
        <v>5</v>
      </c>
      <c r="AF411" s="156">
        <v>30</v>
      </c>
      <c r="AG411" s="156" t="s">
        <v>3321</v>
      </c>
      <c r="AH411" s="156" t="s">
        <v>3330</v>
      </c>
      <c r="AI411" s="156">
        <v>90</v>
      </c>
      <c r="AS411" s="156" t="s">
        <v>3365</v>
      </c>
      <c r="AT411" s="156" t="s">
        <v>3330</v>
      </c>
    </row>
    <row r="412" spans="1:50" s="157" customFormat="1" ht="371.25" customHeight="1">
      <c r="A412" s="166" t="s">
        <v>9708</v>
      </c>
      <c r="B412" s="166" t="s">
        <v>3366</v>
      </c>
      <c r="C412" s="166">
        <v>30</v>
      </c>
      <c r="D412" s="166"/>
      <c r="E412" s="166" t="s">
        <v>3367</v>
      </c>
      <c r="F412" s="166" t="s">
        <v>3368</v>
      </c>
      <c r="G412" s="166" t="s">
        <v>3369</v>
      </c>
      <c r="H412" s="166">
        <v>2003</v>
      </c>
      <c r="I412" s="166" t="s">
        <v>3370</v>
      </c>
      <c r="J412" s="167">
        <v>459021.87</v>
      </c>
      <c r="K412" s="166" t="s">
        <v>156</v>
      </c>
      <c r="L412" s="166" t="s">
        <v>3371</v>
      </c>
      <c r="M412" s="166" t="s">
        <v>3372</v>
      </c>
      <c r="N412" s="166" t="s">
        <v>3373</v>
      </c>
      <c r="O412" s="166" t="s">
        <v>3374</v>
      </c>
      <c r="P412" s="157" t="s">
        <v>3375</v>
      </c>
      <c r="Q412" s="161" t="s">
        <v>3376</v>
      </c>
      <c r="R412" s="161" t="s">
        <v>3377</v>
      </c>
      <c r="S412" s="161"/>
      <c r="T412" s="161" t="s">
        <v>3376</v>
      </c>
      <c r="U412" s="161" t="s">
        <v>3376</v>
      </c>
      <c r="V412" s="51">
        <v>10</v>
      </c>
      <c r="W412" s="51">
        <v>100</v>
      </c>
      <c r="X412" s="28" t="s">
        <v>3378</v>
      </c>
      <c r="Y412" s="157">
        <v>4</v>
      </c>
      <c r="Z412" s="157">
        <v>6</v>
      </c>
      <c r="AA412" s="157">
        <v>1</v>
      </c>
      <c r="AB412" s="157">
        <v>35</v>
      </c>
      <c r="AC412" s="157" t="s">
        <v>156</v>
      </c>
      <c r="AD412" s="157" t="s">
        <v>3379</v>
      </c>
      <c r="AE412" s="157" t="s">
        <v>3380</v>
      </c>
      <c r="AF412" s="157">
        <v>0</v>
      </c>
      <c r="AG412" s="157" t="s">
        <v>3381</v>
      </c>
      <c r="AH412" s="157" t="s">
        <v>3382</v>
      </c>
      <c r="AI412" s="51">
        <v>50</v>
      </c>
    </row>
    <row r="413" spans="1:50" s="157" customFormat="1" ht="370.5" customHeight="1">
      <c r="A413" s="166"/>
      <c r="B413" s="166"/>
      <c r="C413" s="166"/>
      <c r="D413" s="166"/>
      <c r="E413" s="166"/>
      <c r="F413" s="166"/>
      <c r="G413" s="166"/>
      <c r="H413" s="166"/>
      <c r="I413" s="166"/>
      <c r="J413" s="167"/>
      <c r="K413" s="166"/>
      <c r="L413" s="166"/>
      <c r="M413" s="166"/>
      <c r="N413" s="166"/>
      <c r="O413" s="166"/>
      <c r="P413" s="157" t="s">
        <v>3383</v>
      </c>
      <c r="Q413" s="161" t="s">
        <v>3384</v>
      </c>
      <c r="R413" s="161" t="s">
        <v>3377</v>
      </c>
      <c r="S413" s="161"/>
      <c r="T413" s="161" t="s">
        <v>3384</v>
      </c>
      <c r="U413" s="161" t="s">
        <v>3384</v>
      </c>
      <c r="V413" s="51">
        <v>0</v>
      </c>
      <c r="W413" s="51">
        <v>100</v>
      </c>
      <c r="X413" s="28" t="s">
        <v>3378</v>
      </c>
      <c r="Y413" s="157">
        <v>4</v>
      </c>
      <c r="Z413" s="157">
        <v>6</v>
      </c>
      <c r="AA413" s="157">
        <v>1</v>
      </c>
      <c r="AB413" s="157">
        <v>35</v>
      </c>
      <c r="AC413" s="157" t="s">
        <v>156</v>
      </c>
      <c r="AD413" s="157" t="s">
        <v>3379</v>
      </c>
      <c r="AE413" s="157" t="s">
        <v>3380</v>
      </c>
      <c r="AF413" s="157">
        <v>0</v>
      </c>
      <c r="AG413" s="157" t="s">
        <v>3381</v>
      </c>
      <c r="AH413" s="157" t="s">
        <v>3382</v>
      </c>
      <c r="AI413" s="51">
        <v>40</v>
      </c>
    </row>
    <row r="414" spans="1:50" s="157" customFormat="1" ht="294.75" customHeight="1">
      <c r="A414" s="166"/>
      <c r="B414" s="166"/>
      <c r="C414" s="166"/>
      <c r="D414" s="166"/>
      <c r="E414" s="166"/>
      <c r="F414" s="166"/>
      <c r="G414" s="166"/>
      <c r="H414" s="166"/>
      <c r="I414" s="166"/>
      <c r="J414" s="167"/>
      <c r="K414" s="166"/>
      <c r="L414" s="166"/>
      <c r="M414" s="166"/>
      <c r="N414" s="166"/>
      <c r="O414" s="166"/>
      <c r="P414" s="157" t="s">
        <v>3385</v>
      </c>
      <c r="Q414" s="161" t="s">
        <v>3386</v>
      </c>
      <c r="R414" s="161" t="s">
        <v>3377</v>
      </c>
      <c r="S414" s="161"/>
      <c r="T414" s="161" t="s">
        <v>3386</v>
      </c>
      <c r="U414" s="161" t="s">
        <v>3386</v>
      </c>
      <c r="V414" s="51">
        <v>0</v>
      </c>
      <c r="W414" s="51">
        <v>100</v>
      </c>
      <c r="X414" s="28" t="s">
        <v>3378</v>
      </c>
      <c r="Y414" s="157">
        <v>2</v>
      </c>
      <c r="Z414" s="157">
        <v>2</v>
      </c>
      <c r="AA414" s="157">
        <v>2</v>
      </c>
      <c r="AB414" s="157">
        <v>35</v>
      </c>
      <c r="AC414" s="157" t="s">
        <v>156</v>
      </c>
      <c r="AD414" s="157" t="s">
        <v>3387</v>
      </c>
      <c r="AE414" s="157" t="s">
        <v>3380</v>
      </c>
      <c r="AF414" s="157">
        <v>0</v>
      </c>
      <c r="AG414" s="157" t="s">
        <v>3381</v>
      </c>
    </row>
    <row r="415" spans="1:50" s="157" customFormat="1" ht="294.75" customHeight="1">
      <c r="A415" s="166"/>
      <c r="B415" s="166"/>
      <c r="C415" s="166"/>
      <c r="D415" s="166"/>
      <c r="E415" s="166"/>
      <c r="F415" s="166"/>
      <c r="G415" s="166"/>
      <c r="H415" s="166"/>
      <c r="I415" s="166"/>
      <c r="J415" s="167"/>
      <c r="K415" s="166"/>
      <c r="L415" s="166"/>
      <c r="M415" s="166"/>
      <c r="N415" s="166"/>
      <c r="O415" s="166"/>
      <c r="P415" s="157" t="s">
        <v>3388</v>
      </c>
      <c r="Q415" s="161" t="s">
        <v>3389</v>
      </c>
      <c r="R415" s="161" t="s">
        <v>3377</v>
      </c>
      <c r="S415" s="161"/>
      <c r="T415" s="161" t="s">
        <v>3389</v>
      </c>
      <c r="U415" s="161" t="s">
        <v>3389</v>
      </c>
      <c r="V415" s="51">
        <v>0</v>
      </c>
      <c r="W415" s="51">
        <v>100</v>
      </c>
      <c r="X415" s="28" t="s">
        <v>3378</v>
      </c>
      <c r="Y415" s="157">
        <v>3</v>
      </c>
      <c r="Z415" s="157">
        <v>2</v>
      </c>
      <c r="AA415" s="157">
        <v>1</v>
      </c>
      <c r="AB415" s="157">
        <v>35</v>
      </c>
      <c r="AC415" s="157" t="s">
        <v>156</v>
      </c>
      <c r="AD415" s="157" t="s">
        <v>3387</v>
      </c>
      <c r="AE415" s="157" t="s">
        <v>3380</v>
      </c>
      <c r="AF415" s="157">
        <v>0</v>
      </c>
      <c r="AG415" s="157" t="s">
        <v>3381</v>
      </c>
    </row>
    <row r="416" spans="1:50" s="157" customFormat="1" ht="165" customHeight="1">
      <c r="A416" s="157" t="s">
        <v>9708</v>
      </c>
      <c r="B416" s="157" t="s">
        <v>3366</v>
      </c>
      <c r="C416" s="157">
        <v>32</v>
      </c>
      <c r="E416" s="157" t="s">
        <v>3390</v>
      </c>
      <c r="F416" s="157">
        <v>3702</v>
      </c>
      <c r="G416" s="157" t="s">
        <v>3391</v>
      </c>
      <c r="H416" s="157" t="s">
        <v>3392</v>
      </c>
      <c r="I416" s="157" t="s">
        <v>3393</v>
      </c>
      <c r="J416" s="161">
        <v>132820.73000000001</v>
      </c>
      <c r="K416" s="157" t="s">
        <v>156</v>
      </c>
      <c r="L416" s="157" t="s">
        <v>3394</v>
      </c>
      <c r="M416" s="157" t="s">
        <v>3395</v>
      </c>
      <c r="N416" s="157" t="s">
        <v>3396</v>
      </c>
      <c r="O416" s="157" t="s">
        <v>3397</v>
      </c>
      <c r="Q416" s="161" t="s">
        <v>3398</v>
      </c>
      <c r="R416" s="161">
        <v>0</v>
      </c>
      <c r="S416" s="161">
        <v>18000</v>
      </c>
      <c r="T416" s="161">
        <v>18000</v>
      </c>
      <c r="U416" s="161">
        <v>36000</v>
      </c>
      <c r="V416" s="51">
        <v>100</v>
      </c>
      <c r="W416" s="51">
        <v>100</v>
      </c>
      <c r="X416" s="28" t="s">
        <v>3399</v>
      </c>
      <c r="Y416" s="157" t="s">
        <v>3400</v>
      </c>
      <c r="Z416" s="157" t="s">
        <v>3401</v>
      </c>
      <c r="AA416" s="157" t="s">
        <v>3402</v>
      </c>
      <c r="AB416" s="157" t="s">
        <v>3403</v>
      </c>
      <c r="AD416" s="157" t="s">
        <v>3404</v>
      </c>
      <c r="AE416" s="157" t="s">
        <v>3380</v>
      </c>
      <c r="AF416" s="157">
        <v>100</v>
      </c>
      <c r="AG416" s="157" t="s">
        <v>3405</v>
      </c>
      <c r="AI416" s="157">
        <v>100</v>
      </c>
    </row>
    <row r="417" spans="1:41" s="157" customFormat="1" ht="80.25" customHeight="1">
      <c r="A417" s="157" t="s">
        <v>9708</v>
      </c>
      <c r="B417" s="157" t="s">
        <v>3366</v>
      </c>
      <c r="C417" s="157">
        <v>14</v>
      </c>
      <c r="E417" s="157" t="s">
        <v>3406</v>
      </c>
      <c r="F417" s="157">
        <v>16345</v>
      </c>
      <c r="G417" s="157" t="s">
        <v>3407</v>
      </c>
      <c r="H417" s="157">
        <v>2002</v>
      </c>
      <c r="I417" s="157" t="s">
        <v>3408</v>
      </c>
      <c r="J417" s="161">
        <v>105201</v>
      </c>
      <c r="K417" s="157" t="s">
        <v>156</v>
      </c>
      <c r="L417" s="157" t="s">
        <v>3409</v>
      </c>
      <c r="M417" s="157" t="s">
        <v>3410</v>
      </c>
      <c r="N417" s="157" t="s">
        <v>3411</v>
      </c>
      <c r="O417" s="157" t="s">
        <v>3412</v>
      </c>
      <c r="P417" s="157" t="s">
        <v>3413</v>
      </c>
      <c r="Q417" s="161" t="s">
        <v>3414</v>
      </c>
      <c r="R417" s="161">
        <v>0</v>
      </c>
      <c r="S417" s="161">
        <v>35</v>
      </c>
      <c r="T417" s="161">
        <v>30</v>
      </c>
      <c r="U417" s="161">
        <f>+R417+S417+T417</f>
        <v>65</v>
      </c>
      <c r="V417" s="51">
        <v>55</v>
      </c>
      <c r="W417" s="51">
        <v>100</v>
      </c>
      <c r="X417" s="28" t="s">
        <v>3415</v>
      </c>
      <c r="Y417" s="157">
        <v>6</v>
      </c>
      <c r="Z417" s="157">
        <v>4</v>
      </c>
      <c r="AA417" s="157">
        <v>7</v>
      </c>
      <c r="AB417" s="157" t="s">
        <v>3416</v>
      </c>
      <c r="AC417" s="157" t="s">
        <v>156</v>
      </c>
      <c r="AD417" s="157" t="s">
        <v>3417</v>
      </c>
      <c r="AE417" s="157" t="s">
        <v>3254</v>
      </c>
      <c r="AF417" s="157">
        <v>65</v>
      </c>
      <c r="AG417" s="157" t="s">
        <v>3418</v>
      </c>
      <c r="AH417" s="157" t="s">
        <v>3419</v>
      </c>
      <c r="AI417" s="157">
        <v>35</v>
      </c>
      <c r="AJ417" s="157" t="s">
        <v>3420</v>
      </c>
      <c r="AK417" s="157" t="s">
        <v>3421</v>
      </c>
      <c r="AL417" s="157">
        <v>20</v>
      </c>
      <c r="AM417" s="157" t="s">
        <v>3422</v>
      </c>
      <c r="AN417" s="157" t="s">
        <v>3423</v>
      </c>
      <c r="AO417" s="157">
        <v>10</v>
      </c>
    </row>
    <row r="418" spans="1:41" s="157" customFormat="1" ht="113.15">
      <c r="A418" s="157" t="s">
        <v>9708</v>
      </c>
      <c r="B418" s="157" t="s">
        <v>3366</v>
      </c>
      <c r="C418" s="157">
        <v>20</v>
      </c>
      <c r="E418" s="157" t="s">
        <v>3424</v>
      </c>
      <c r="F418" s="157">
        <v>28143</v>
      </c>
      <c r="G418" s="157" t="s">
        <v>3425</v>
      </c>
      <c r="H418" s="157" t="s">
        <v>3426</v>
      </c>
      <c r="I418" s="157" t="s">
        <v>3427</v>
      </c>
      <c r="J418" s="161">
        <v>107800</v>
      </c>
      <c r="K418" s="157" t="s">
        <v>156</v>
      </c>
      <c r="L418" s="157" t="s">
        <v>3428</v>
      </c>
      <c r="M418" s="157" t="s">
        <v>3429</v>
      </c>
      <c r="N418" s="157" t="s">
        <v>3430</v>
      </c>
      <c r="O418" s="157" t="s">
        <v>3431</v>
      </c>
      <c r="P418" s="157" t="s">
        <v>3432</v>
      </c>
      <c r="Q418" s="161" t="s">
        <v>3404</v>
      </c>
      <c r="R418" s="161">
        <v>0</v>
      </c>
      <c r="S418" s="161" t="s">
        <v>3433</v>
      </c>
      <c r="T418" s="161" t="s">
        <v>3434</v>
      </c>
      <c r="U418" s="161" t="s">
        <v>3435</v>
      </c>
      <c r="V418" s="51">
        <v>60</v>
      </c>
      <c r="W418" s="51">
        <v>100</v>
      </c>
      <c r="X418" s="157" t="s">
        <v>3436</v>
      </c>
      <c r="Y418" s="157" t="s">
        <v>3437</v>
      </c>
      <c r="Z418" s="157" t="s">
        <v>3438</v>
      </c>
      <c r="AA418" s="157" t="s">
        <v>3439</v>
      </c>
      <c r="AB418" s="157">
        <v>4</v>
      </c>
      <c r="AC418" s="157" t="s">
        <v>156</v>
      </c>
      <c r="AD418" s="157" t="s">
        <v>3440</v>
      </c>
      <c r="AE418" s="157" t="s">
        <v>3254</v>
      </c>
      <c r="AF418" s="157">
        <v>0</v>
      </c>
      <c r="AG418" s="157" t="s">
        <v>3441</v>
      </c>
      <c r="AH418" s="157" t="s">
        <v>3442</v>
      </c>
      <c r="AJ418" s="157" t="s">
        <v>3443</v>
      </c>
      <c r="AK418" s="157" t="s">
        <v>3444</v>
      </c>
    </row>
    <row r="419" spans="1:41" s="157" customFormat="1" ht="77.25" customHeight="1">
      <c r="A419" s="157" t="s">
        <v>9708</v>
      </c>
      <c r="B419" s="157" t="s">
        <v>3366</v>
      </c>
      <c r="C419" s="157">
        <v>29</v>
      </c>
      <c r="E419" s="157" t="s">
        <v>3445</v>
      </c>
      <c r="F419" s="157">
        <v>10331</v>
      </c>
      <c r="G419" s="157" t="s">
        <v>3446</v>
      </c>
      <c r="H419" s="157">
        <v>2002</v>
      </c>
      <c r="I419" s="157" t="s">
        <v>3447</v>
      </c>
      <c r="J419" s="161">
        <v>96075</v>
      </c>
      <c r="K419" s="157" t="s">
        <v>156</v>
      </c>
      <c r="L419" s="157" t="s">
        <v>3448</v>
      </c>
      <c r="M419" s="157" t="s">
        <v>3449</v>
      </c>
      <c r="N419" s="157" t="s">
        <v>3450</v>
      </c>
      <c r="O419" s="157" t="s">
        <v>3451</v>
      </c>
      <c r="P419" s="157" t="s">
        <v>3452</v>
      </c>
      <c r="Q419" s="161" t="s">
        <v>3453</v>
      </c>
      <c r="R419" s="161">
        <v>0</v>
      </c>
      <c r="S419" s="161">
        <v>5000</v>
      </c>
      <c r="T419" s="161" t="s">
        <v>3404</v>
      </c>
      <c r="U419" s="161">
        <f>+S419</f>
        <v>5000</v>
      </c>
      <c r="V419" s="51"/>
      <c r="W419" s="51">
        <v>100</v>
      </c>
      <c r="X419" s="28" t="s">
        <v>3454</v>
      </c>
      <c r="Y419" s="157">
        <v>1</v>
      </c>
      <c r="Z419" s="157">
        <v>4</v>
      </c>
      <c r="AA419" s="157">
        <v>3</v>
      </c>
      <c r="AB419" s="157">
        <v>17.62</v>
      </c>
      <c r="AC419" s="157" t="s">
        <v>156</v>
      </c>
      <c r="AE419" s="157" t="s">
        <v>3254</v>
      </c>
      <c r="AF419" s="157">
        <v>2.5</v>
      </c>
      <c r="AG419" s="157" t="s">
        <v>3455</v>
      </c>
      <c r="AH419" s="157" t="s">
        <v>3456</v>
      </c>
      <c r="AI419" s="157">
        <v>2.5</v>
      </c>
    </row>
    <row r="420" spans="1:41" s="157" customFormat="1" ht="272.25" customHeight="1">
      <c r="A420" s="157" t="s">
        <v>9708</v>
      </c>
      <c r="B420" s="157" t="s">
        <v>3366</v>
      </c>
      <c r="C420" s="157">
        <v>15</v>
      </c>
      <c r="E420" s="157" t="s">
        <v>3457</v>
      </c>
      <c r="F420" s="157" t="s">
        <v>3458</v>
      </c>
      <c r="G420" s="157" t="s">
        <v>3459</v>
      </c>
      <c r="H420" s="157">
        <v>2002</v>
      </c>
      <c r="I420" s="157" t="s">
        <v>3460</v>
      </c>
      <c r="J420" s="161">
        <v>107426</v>
      </c>
      <c r="K420" s="157" t="s">
        <v>156</v>
      </c>
      <c r="L420" s="157" t="s">
        <v>3461</v>
      </c>
      <c r="M420" s="157" t="s">
        <v>3462</v>
      </c>
      <c r="N420" s="158" t="s">
        <v>3463</v>
      </c>
      <c r="O420" s="157" t="s">
        <v>3464</v>
      </c>
      <c r="P420" s="157" t="s">
        <v>3465</v>
      </c>
      <c r="Q420" s="161" t="s">
        <v>3466</v>
      </c>
      <c r="R420" s="161">
        <v>0</v>
      </c>
      <c r="S420" s="161">
        <v>730</v>
      </c>
      <c r="T420" s="161">
        <v>104</v>
      </c>
      <c r="U420" s="161">
        <v>834</v>
      </c>
      <c r="V420" s="51">
        <v>70</v>
      </c>
      <c r="W420" s="51">
        <v>100</v>
      </c>
      <c r="AE420" s="157" t="s">
        <v>3254</v>
      </c>
      <c r="AF420" s="157">
        <v>40</v>
      </c>
      <c r="AG420" s="157" t="s">
        <v>3422</v>
      </c>
      <c r="AH420" s="157" t="s">
        <v>3467</v>
      </c>
      <c r="AI420" s="157">
        <v>100</v>
      </c>
    </row>
    <row r="421" spans="1:41" s="157" customFormat="1" ht="52.5" customHeight="1">
      <c r="A421" s="157" t="s">
        <v>9708</v>
      </c>
      <c r="B421" s="157" t="s">
        <v>3366</v>
      </c>
      <c r="C421" s="157">
        <v>52</v>
      </c>
      <c r="E421" s="157" t="s">
        <v>3468</v>
      </c>
      <c r="F421" s="157">
        <v>13229</v>
      </c>
      <c r="G421" s="157" t="s">
        <v>3469</v>
      </c>
      <c r="H421" s="157">
        <v>2002</v>
      </c>
      <c r="I421" s="157" t="s">
        <v>3470</v>
      </c>
      <c r="J421" s="161">
        <v>72727</v>
      </c>
      <c r="K421" s="157" t="s">
        <v>156</v>
      </c>
      <c r="N421" s="157" t="s">
        <v>3471</v>
      </c>
      <c r="O421" s="157" t="s">
        <v>3472</v>
      </c>
      <c r="P421" s="157" t="s">
        <v>3473</v>
      </c>
      <c r="Q421" s="161">
        <f>+U421</f>
        <v>0</v>
      </c>
      <c r="R421" s="161">
        <v>0</v>
      </c>
      <c r="S421" s="161">
        <v>0</v>
      </c>
      <c r="T421" s="161">
        <v>0</v>
      </c>
      <c r="U421" s="161">
        <f>+R421</f>
        <v>0</v>
      </c>
      <c r="V421" s="51"/>
      <c r="W421" s="51">
        <v>100</v>
      </c>
      <c r="AE421" s="157" t="s">
        <v>3254</v>
      </c>
      <c r="AF421" s="157">
        <v>0</v>
      </c>
      <c r="AI421" s="157">
        <v>0</v>
      </c>
    </row>
    <row r="422" spans="1:41" s="157" customFormat="1" ht="348" customHeight="1">
      <c r="A422" s="157" t="s">
        <v>9708</v>
      </c>
      <c r="B422" s="157" t="s">
        <v>3366</v>
      </c>
      <c r="C422" s="157">
        <v>1</v>
      </c>
      <c r="E422" s="157" t="s">
        <v>3474</v>
      </c>
      <c r="F422" s="157">
        <v>13310</v>
      </c>
      <c r="G422" s="157" t="s">
        <v>3475</v>
      </c>
      <c r="H422" s="157">
        <v>2003</v>
      </c>
      <c r="I422" s="157" t="s">
        <v>3476</v>
      </c>
      <c r="J422" s="161">
        <v>41062</v>
      </c>
      <c r="K422" s="157" t="s">
        <v>156</v>
      </c>
      <c r="L422" s="158" t="s">
        <v>3477</v>
      </c>
      <c r="M422" s="158" t="s">
        <v>3478</v>
      </c>
      <c r="N422" s="158" t="s">
        <v>3479</v>
      </c>
      <c r="O422" s="158" t="s">
        <v>3480</v>
      </c>
      <c r="P422" s="157">
        <v>851</v>
      </c>
      <c r="Q422" s="161" t="s">
        <v>3481</v>
      </c>
      <c r="R422" s="161" t="s">
        <v>3482</v>
      </c>
      <c r="S422" s="161" t="s">
        <v>3483</v>
      </c>
      <c r="T422" s="161" t="s">
        <v>3484</v>
      </c>
      <c r="U422" s="161" t="s">
        <v>3485</v>
      </c>
      <c r="V422" s="51">
        <v>30</v>
      </c>
      <c r="W422" s="51">
        <v>100</v>
      </c>
      <c r="AE422" s="157" t="s">
        <v>3254</v>
      </c>
      <c r="AF422" s="157">
        <v>30</v>
      </c>
      <c r="AG422" s="157" t="s">
        <v>3486</v>
      </c>
      <c r="AH422" s="157" t="s">
        <v>3487</v>
      </c>
      <c r="AI422" s="157">
        <v>10</v>
      </c>
      <c r="AJ422" s="157" t="s">
        <v>3488</v>
      </c>
      <c r="AK422" s="157" t="s">
        <v>3474</v>
      </c>
      <c r="AL422" s="157">
        <v>20</v>
      </c>
    </row>
    <row r="423" spans="1:41" s="157" customFormat="1" ht="149.25" customHeight="1">
      <c r="A423" s="157" t="s">
        <v>9708</v>
      </c>
      <c r="B423" s="157" t="s">
        <v>3489</v>
      </c>
      <c r="C423" s="157">
        <v>5</v>
      </c>
      <c r="E423" s="157" t="s">
        <v>3490</v>
      </c>
      <c r="F423" s="157">
        <v>6777</v>
      </c>
      <c r="G423" s="157" t="s">
        <v>3491</v>
      </c>
      <c r="H423" s="157">
        <v>2002</v>
      </c>
      <c r="I423" s="157" t="s">
        <v>3492</v>
      </c>
      <c r="J423" s="161">
        <v>54248</v>
      </c>
      <c r="K423" s="157" t="s">
        <v>156</v>
      </c>
      <c r="L423" s="157" t="s">
        <v>3493</v>
      </c>
      <c r="M423" s="157" t="s">
        <v>3494</v>
      </c>
      <c r="N423" s="157" t="s">
        <v>3495</v>
      </c>
      <c r="O423" s="157" t="s">
        <v>3496</v>
      </c>
      <c r="P423" s="157" t="s">
        <v>3497</v>
      </c>
      <c r="Q423" s="161">
        <v>0</v>
      </c>
      <c r="R423" s="161">
        <v>0</v>
      </c>
      <c r="S423" s="161">
        <v>0</v>
      </c>
      <c r="T423" s="161">
        <v>0</v>
      </c>
      <c r="U423" s="161">
        <v>0</v>
      </c>
      <c r="V423" s="51">
        <v>65</v>
      </c>
      <c r="W423" s="51">
        <v>100</v>
      </c>
      <c r="X423" s="49" t="s">
        <v>3498</v>
      </c>
      <c r="Y423" s="157">
        <v>2</v>
      </c>
      <c r="Z423" s="157">
        <v>2</v>
      </c>
      <c r="AA423" s="157">
        <v>2</v>
      </c>
      <c r="AC423" s="157" t="s">
        <v>156</v>
      </c>
      <c r="AD423" s="157" t="s">
        <v>3499</v>
      </c>
      <c r="AE423" s="157" t="s">
        <v>3380</v>
      </c>
      <c r="AF423" s="158">
        <v>50</v>
      </c>
      <c r="AG423" s="157" t="s">
        <v>3500</v>
      </c>
      <c r="AH423" s="157" t="s">
        <v>3501</v>
      </c>
      <c r="AI423" s="157">
        <v>25</v>
      </c>
      <c r="AJ423" s="157" t="s">
        <v>3502</v>
      </c>
      <c r="AK423" s="157" t="s">
        <v>3503</v>
      </c>
      <c r="AL423" s="158">
        <v>25</v>
      </c>
    </row>
    <row r="424" spans="1:41" s="157" customFormat="1" ht="63.75" customHeight="1">
      <c r="A424" s="157" t="s">
        <v>9708</v>
      </c>
      <c r="B424" s="157" t="s">
        <v>3489</v>
      </c>
      <c r="C424" s="157">
        <v>10</v>
      </c>
      <c r="E424" s="157" t="s">
        <v>3504</v>
      </c>
      <c r="F424" s="157">
        <v>2013</v>
      </c>
      <c r="G424" s="157" t="s">
        <v>3505</v>
      </c>
      <c r="H424" s="157">
        <v>2002</v>
      </c>
      <c r="I424" s="157" t="s">
        <v>3506</v>
      </c>
      <c r="J424" s="161">
        <v>34693</v>
      </c>
      <c r="K424" s="157" t="s">
        <v>51</v>
      </c>
      <c r="L424" s="157" t="s">
        <v>3507</v>
      </c>
      <c r="M424" s="157" t="s">
        <v>3508</v>
      </c>
      <c r="N424" s="157" t="s">
        <v>3509</v>
      </c>
      <c r="O424" s="157" t="s">
        <v>3510</v>
      </c>
      <c r="Q424" s="161" t="s">
        <v>3511</v>
      </c>
      <c r="R424" s="161">
        <v>0</v>
      </c>
      <c r="S424" s="161" t="s">
        <v>3512</v>
      </c>
      <c r="T424" s="161" t="s">
        <v>3513</v>
      </c>
      <c r="U424" s="161" t="s">
        <v>3511</v>
      </c>
      <c r="V424" s="51"/>
      <c r="W424" s="51">
        <v>100</v>
      </c>
      <c r="X424" s="28" t="s">
        <v>3514</v>
      </c>
      <c r="Y424" s="157">
        <v>3</v>
      </c>
      <c r="Z424" s="157">
        <v>4</v>
      </c>
      <c r="AA424" s="157">
        <v>7</v>
      </c>
      <c r="AB424" s="157">
        <v>4</v>
      </c>
      <c r="AC424" s="157" t="s">
        <v>51</v>
      </c>
      <c r="AD424" s="157" t="s">
        <v>3379</v>
      </c>
      <c r="AE424" s="157" t="s">
        <v>3254</v>
      </c>
      <c r="AF424" s="158">
        <v>80</v>
      </c>
      <c r="AG424" s="157" t="s">
        <v>1468</v>
      </c>
      <c r="AH424" s="157" t="s">
        <v>3515</v>
      </c>
      <c r="AI424" s="158">
        <v>40</v>
      </c>
      <c r="AJ424" s="157" t="s">
        <v>3516</v>
      </c>
      <c r="AK424" s="157" t="s">
        <v>3517</v>
      </c>
      <c r="AL424" s="158">
        <v>40</v>
      </c>
    </row>
    <row r="425" spans="1:41" s="157" customFormat="1" ht="409.6">
      <c r="A425" s="157" t="s">
        <v>9708</v>
      </c>
      <c r="B425" s="157" t="s">
        <v>3366</v>
      </c>
      <c r="C425" s="157">
        <v>30</v>
      </c>
      <c r="E425" s="157" t="s">
        <v>3518</v>
      </c>
      <c r="F425" s="157">
        <v>6013</v>
      </c>
      <c r="G425" s="157" t="s">
        <v>3519</v>
      </c>
      <c r="H425" s="157">
        <v>2005</v>
      </c>
      <c r="I425" s="157" t="s">
        <v>3520</v>
      </c>
      <c r="J425" s="161">
        <v>312969.45</v>
      </c>
      <c r="K425" s="157" t="s">
        <v>149</v>
      </c>
      <c r="L425" s="157" t="s">
        <v>3371</v>
      </c>
      <c r="M425" s="157" t="s">
        <v>3372</v>
      </c>
      <c r="N425" s="157" t="s">
        <v>3521</v>
      </c>
      <c r="O425" s="157" t="s">
        <v>3522</v>
      </c>
      <c r="P425" s="157" t="s">
        <v>3523</v>
      </c>
      <c r="Q425" s="161" t="s">
        <v>3524</v>
      </c>
      <c r="R425" s="161">
        <v>0</v>
      </c>
      <c r="S425" s="161"/>
      <c r="T425" s="161" t="s">
        <v>3524</v>
      </c>
      <c r="U425" s="161" t="s">
        <v>3524</v>
      </c>
      <c r="V425" s="51">
        <v>10</v>
      </c>
      <c r="W425" s="51">
        <v>100</v>
      </c>
      <c r="X425" s="28" t="s">
        <v>3378</v>
      </c>
      <c r="Y425" s="157">
        <v>4</v>
      </c>
      <c r="Z425" s="157">
        <v>6</v>
      </c>
      <c r="AA425" s="157">
        <v>1</v>
      </c>
      <c r="AB425" s="157">
        <v>35</v>
      </c>
      <c r="AC425" s="157" t="s">
        <v>149</v>
      </c>
      <c r="AD425" s="157" t="s">
        <v>3379</v>
      </c>
      <c r="AE425" s="157" t="s">
        <v>3254</v>
      </c>
      <c r="AF425" s="157">
        <v>0</v>
      </c>
      <c r="AG425" s="157" t="s">
        <v>3381</v>
      </c>
      <c r="AI425" s="157">
        <v>80</v>
      </c>
    </row>
    <row r="426" spans="1:41" s="157" customFormat="1" ht="141.44999999999999">
      <c r="A426" s="157" t="s">
        <v>9708</v>
      </c>
      <c r="B426" s="157" t="s">
        <v>3366</v>
      </c>
      <c r="C426" s="157">
        <v>20</v>
      </c>
      <c r="E426" s="157" t="s">
        <v>3424</v>
      </c>
      <c r="F426" s="157">
        <v>28143</v>
      </c>
      <c r="G426" s="157" t="s">
        <v>3525</v>
      </c>
      <c r="H426" s="157">
        <v>2005</v>
      </c>
      <c r="I426" s="157" t="s">
        <v>3526</v>
      </c>
      <c r="J426" s="161">
        <v>133707</v>
      </c>
      <c r="K426" s="157" t="s">
        <v>149</v>
      </c>
      <c r="L426" s="157" t="s">
        <v>3428</v>
      </c>
      <c r="M426" s="157" t="s">
        <v>3429</v>
      </c>
      <c r="N426" s="157" t="s">
        <v>3527</v>
      </c>
      <c r="O426" s="157" t="s">
        <v>3528</v>
      </c>
      <c r="P426" s="157" t="s">
        <v>3529</v>
      </c>
      <c r="Q426" s="161" t="s">
        <v>3530</v>
      </c>
      <c r="R426" s="161">
        <v>0</v>
      </c>
      <c r="S426" s="161" t="s">
        <v>3531</v>
      </c>
      <c r="T426" s="161" t="s">
        <v>3532</v>
      </c>
      <c r="U426" s="161" t="s">
        <v>3530</v>
      </c>
      <c r="V426" s="51">
        <v>60</v>
      </c>
      <c r="W426" s="51">
        <v>100</v>
      </c>
      <c r="X426" s="157" t="s">
        <v>3436</v>
      </c>
      <c r="Y426" s="157" t="s">
        <v>3437</v>
      </c>
      <c r="Z426" s="157" t="s">
        <v>3438</v>
      </c>
      <c r="AA426" s="157" t="s">
        <v>3533</v>
      </c>
      <c r="AB426" s="157">
        <v>4</v>
      </c>
      <c r="AC426" s="157" t="s">
        <v>149</v>
      </c>
      <c r="AD426" s="157" t="s">
        <v>3440</v>
      </c>
      <c r="AE426" s="157" t="s">
        <v>3254</v>
      </c>
      <c r="AF426" s="157">
        <v>0</v>
      </c>
      <c r="AG426" s="157" t="s">
        <v>3443</v>
      </c>
      <c r="AH426" s="157" t="s">
        <v>3444</v>
      </c>
      <c r="AI426" s="157">
        <v>0</v>
      </c>
    </row>
    <row r="427" spans="1:41" s="157" customFormat="1" ht="134.25" customHeight="1">
      <c r="A427" s="157" t="s">
        <v>9708</v>
      </c>
      <c r="B427" s="157" t="s">
        <v>3366</v>
      </c>
      <c r="C427" s="157">
        <v>32</v>
      </c>
      <c r="E427" s="157" t="s">
        <v>3534</v>
      </c>
      <c r="F427" s="157">
        <v>15666</v>
      </c>
      <c r="G427" s="157" t="s">
        <v>3535</v>
      </c>
      <c r="H427" s="157">
        <v>2005</v>
      </c>
      <c r="I427" s="157" t="s">
        <v>3536</v>
      </c>
      <c r="J427" s="161">
        <v>208646</v>
      </c>
      <c r="K427" s="157" t="s">
        <v>149</v>
      </c>
      <c r="L427" s="157" t="s">
        <v>3537</v>
      </c>
      <c r="M427" s="157" t="s">
        <v>3538</v>
      </c>
      <c r="N427" s="157" t="s">
        <v>3539</v>
      </c>
      <c r="O427" s="157" t="s">
        <v>3540</v>
      </c>
      <c r="P427" s="157" t="s">
        <v>3541</v>
      </c>
      <c r="Q427" s="161" t="s">
        <v>3542</v>
      </c>
      <c r="R427" s="161">
        <v>0</v>
      </c>
      <c r="S427" s="161">
        <v>6000</v>
      </c>
      <c r="T427" s="161">
        <v>18000</v>
      </c>
      <c r="U427" s="161">
        <f>+R427+S427+T427</f>
        <v>24000</v>
      </c>
      <c r="V427" s="51">
        <v>100</v>
      </c>
      <c r="W427" s="51">
        <v>100</v>
      </c>
      <c r="X427" s="28" t="s">
        <v>3399</v>
      </c>
      <c r="Y427" s="157" t="s">
        <v>3543</v>
      </c>
      <c r="Z427" s="157" t="s">
        <v>3544</v>
      </c>
      <c r="AA427" s="157" t="s">
        <v>3545</v>
      </c>
      <c r="AB427" s="157" t="s">
        <v>3546</v>
      </c>
      <c r="AD427" s="157" t="s">
        <v>3547</v>
      </c>
      <c r="AE427" s="157" t="s">
        <v>3380</v>
      </c>
      <c r="AF427" s="157">
        <v>100</v>
      </c>
      <c r="AG427" s="157" t="s">
        <v>3405</v>
      </c>
      <c r="AI427" s="157">
        <v>90</v>
      </c>
      <c r="AJ427" s="157" t="s">
        <v>3548</v>
      </c>
      <c r="AL427" s="157">
        <v>10</v>
      </c>
    </row>
    <row r="428" spans="1:41" s="157" customFormat="1" ht="80.25" customHeight="1">
      <c r="A428" s="157" t="s">
        <v>9708</v>
      </c>
      <c r="B428" s="157" t="s">
        <v>3489</v>
      </c>
      <c r="C428" s="157">
        <v>10</v>
      </c>
      <c r="E428" s="157" t="s">
        <v>3504</v>
      </c>
      <c r="F428" s="157">
        <v>2013</v>
      </c>
      <c r="G428" s="157" t="s">
        <v>3549</v>
      </c>
      <c r="H428" s="157">
        <v>2005</v>
      </c>
      <c r="J428" s="161" t="s">
        <v>3550</v>
      </c>
      <c r="K428" s="157" t="s">
        <v>149</v>
      </c>
      <c r="L428" s="157" t="s">
        <v>3507</v>
      </c>
      <c r="M428" s="157" t="s">
        <v>3508</v>
      </c>
      <c r="N428" s="157" t="s">
        <v>3551</v>
      </c>
      <c r="O428" s="157" t="s">
        <v>3552</v>
      </c>
      <c r="P428" s="157" t="s">
        <v>3553</v>
      </c>
      <c r="Q428" s="161" t="s">
        <v>3554</v>
      </c>
      <c r="R428" s="161">
        <v>0</v>
      </c>
      <c r="S428" s="161" t="s">
        <v>3555</v>
      </c>
      <c r="T428" s="161" t="s">
        <v>3434</v>
      </c>
      <c r="U428" s="161" t="s">
        <v>3556</v>
      </c>
      <c r="V428" s="51"/>
      <c r="W428" s="51">
        <v>100</v>
      </c>
      <c r="X428" s="28" t="s">
        <v>3514</v>
      </c>
      <c r="Y428" s="157">
        <v>3</v>
      </c>
      <c r="Z428" s="157">
        <v>4</v>
      </c>
      <c r="AA428" s="157">
        <v>7</v>
      </c>
      <c r="AB428" s="157">
        <v>4</v>
      </c>
      <c r="AC428" s="157" t="s">
        <v>149</v>
      </c>
      <c r="AD428" s="157" t="s">
        <v>3547</v>
      </c>
      <c r="AE428" s="157" t="s">
        <v>3254</v>
      </c>
      <c r="AF428" s="158">
        <v>90</v>
      </c>
      <c r="AG428" s="157" t="s">
        <v>1468</v>
      </c>
      <c r="AH428" s="157" t="s">
        <v>3557</v>
      </c>
      <c r="AI428" s="158">
        <v>90</v>
      </c>
    </row>
    <row r="429" spans="1:41" s="157" customFormat="1" ht="174.75" customHeight="1">
      <c r="A429" s="157" t="s">
        <v>9708</v>
      </c>
      <c r="B429" s="157" t="s">
        <v>3366</v>
      </c>
      <c r="C429" s="157">
        <v>4</v>
      </c>
      <c r="E429" s="157" t="s">
        <v>3558</v>
      </c>
      <c r="F429" s="157">
        <v>8279</v>
      </c>
      <c r="G429" s="157" t="s">
        <v>3559</v>
      </c>
      <c r="H429" s="157">
        <v>2005</v>
      </c>
      <c r="I429" s="157" t="s">
        <v>3560</v>
      </c>
      <c r="J429" s="161">
        <v>101110</v>
      </c>
      <c r="K429" s="157" t="s">
        <v>149</v>
      </c>
      <c r="L429" s="157" t="s">
        <v>3561</v>
      </c>
      <c r="M429" s="157" t="s">
        <v>3562</v>
      </c>
      <c r="N429" s="157" t="s">
        <v>3563</v>
      </c>
      <c r="O429" s="157" t="s">
        <v>3564</v>
      </c>
      <c r="P429" s="157" t="s">
        <v>3565</v>
      </c>
      <c r="Q429" s="161" t="s">
        <v>3566</v>
      </c>
      <c r="R429" s="161">
        <v>0</v>
      </c>
      <c r="S429" s="161">
        <v>0</v>
      </c>
      <c r="T429" s="161">
        <v>0</v>
      </c>
      <c r="U429" s="161">
        <f>+R429+S429+T429</f>
        <v>0</v>
      </c>
      <c r="V429" s="51">
        <v>0</v>
      </c>
      <c r="W429" s="51">
        <v>100</v>
      </c>
      <c r="X429" s="157" t="s">
        <v>3567</v>
      </c>
      <c r="Y429" s="157" t="s">
        <v>3568</v>
      </c>
      <c r="Z429" s="157" t="s">
        <v>3569</v>
      </c>
      <c r="AA429" s="157" t="s">
        <v>3570</v>
      </c>
      <c r="AB429" s="157">
        <v>11</v>
      </c>
      <c r="AC429" s="157" t="s">
        <v>149</v>
      </c>
      <c r="AD429" s="157" t="s">
        <v>3571</v>
      </c>
      <c r="AE429" s="157" t="s">
        <v>3254</v>
      </c>
      <c r="AF429" s="157">
        <v>0</v>
      </c>
      <c r="AG429" s="157" t="s">
        <v>3572</v>
      </c>
      <c r="AH429" s="157" t="s">
        <v>3382</v>
      </c>
      <c r="AI429" s="158">
        <v>5</v>
      </c>
    </row>
    <row r="430" spans="1:41" s="157" customFormat="1" ht="101.25" customHeight="1">
      <c r="A430" s="166" t="s">
        <v>9708</v>
      </c>
      <c r="B430" s="166" t="s">
        <v>3366</v>
      </c>
      <c r="C430" s="166">
        <v>29</v>
      </c>
      <c r="D430" s="166"/>
      <c r="E430" s="166" t="s">
        <v>3445</v>
      </c>
      <c r="F430" s="166">
        <v>10331</v>
      </c>
      <c r="G430" s="166" t="s">
        <v>3573</v>
      </c>
      <c r="H430" s="166" t="s">
        <v>3574</v>
      </c>
      <c r="I430" s="166" t="s">
        <v>3575</v>
      </c>
      <c r="J430" s="161">
        <v>29472.78</v>
      </c>
      <c r="K430" s="166" t="s">
        <v>149</v>
      </c>
      <c r="L430" s="166" t="s">
        <v>3576</v>
      </c>
      <c r="M430" s="166" t="s">
        <v>3449</v>
      </c>
      <c r="N430" s="158" t="s">
        <v>3577</v>
      </c>
      <c r="O430" s="158" t="s">
        <v>3578</v>
      </c>
      <c r="P430" s="157" t="s">
        <v>3579</v>
      </c>
      <c r="Q430" s="161" t="s">
        <v>3580</v>
      </c>
      <c r="R430" s="161">
        <v>0</v>
      </c>
      <c r="S430" s="161">
        <v>500</v>
      </c>
      <c r="T430" s="161" t="s">
        <v>3581</v>
      </c>
      <c r="U430" s="161">
        <f>+S430</f>
        <v>500</v>
      </c>
      <c r="V430" s="51"/>
      <c r="W430" s="51">
        <v>100</v>
      </c>
      <c r="X430" s="157" t="s">
        <v>3454</v>
      </c>
      <c r="Y430" s="157">
        <v>3</v>
      </c>
      <c r="Z430" s="157">
        <v>4</v>
      </c>
      <c r="AA430" s="157">
        <v>7</v>
      </c>
      <c r="AB430" s="157">
        <v>17</v>
      </c>
      <c r="AC430" s="157" t="s">
        <v>149</v>
      </c>
      <c r="AE430" s="157" t="s">
        <v>3254</v>
      </c>
      <c r="AF430" s="157">
        <v>5</v>
      </c>
      <c r="AG430" s="157" t="s">
        <v>3455</v>
      </c>
      <c r="AH430" s="157" t="s">
        <v>3456</v>
      </c>
      <c r="AI430" s="157">
        <v>5</v>
      </c>
    </row>
    <row r="431" spans="1:41" s="157" customFormat="1" ht="75.75" customHeight="1">
      <c r="A431" s="166"/>
      <c r="B431" s="166"/>
      <c r="C431" s="166"/>
      <c r="D431" s="166"/>
      <c r="E431" s="166"/>
      <c r="F431" s="166"/>
      <c r="G431" s="166"/>
      <c r="H431" s="166"/>
      <c r="I431" s="166"/>
      <c r="J431" s="161">
        <v>30584.42</v>
      </c>
      <c r="K431" s="166"/>
      <c r="L431" s="166"/>
      <c r="M431" s="166"/>
      <c r="N431" s="158" t="s">
        <v>3582</v>
      </c>
      <c r="O431" s="158" t="s">
        <v>3583</v>
      </c>
      <c r="P431" s="157" t="s">
        <v>3584</v>
      </c>
      <c r="Q431" s="161" t="s">
        <v>3585</v>
      </c>
      <c r="R431" s="161">
        <v>0</v>
      </c>
      <c r="S431" s="161">
        <v>1500</v>
      </c>
      <c r="T431" s="161" t="s">
        <v>3581</v>
      </c>
      <c r="U431" s="161">
        <f>+S431</f>
        <v>1500</v>
      </c>
      <c r="V431" s="51"/>
      <c r="W431" s="51">
        <v>100</v>
      </c>
      <c r="X431" s="157" t="s">
        <v>3454</v>
      </c>
      <c r="Y431" s="157">
        <v>3</v>
      </c>
      <c r="Z431" s="157">
        <v>4</v>
      </c>
      <c r="AA431" s="157">
        <v>7</v>
      </c>
      <c r="AB431" s="157">
        <v>17</v>
      </c>
      <c r="AC431" s="157" t="s">
        <v>149</v>
      </c>
      <c r="AE431" s="157" t="s">
        <v>3254</v>
      </c>
      <c r="AF431" s="157">
        <v>10</v>
      </c>
      <c r="AG431" s="157" t="s">
        <v>3455</v>
      </c>
      <c r="AH431" s="157" t="s">
        <v>3456</v>
      </c>
      <c r="AI431" s="157">
        <v>10</v>
      </c>
    </row>
    <row r="432" spans="1:41" s="157" customFormat="1" ht="75" customHeight="1">
      <c r="A432" s="157" t="s">
        <v>9708</v>
      </c>
      <c r="B432" s="157" t="s">
        <v>3366</v>
      </c>
      <c r="C432" s="157">
        <v>14</v>
      </c>
      <c r="E432" s="157" t="s">
        <v>3586</v>
      </c>
      <c r="F432" s="157">
        <v>8289</v>
      </c>
      <c r="G432" s="157" t="s">
        <v>3587</v>
      </c>
      <c r="H432" s="157" t="s">
        <v>3588</v>
      </c>
      <c r="I432" s="157" t="s">
        <v>3589</v>
      </c>
      <c r="J432" s="161">
        <v>69097</v>
      </c>
      <c r="K432" s="157" t="s">
        <v>149</v>
      </c>
      <c r="L432" s="157" t="s">
        <v>3590</v>
      </c>
      <c r="M432" s="157" t="s">
        <v>3591</v>
      </c>
      <c r="N432" s="157" t="s">
        <v>3592</v>
      </c>
      <c r="O432" s="157" t="s">
        <v>3593</v>
      </c>
      <c r="P432" s="157" t="s">
        <v>3594</v>
      </c>
      <c r="Q432" s="161">
        <v>0</v>
      </c>
      <c r="R432" s="161">
        <v>0</v>
      </c>
      <c r="S432" s="161">
        <v>0</v>
      </c>
      <c r="T432" s="161">
        <v>0</v>
      </c>
      <c r="U432" s="161">
        <f>+R432+S432+T432</f>
        <v>0</v>
      </c>
      <c r="V432" s="51"/>
      <c r="W432" s="51">
        <v>100</v>
      </c>
      <c r="X432" s="28" t="s">
        <v>3595</v>
      </c>
      <c r="Y432" s="157">
        <v>4</v>
      </c>
      <c r="Z432" s="157">
        <v>6</v>
      </c>
      <c r="AA432" s="157" t="s">
        <v>3596</v>
      </c>
      <c r="AB432" s="157">
        <v>4</v>
      </c>
      <c r="AC432" s="157" t="s">
        <v>149</v>
      </c>
      <c r="AE432" s="157" t="s">
        <v>3254</v>
      </c>
      <c r="AF432" s="157">
        <v>50</v>
      </c>
      <c r="AG432" s="157" t="s">
        <v>3418</v>
      </c>
      <c r="AH432" s="157" t="s">
        <v>3456</v>
      </c>
      <c r="AI432" s="157">
        <v>25</v>
      </c>
      <c r="AJ432" s="157" t="s">
        <v>3597</v>
      </c>
      <c r="AK432" s="157" t="s">
        <v>3456</v>
      </c>
      <c r="AL432" s="157">
        <v>10</v>
      </c>
      <c r="AM432" s="157" t="s">
        <v>3422</v>
      </c>
      <c r="AN432" s="157" t="s">
        <v>3456</v>
      </c>
      <c r="AO432" s="157">
        <v>15</v>
      </c>
    </row>
    <row r="433" spans="1:44" s="157" customFormat="1" ht="183.75" customHeight="1">
      <c r="A433" s="157" t="s">
        <v>9708</v>
      </c>
      <c r="B433" s="157" t="s">
        <v>3366</v>
      </c>
      <c r="C433" s="157">
        <v>5</v>
      </c>
      <c r="E433" s="157" t="s">
        <v>3490</v>
      </c>
      <c r="F433" s="157">
        <v>6777</v>
      </c>
      <c r="G433" s="157" t="s">
        <v>3598</v>
      </c>
      <c r="H433" s="157">
        <v>2005</v>
      </c>
      <c r="I433" s="157" t="s">
        <v>3599</v>
      </c>
      <c r="J433" s="161">
        <v>66834</v>
      </c>
      <c r="K433" s="157" t="s">
        <v>149</v>
      </c>
      <c r="L433" s="157" t="s">
        <v>3493</v>
      </c>
      <c r="M433" s="157" t="s">
        <v>3494</v>
      </c>
      <c r="N433" s="157" t="s">
        <v>3600</v>
      </c>
      <c r="O433" s="157" t="s">
        <v>3601</v>
      </c>
      <c r="P433" s="157" t="s">
        <v>3602</v>
      </c>
      <c r="Q433" s="161">
        <v>0</v>
      </c>
      <c r="R433" s="161">
        <v>0</v>
      </c>
      <c r="S433" s="161">
        <v>0</v>
      </c>
      <c r="T433" s="161">
        <v>0</v>
      </c>
      <c r="U433" s="161">
        <v>0</v>
      </c>
      <c r="V433" s="51">
        <v>70</v>
      </c>
      <c r="W433" s="51">
        <v>100</v>
      </c>
      <c r="X433" s="49" t="s">
        <v>3498</v>
      </c>
      <c r="Y433" s="157">
        <v>3</v>
      </c>
      <c r="Z433" s="157">
        <v>2</v>
      </c>
      <c r="AA433" s="157">
        <v>1</v>
      </c>
      <c r="AB433" s="157">
        <v>4</v>
      </c>
      <c r="AC433" s="157" t="s">
        <v>149</v>
      </c>
      <c r="AD433" s="157" t="s">
        <v>3499</v>
      </c>
      <c r="AE433" s="157" t="s">
        <v>3254</v>
      </c>
      <c r="AF433" s="157">
        <v>0</v>
      </c>
      <c r="AG433" s="157" t="s">
        <v>3500</v>
      </c>
      <c r="AH433" s="157" t="s">
        <v>3501</v>
      </c>
      <c r="AI433" s="157">
        <v>0</v>
      </c>
      <c r="AJ433" s="157" t="s">
        <v>3603</v>
      </c>
      <c r="AK433" s="157" t="s">
        <v>3503</v>
      </c>
      <c r="AL433" s="157">
        <v>0</v>
      </c>
    </row>
    <row r="434" spans="1:44" s="157" customFormat="1" ht="104.25" customHeight="1">
      <c r="A434" s="157" t="s">
        <v>9708</v>
      </c>
      <c r="B434" s="157" t="s">
        <v>3366</v>
      </c>
      <c r="C434" s="157">
        <v>12</v>
      </c>
      <c r="E434" s="157" t="s">
        <v>3604</v>
      </c>
      <c r="F434" s="157">
        <v>7705</v>
      </c>
      <c r="G434" s="157" t="s">
        <v>3605</v>
      </c>
      <c r="H434" s="157" t="s">
        <v>3606</v>
      </c>
      <c r="I434" s="157" t="s">
        <v>3607</v>
      </c>
      <c r="J434" s="161">
        <v>51198</v>
      </c>
      <c r="K434" s="157" t="s">
        <v>149</v>
      </c>
      <c r="L434" s="157" t="s">
        <v>3608</v>
      </c>
      <c r="M434" s="157" t="s">
        <v>3609</v>
      </c>
      <c r="N434" s="50" t="s">
        <v>3610</v>
      </c>
      <c r="O434" s="157" t="s">
        <v>3611</v>
      </c>
      <c r="P434" s="157" t="s">
        <v>3612</v>
      </c>
      <c r="Q434" s="161">
        <v>0</v>
      </c>
      <c r="R434" s="161">
        <v>0</v>
      </c>
      <c r="S434" s="161">
        <v>0</v>
      </c>
      <c r="T434" s="161">
        <v>0</v>
      </c>
      <c r="U434" s="161">
        <f>+R434</f>
        <v>0</v>
      </c>
      <c r="V434" s="51"/>
      <c r="W434" s="51">
        <v>100</v>
      </c>
      <c r="X434" s="28" t="s">
        <v>3613</v>
      </c>
      <c r="Y434" s="157">
        <v>6</v>
      </c>
      <c r="Z434" s="157">
        <v>1</v>
      </c>
      <c r="AA434" s="157">
        <v>1</v>
      </c>
      <c r="AB434" s="157">
        <v>14</v>
      </c>
      <c r="AC434" s="157">
        <v>255</v>
      </c>
      <c r="AD434" s="157">
        <v>0</v>
      </c>
      <c r="AE434" s="157" t="s">
        <v>3614</v>
      </c>
      <c r="AF434" s="157">
        <v>100</v>
      </c>
      <c r="AG434" s="157" t="s">
        <v>3615</v>
      </c>
      <c r="AI434" s="157">
        <v>100</v>
      </c>
    </row>
    <row r="435" spans="1:44" s="157" customFormat="1" ht="114.75" customHeight="1">
      <c r="A435" s="157" t="s">
        <v>9708</v>
      </c>
      <c r="B435" s="157" t="s">
        <v>3366</v>
      </c>
      <c r="C435" s="157">
        <v>20</v>
      </c>
      <c r="E435" s="157" t="s">
        <v>3442</v>
      </c>
      <c r="F435" s="157">
        <v>9275</v>
      </c>
      <c r="G435" s="157" t="s">
        <v>3616</v>
      </c>
      <c r="H435" s="157">
        <v>2005</v>
      </c>
      <c r="I435" s="157" t="s">
        <v>3617</v>
      </c>
      <c r="J435" s="161">
        <v>53557</v>
      </c>
      <c r="K435" s="157" t="s">
        <v>149</v>
      </c>
      <c r="L435" s="157" t="s">
        <v>3428</v>
      </c>
      <c r="M435" s="157" t="s">
        <v>3429</v>
      </c>
      <c r="N435" s="157" t="s">
        <v>3618</v>
      </c>
      <c r="O435" s="157" t="s">
        <v>3619</v>
      </c>
      <c r="P435" s="157" t="s">
        <v>3620</v>
      </c>
      <c r="Q435" s="161" t="s">
        <v>3621</v>
      </c>
      <c r="R435" s="161">
        <v>0</v>
      </c>
      <c r="S435" s="161" t="s">
        <v>3404</v>
      </c>
      <c r="T435" s="161" t="s">
        <v>3556</v>
      </c>
      <c r="U435" s="161" t="s">
        <v>3621</v>
      </c>
      <c r="V435" s="51">
        <v>60</v>
      </c>
      <c r="W435" s="51">
        <v>100</v>
      </c>
      <c r="X435" s="28" t="s">
        <v>3613</v>
      </c>
      <c r="Y435" s="157" t="s">
        <v>3437</v>
      </c>
      <c r="Z435" s="157" t="s">
        <v>3438</v>
      </c>
      <c r="AA435" s="157" t="s">
        <v>3622</v>
      </c>
      <c r="AB435" s="157">
        <v>4</v>
      </c>
      <c r="AC435" s="157" t="s">
        <v>149</v>
      </c>
      <c r="AD435" s="157" t="s">
        <v>3440</v>
      </c>
      <c r="AE435" s="157" t="s">
        <v>3254</v>
      </c>
      <c r="AF435" s="157">
        <v>50</v>
      </c>
      <c r="AG435" s="157" t="s">
        <v>3443</v>
      </c>
      <c r="AH435" s="157" t="s">
        <v>3623</v>
      </c>
      <c r="AI435" s="157">
        <v>50</v>
      </c>
    </row>
    <row r="436" spans="1:44" s="157" customFormat="1" ht="183.9">
      <c r="A436" s="157" t="s">
        <v>9708</v>
      </c>
      <c r="B436" s="157" t="s">
        <v>3366</v>
      </c>
      <c r="C436" s="157">
        <v>12</v>
      </c>
      <c r="E436" s="157" t="s">
        <v>3624</v>
      </c>
      <c r="F436" s="157">
        <v>4041</v>
      </c>
      <c r="G436" s="157" t="s">
        <v>3625</v>
      </c>
      <c r="H436" s="157" t="s">
        <v>3606</v>
      </c>
      <c r="I436" s="50" t="s">
        <v>3626</v>
      </c>
      <c r="J436" s="161">
        <v>51639</v>
      </c>
      <c r="K436" s="157" t="s">
        <v>149</v>
      </c>
      <c r="L436" s="157" t="s">
        <v>3608</v>
      </c>
      <c r="M436" s="157" t="s">
        <v>3627</v>
      </c>
      <c r="N436" s="50" t="s">
        <v>3628</v>
      </c>
      <c r="O436" s="157" t="s">
        <v>3629</v>
      </c>
      <c r="P436" s="157" t="s">
        <v>3630</v>
      </c>
      <c r="Q436" s="161">
        <v>0</v>
      </c>
      <c r="R436" s="161">
        <v>0</v>
      </c>
      <c r="S436" s="161">
        <v>0</v>
      </c>
      <c r="T436" s="161">
        <v>0</v>
      </c>
      <c r="U436" s="161">
        <v>0</v>
      </c>
      <c r="V436" s="51"/>
      <c r="W436" s="51">
        <v>100</v>
      </c>
      <c r="X436" s="28" t="s">
        <v>3613</v>
      </c>
      <c r="Y436" s="157">
        <v>6</v>
      </c>
      <c r="Z436" s="157">
        <v>1</v>
      </c>
      <c r="AA436" s="157">
        <v>2</v>
      </c>
      <c r="AB436" s="157" t="s">
        <v>3631</v>
      </c>
      <c r="AC436" s="157">
        <v>256</v>
      </c>
      <c r="AD436" s="157">
        <v>0</v>
      </c>
      <c r="AE436" s="157" t="s">
        <v>3632</v>
      </c>
      <c r="AF436" s="157">
        <v>100</v>
      </c>
      <c r="AG436" s="157" t="s">
        <v>3633</v>
      </c>
      <c r="AH436" s="157" t="s">
        <v>3634</v>
      </c>
      <c r="AI436" s="157">
        <v>100</v>
      </c>
    </row>
    <row r="437" spans="1:44" s="157" customFormat="1" ht="127.3">
      <c r="A437" s="157" t="s">
        <v>9708</v>
      </c>
      <c r="B437" s="157" t="s">
        <v>3366</v>
      </c>
      <c r="C437" s="157">
        <v>33</v>
      </c>
      <c r="E437" s="157" t="s">
        <v>3423</v>
      </c>
      <c r="F437" s="157">
        <v>7002</v>
      </c>
      <c r="G437" s="157" t="s">
        <v>3635</v>
      </c>
      <c r="H437" s="157" t="s">
        <v>3636</v>
      </c>
      <c r="I437" s="157" t="s">
        <v>3637</v>
      </c>
      <c r="J437" s="161">
        <v>50532</v>
      </c>
      <c r="K437" s="157" t="s">
        <v>149</v>
      </c>
      <c r="L437" s="157" t="s">
        <v>3638</v>
      </c>
      <c r="M437" s="157" t="s">
        <v>3639</v>
      </c>
      <c r="N437" s="157" t="s">
        <v>3640</v>
      </c>
      <c r="O437" s="157" t="s">
        <v>3641</v>
      </c>
      <c r="Q437" s="161">
        <v>0</v>
      </c>
      <c r="R437" s="161">
        <v>0</v>
      </c>
      <c r="S437" s="161">
        <v>45</v>
      </c>
      <c r="T437" s="161">
        <v>50</v>
      </c>
      <c r="U437" s="161">
        <f>+R437+S437+T437</f>
        <v>95</v>
      </c>
      <c r="V437" s="51">
        <v>100</v>
      </c>
      <c r="W437" s="51">
        <v>100</v>
      </c>
      <c r="X437" s="28" t="s">
        <v>3642</v>
      </c>
      <c r="Y437" s="157">
        <v>3</v>
      </c>
      <c r="Z437" s="157">
        <v>3</v>
      </c>
      <c r="AA437" s="157">
        <v>1</v>
      </c>
      <c r="AB437" s="157" t="s">
        <v>3643</v>
      </c>
      <c r="AC437" s="157" t="s">
        <v>149</v>
      </c>
      <c r="AE437" s="157" t="s">
        <v>3254</v>
      </c>
      <c r="AF437" s="157">
        <v>100</v>
      </c>
      <c r="AG437" s="157" t="s">
        <v>3422</v>
      </c>
      <c r="AH437" s="157" t="s">
        <v>3644</v>
      </c>
      <c r="AI437" s="157">
        <v>60</v>
      </c>
      <c r="AJ437" s="157" t="s">
        <v>3645</v>
      </c>
      <c r="AK437" s="51">
        <v>18825.070019999999</v>
      </c>
      <c r="AL437" s="157">
        <v>20</v>
      </c>
      <c r="AM437" s="157" t="s">
        <v>3646</v>
      </c>
      <c r="AN437" s="157" t="s">
        <v>3647</v>
      </c>
      <c r="AO437" s="157">
        <v>20</v>
      </c>
    </row>
    <row r="438" spans="1:44" s="157" customFormat="1" ht="105.75" customHeight="1">
      <c r="A438" s="157" t="s">
        <v>9708</v>
      </c>
      <c r="B438" s="157" t="s">
        <v>3366</v>
      </c>
      <c r="C438" s="157">
        <v>12</v>
      </c>
      <c r="E438" s="157" t="s">
        <v>3604</v>
      </c>
      <c r="F438" s="157">
        <v>7705</v>
      </c>
      <c r="G438" s="157" t="s">
        <v>3648</v>
      </c>
      <c r="H438" s="157" t="s">
        <v>3606</v>
      </c>
      <c r="I438" s="50" t="s">
        <v>3649</v>
      </c>
      <c r="J438" s="161">
        <v>50168</v>
      </c>
      <c r="K438" s="157" t="s">
        <v>149</v>
      </c>
      <c r="L438" s="157" t="s">
        <v>3608</v>
      </c>
      <c r="M438" s="157" t="s">
        <v>3609</v>
      </c>
      <c r="N438" s="50" t="s">
        <v>3650</v>
      </c>
      <c r="O438" s="157" t="s">
        <v>3651</v>
      </c>
      <c r="P438" s="157" t="s">
        <v>3652</v>
      </c>
      <c r="Q438" s="161">
        <v>0</v>
      </c>
      <c r="R438" s="161">
        <v>0</v>
      </c>
      <c r="S438" s="161">
        <v>0</v>
      </c>
      <c r="T438" s="161">
        <v>0</v>
      </c>
      <c r="U438" s="161">
        <v>0</v>
      </c>
      <c r="V438" s="51"/>
      <c r="W438" s="51">
        <v>100</v>
      </c>
      <c r="X438" s="28" t="s">
        <v>3613</v>
      </c>
      <c r="Y438" s="157">
        <v>6</v>
      </c>
      <c r="Z438" s="157">
        <v>1</v>
      </c>
      <c r="AA438" s="157">
        <v>2</v>
      </c>
      <c r="AB438" s="157">
        <v>14.19</v>
      </c>
      <c r="AC438" s="157">
        <v>254</v>
      </c>
      <c r="AD438" s="157">
        <v>0</v>
      </c>
      <c r="AE438" s="157" t="s">
        <v>3254</v>
      </c>
      <c r="AF438" s="157">
        <v>100</v>
      </c>
      <c r="AG438" s="157" t="s">
        <v>3615</v>
      </c>
      <c r="AI438" s="157">
        <v>100</v>
      </c>
    </row>
    <row r="439" spans="1:44" s="157" customFormat="1" ht="102" customHeight="1">
      <c r="A439" s="157" t="s">
        <v>9708</v>
      </c>
      <c r="B439" s="157" t="s">
        <v>3366</v>
      </c>
      <c r="C439" s="157">
        <v>12</v>
      </c>
      <c r="E439" s="157" t="s">
        <v>3634</v>
      </c>
      <c r="F439" s="157">
        <v>8992</v>
      </c>
      <c r="G439" s="157" t="s">
        <v>3653</v>
      </c>
      <c r="H439" s="157" t="s">
        <v>3606</v>
      </c>
      <c r="I439" s="50" t="s">
        <v>3654</v>
      </c>
      <c r="J439" s="161">
        <v>48308</v>
      </c>
      <c r="K439" s="157" t="s">
        <v>149</v>
      </c>
      <c r="L439" s="157" t="s">
        <v>3608</v>
      </c>
      <c r="M439" s="157" t="s">
        <v>3655</v>
      </c>
      <c r="N439" s="50" t="s">
        <v>3656</v>
      </c>
      <c r="O439" s="157" t="s">
        <v>3657</v>
      </c>
      <c r="P439" s="157" t="s">
        <v>3658</v>
      </c>
      <c r="Q439" s="161">
        <v>0</v>
      </c>
      <c r="R439" s="161">
        <v>0</v>
      </c>
      <c r="S439" s="161">
        <v>0</v>
      </c>
      <c r="T439" s="161">
        <v>0</v>
      </c>
      <c r="U439" s="161">
        <v>0</v>
      </c>
      <c r="V439" s="51"/>
      <c r="W439" s="51">
        <v>100</v>
      </c>
      <c r="X439" s="28" t="s">
        <v>3613</v>
      </c>
      <c r="Y439" s="157">
        <v>6</v>
      </c>
      <c r="Z439" s="157">
        <v>1</v>
      </c>
      <c r="AA439" s="157">
        <v>1</v>
      </c>
      <c r="AB439" s="157" t="s">
        <v>3631</v>
      </c>
      <c r="AC439" s="157">
        <v>253</v>
      </c>
      <c r="AD439" s="157">
        <v>0</v>
      </c>
      <c r="AE439" s="157" t="s">
        <v>3614</v>
      </c>
      <c r="AF439" s="157">
        <v>100</v>
      </c>
      <c r="AG439" s="157" t="s">
        <v>3659</v>
      </c>
      <c r="AH439" s="157" t="s">
        <v>3634</v>
      </c>
      <c r="AI439" s="157">
        <v>100</v>
      </c>
    </row>
    <row r="440" spans="1:44" s="157" customFormat="1" ht="127.3">
      <c r="A440" s="157" t="s">
        <v>9708</v>
      </c>
      <c r="B440" s="157" t="s">
        <v>3366</v>
      </c>
      <c r="C440" s="157">
        <v>15</v>
      </c>
      <c r="E440" s="157" t="s">
        <v>3660</v>
      </c>
      <c r="F440" s="157">
        <v>5232</v>
      </c>
      <c r="G440" s="157" t="s">
        <v>3661</v>
      </c>
      <c r="H440" s="157">
        <v>2005</v>
      </c>
      <c r="I440" s="157" t="s">
        <v>3662</v>
      </c>
      <c r="J440" s="161">
        <v>41037</v>
      </c>
      <c r="K440" s="157" t="s">
        <v>149</v>
      </c>
      <c r="L440" s="157" t="s">
        <v>3663</v>
      </c>
      <c r="M440" s="157" t="s">
        <v>3664</v>
      </c>
      <c r="P440" s="157" t="s">
        <v>3665</v>
      </c>
      <c r="Q440" s="161" t="s">
        <v>3666</v>
      </c>
      <c r="R440" s="161">
        <v>0</v>
      </c>
      <c r="S440" s="161">
        <v>27</v>
      </c>
      <c r="T440" s="161">
        <v>28</v>
      </c>
      <c r="U440" s="161">
        <f>+T440+S440+R440</f>
        <v>55</v>
      </c>
      <c r="V440" s="51">
        <v>70</v>
      </c>
      <c r="W440" s="51">
        <v>100</v>
      </c>
      <c r="Y440" s="157">
        <v>4</v>
      </c>
      <c r="Z440" s="157">
        <v>7</v>
      </c>
      <c r="AA440" s="157">
        <v>5</v>
      </c>
      <c r="AB440" s="157">
        <v>17</v>
      </c>
      <c r="AC440" s="157" t="s">
        <v>149</v>
      </c>
      <c r="AE440" s="157" t="s">
        <v>3254</v>
      </c>
      <c r="AF440" s="157">
        <v>45</v>
      </c>
      <c r="AG440" s="157" t="s">
        <v>3422</v>
      </c>
      <c r="AH440" s="157" t="s">
        <v>3423</v>
      </c>
      <c r="AI440" s="157">
        <v>100</v>
      </c>
    </row>
    <row r="441" spans="1:44" s="157" customFormat="1" ht="127.3">
      <c r="A441" s="157" t="s">
        <v>9708</v>
      </c>
      <c r="B441" s="157" t="s">
        <v>3366</v>
      </c>
      <c r="C441" s="158">
        <v>5</v>
      </c>
      <c r="D441" s="158"/>
      <c r="E441" s="157" t="s">
        <v>3490</v>
      </c>
      <c r="F441" s="157">
        <v>6777</v>
      </c>
      <c r="G441" s="157" t="s">
        <v>3667</v>
      </c>
      <c r="H441" s="157">
        <v>2007</v>
      </c>
      <c r="I441" s="161" t="s">
        <v>3668</v>
      </c>
      <c r="J441" s="161">
        <v>42928</v>
      </c>
      <c r="K441" s="164" t="s">
        <v>103</v>
      </c>
      <c r="L441" s="157" t="s">
        <v>3493</v>
      </c>
      <c r="M441" s="157" t="s">
        <v>3494</v>
      </c>
      <c r="N441" s="157" t="s">
        <v>3669</v>
      </c>
      <c r="O441" s="157" t="s">
        <v>3670</v>
      </c>
      <c r="P441" s="157" t="s">
        <v>3671</v>
      </c>
      <c r="Q441" s="161">
        <v>0</v>
      </c>
      <c r="R441" s="161">
        <v>0</v>
      </c>
      <c r="S441" s="161">
        <v>0</v>
      </c>
      <c r="T441" s="161">
        <v>0</v>
      </c>
      <c r="U441" s="161">
        <f>+R441</f>
        <v>0</v>
      </c>
      <c r="V441" s="51"/>
      <c r="W441" s="51">
        <v>100</v>
      </c>
      <c r="X441" s="49" t="s">
        <v>3498</v>
      </c>
      <c r="Y441" s="157">
        <v>4</v>
      </c>
      <c r="Z441" s="157">
        <v>6</v>
      </c>
      <c r="AA441" s="157">
        <v>2</v>
      </c>
      <c r="AB441" s="157">
        <v>4</v>
      </c>
      <c r="AC441" s="157" t="s">
        <v>103</v>
      </c>
      <c r="AD441" s="157" t="s">
        <v>3499</v>
      </c>
      <c r="AE441" s="157" t="s">
        <v>3254</v>
      </c>
      <c r="AF441" s="158">
        <v>31</v>
      </c>
      <c r="AG441" s="157" t="s">
        <v>3672</v>
      </c>
      <c r="AH441" s="157" t="s">
        <v>3673</v>
      </c>
      <c r="AI441" s="158">
        <v>15.5</v>
      </c>
      <c r="AJ441" s="157" t="s">
        <v>3674</v>
      </c>
      <c r="AK441" s="157" t="s">
        <v>3503</v>
      </c>
      <c r="AL441" s="158">
        <v>15.5</v>
      </c>
    </row>
    <row r="442" spans="1:44" s="157" customFormat="1" ht="127.3">
      <c r="A442" s="157" t="s">
        <v>9708</v>
      </c>
      <c r="B442" s="157" t="s">
        <v>3366</v>
      </c>
      <c r="C442" s="158">
        <v>5</v>
      </c>
      <c r="D442" s="158"/>
      <c r="E442" s="157" t="s">
        <v>3490</v>
      </c>
      <c r="F442" s="157">
        <v>6777</v>
      </c>
      <c r="G442" s="157" t="s">
        <v>3675</v>
      </c>
      <c r="H442" s="157">
        <v>2007</v>
      </c>
      <c r="I442" s="161" t="s">
        <v>3676</v>
      </c>
      <c r="J442" s="161">
        <v>25196</v>
      </c>
      <c r="K442" s="164" t="s">
        <v>103</v>
      </c>
      <c r="L442" s="157" t="s">
        <v>3493</v>
      </c>
      <c r="M442" s="157" t="s">
        <v>3494</v>
      </c>
      <c r="N442" s="157" t="s">
        <v>3677</v>
      </c>
      <c r="O442" s="157" t="s">
        <v>3678</v>
      </c>
      <c r="P442" s="157" t="s">
        <v>3679</v>
      </c>
      <c r="Q442" s="161">
        <v>0</v>
      </c>
      <c r="R442" s="161">
        <v>0</v>
      </c>
      <c r="S442" s="161">
        <v>0</v>
      </c>
      <c r="T442" s="161">
        <v>0</v>
      </c>
      <c r="U442" s="161">
        <f>+R442</f>
        <v>0</v>
      </c>
      <c r="V442" s="51">
        <v>60</v>
      </c>
      <c r="W442" s="51">
        <v>100</v>
      </c>
      <c r="X442" s="49" t="s">
        <v>3498</v>
      </c>
      <c r="AB442" s="157">
        <v>4</v>
      </c>
      <c r="AE442" s="157" t="s">
        <v>3254</v>
      </c>
      <c r="AF442" s="158">
        <v>7</v>
      </c>
      <c r="AG442" s="157" t="s">
        <v>3674</v>
      </c>
      <c r="AI442" s="157">
        <v>7</v>
      </c>
      <c r="AJ442" s="53"/>
      <c r="AK442" s="157" t="s">
        <v>3503</v>
      </c>
      <c r="AL442" s="158"/>
      <c r="AO442" s="158"/>
      <c r="AR442" s="158"/>
    </row>
    <row r="443" spans="1:44" s="157" customFormat="1" ht="96.75" customHeight="1">
      <c r="A443" s="157" t="s">
        <v>9708</v>
      </c>
      <c r="B443" s="157" t="s">
        <v>3366</v>
      </c>
      <c r="C443" s="158">
        <v>10</v>
      </c>
      <c r="D443" s="386" t="s">
        <v>1468</v>
      </c>
      <c r="E443" s="157" t="s">
        <v>3680</v>
      </c>
      <c r="F443" s="157">
        <v>2013</v>
      </c>
      <c r="G443" s="157" t="s">
        <v>3681</v>
      </c>
      <c r="H443" s="157" t="s">
        <v>3682</v>
      </c>
      <c r="I443" s="161" t="s">
        <v>3683</v>
      </c>
      <c r="J443" s="161" t="s">
        <v>3684</v>
      </c>
      <c r="K443" s="164" t="s">
        <v>271</v>
      </c>
      <c r="L443" s="157" t="s">
        <v>3685</v>
      </c>
      <c r="M443" s="157" t="s">
        <v>3686</v>
      </c>
      <c r="N443" s="158" t="s">
        <v>3687</v>
      </c>
      <c r="O443" s="157" t="s">
        <v>3688</v>
      </c>
      <c r="P443" s="157" t="s">
        <v>3689</v>
      </c>
      <c r="Q443" s="161">
        <f>+ROUND((U443/1700),2)</f>
        <v>2.4</v>
      </c>
      <c r="R443" s="161">
        <v>1457</v>
      </c>
      <c r="S443" s="161">
        <v>1800</v>
      </c>
      <c r="T443" s="161">
        <v>827</v>
      </c>
      <c r="U443" s="161">
        <f>+R443+S443+T443</f>
        <v>4084</v>
      </c>
      <c r="V443" s="51">
        <v>90</v>
      </c>
      <c r="W443" s="51">
        <v>98.38</v>
      </c>
      <c r="X443" s="28" t="s">
        <v>3514</v>
      </c>
      <c r="Y443" s="157">
        <v>3</v>
      </c>
      <c r="Z443" s="157">
        <v>4</v>
      </c>
      <c r="AA443" s="157">
        <v>7</v>
      </c>
      <c r="AB443" s="157">
        <v>4</v>
      </c>
      <c r="AC443" s="157" t="s">
        <v>103</v>
      </c>
      <c r="AD443" s="157" t="s">
        <v>3379</v>
      </c>
      <c r="AE443" s="157" t="s">
        <v>3254</v>
      </c>
      <c r="AF443" s="158">
        <v>90</v>
      </c>
      <c r="AG443" s="157" t="s">
        <v>1468</v>
      </c>
      <c r="AH443" s="157" t="s">
        <v>3690</v>
      </c>
      <c r="AI443" s="158">
        <v>90</v>
      </c>
    </row>
    <row r="444" spans="1:44" s="157" customFormat="1" ht="107.25" customHeight="1">
      <c r="A444" s="165" t="s">
        <v>9708</v>
      </c>
      <c r="B444" s="166" t="s">
        <v>3366</v>
      </c>
      <c r="C444" s="165">
        <v>29</v>
      </c>
      <c r="D444" s="165"/>
      <c r="E444" s="166" t="s">
        <v>3691</v>
      </c>
      <c r="F444" s="166">
        <v>15902</v>
      </c>
      <c r="G444" s="166" t="s">
        <v>3692</v>
      </c>
      <c r="H444" s="166" t="s">
        <v>3693</v>
      </c>
      <c r="I444" s="167" t="s">
        <v>3694</v>
      </c>
      <c r="J444" s="167">
        <v>162501</v>
      </c>
      <c r="K444" s="169" t="s">
        <v>103</v>
      </c>
      <c r="L444" s="166" t="s">
        <v>3576</v>
      </c>
      <c r="M444" s="166" t="s">
        <v>3449</v>
      </c>
      <c r="N444" s="166" t="s">
        <v>3695</v>
      </c>
      <c r="O444" s="166" t="s">
        <v>3696</v>
      </c>
      <c r="P444" s="157" t="s">
        <v>3697</v>
      </c>
      <c r="Q444" s="161">
        <v>0</v>
      </c>
      <c r="R444" s="161">
        <v>0</v>
      </c>
      <c r="S444" s="161">
        <v>0</v>
      </c>
      <c r="T444" s="161">
        <v>0</v>
      </c>
      <c r="U444" s="161">
        <f>+R444+S444+T444</f>
        <v>0</v>
      </c>
      <c r="V444" s="51"/>
      <c r="W444" s="51">
        <v>100</v>
      </c>
      <c r="X444" s="28" t="s">
        <v>3454</v>
      </c>
      <c r="Y444" s="157">
        <v>2</v>
      </c>
      <c r="Z444" s="157">
        <v>5</v>
      </c>
      <c r="AA444" s="157">
        <v>6</v>
      </c>
      <c r="AB444" s="157">
        <v>17</v>
      </c>
      <c r="AC444" s="157" t="s">
        <v>103</v>
      </c>
      <c r="AE444" s="157" t="s">
        <v>3254</v>
      </c>
      <c r="AF444" s="157">
        <v>100</v>
      </c>
      <c r="AG444" s="157" t="s">
        <v>3455</v>
      </c>
      <c r="AH444" s="157" t="s">
        <v>3456</v>
      </c>
      <c r="AI444" s="157">
        <v>100</v>
      </c>
    </row>
    <row r="445" spans="1:44" s="157" customFormat="1" ht="84.9">
      <c r="A445" s="165"/>
      <c r="B445" s="166"/>
      <c r="C445" s="165"/>
      <c r="D445" s="165"/>
      <c r="E445" s="166"/>
      <c r="F445" s="166"/>
      <c r="G445" s="166"/>
      <c r="H445" s="166"/>
      <c r="I445" s="167"/>
      <c r="J445" s="167"/>
      <c r="K445" s="169"/>
      <c r="L445" s="166"/>
      <c r="M445" s="166"/>
      <c r="N445" s="166"/>
      <c r="O445" s="166"/>
      <c r="P445" s="157" t="s">
        <v>3698</v>
      </c>
      <c r="Q445" s="161">
        <v>0</v>
      </c>
      <c r="R445" s="161">
        <v>0</v>
      </c>
      <c r="S445" s="161">
        <v>0</v>
      </c>
      <c r="T445" s="161">
        <v>0</v>
      </c>
      <c r="U445" s="161">
        <v>0</v>
      </c>
      <c r="V445" s="51"/>
      <c r="W445" s="51">
        <v>100</v>
      </c>
      <c r="X445" s="28" t="s">
        <v>3454</v>
      </c>
      <c r="Y445" s="157">
        <v>2</v>
      </c>
      <c r="Z445" s="157">
        <v>5</v>
      </c>
      <c r="AA445" s="157">
        <v>6</v>
      </c>
      <c r="AB445" s="157">
        <v>17</v>
      </c>
      <c r="AC445" s="157" t="s">
        <v>103</v>
      </c>
      <c r="AE445" s="157" t="s">
        <v>3254</v>
      </c>
      <c r="AF445" s="157">
        <v>100</v>
      </c>
      <c r="AG445" s="157" t="s">
        <v>3455</v>
      </c>
      <c r="AH445" s="157" t="s">
        <v>3456</v>
      </c>
      <c r="AI445" s="157">
        <v>100</v>
      </c>
    </row>
    <row r="446" spans="1:44" s="157" customFormat="1" ht="133.5" customHeight="1">
      <c r="A446" s="157" t="s">
        <v>9708</v>
      </c>
      <c r="B446" s="157" t="s">
        <v>3366</v>
      </c>
      <c r="C446" s="158">
        <v>32</v>
      </c>
      <c r="D446" s="158"/>
      <c r="E446" s="157" t="s">
        <v>3390</v>
      </c>
      <c r="F446" s="157">
        <v>3702</v>
      </c>
      <c r="G446" s="157" t="s">
        <v>3699</v>
      </c>
      <c r="H446" s="157" t="s">
        <v>3700</v>
      </c>
      <c r="I446" s="161" t="s">
        <v>3701</v>
      </c>
      <c r="J446" s="161">
        <v>83883</v>
      </c>
      <c r="K446" s="164" t="s">
        <v>103</v>
      </c>
      <c r="L446" s="157" t="s">
        <v>3537</v>
      </c>
      <c r="M446" s="157" t="s">
        <v>3538</v>
      </c>
      <c r="N446" s="157" t="s">
        <v>3702</v>
      </c>
      <c r="O446" s="157" t="s">
        <v>3703</v>
      </c>
      <c r="Q446" s="161" t="s">
        <v>3704</v>
      </c>
      <c r="R446" s="161">
        <v>0</v>
      </c>
      <c r="S446" s="161">
        <v>3000</v>
      </c>
      <c r="T446" s="161">
        <v>18000</v>
      </c>
      <c r="U446" s="161">
        <v>21000</v>
      </c>
      <c r="V446" s="51">
        <v>100</v>
      </c>
      <c r="W446" s="51">
        <v>100</v>
      </c>
      <c r="X446" s="28" t="s">
        <v>3399</v>
      </c>
      <c r="Y446" s="157" t="s">
        <v>3543</v>
      </c>
      <c r="Z446" s="157" t="s">
        <v>3544</v>
      </c>
      <c r="AA446" s="157" t="s">
        <v>3545</v>
      </c>
      <c r="AB446" s="157" t="s">
        <v>3546</v>
      </c>
      <c r="AD446" s="157" t="s">
        <v>3404</v>
      </c>
      <c r="AE446" s="157" t="s">
        <v>3380</v>
      </c>
      <c r="AF446" s="157">
        <v>100</v>
      </c>
      <c r="AG446" s="157" t="s">
        <v>3405</v>
      </c>
      <c r="AI446" s="157">
        <v>90</v>
      </c>
      <c r="AJ446" s="157" t="s">
        <v>3548</v>
      </c>
      <c r="AL446" s="157">
        <v>10</v>
      </c>
    </row>
    <row r="447" spans="1:44" s="157" customFormat="1" ht="117" customHeight="1">
      <c r="A447" s="157" t="s">
        <v>9708</v>
      </c>
      <c r="B447" s="157" t="s">
        <v>3366</v>
      </c>
      <c r="C447" s="158">
        <v>12</v>
      </c>
      <c r="D447" s="158"/>
      <c r="E447" s="157" t="s">
        <v>3604</v>
      </c>
      <c r="F447" s="157">
        <v>7705</v>
      </c>
      <c r="G447" s="157" t="s">
        <v>3705</v>
      </c>
      <c r="H447" s="157" t="s">
        <v>3693</v>
      </c>
      <c r="I447" s="50" t="s">
        <v>3706</v>
      </c>
      <c r="J447" s="161">
        <v>131219</v>
      </c>
      <c r="K447" s="164" t="s">
        <v>103</v>
      </c>
      <c r="L447" s="157" t="s">
        <v>3608</v>
      </c>
      <c r="M447" s="157" t="s">
        <v>3609</v>
      </c>
      <c r="N447" s="50" t="s">
        <v>3707</v>
      </c>
      <c r="O447" s="157" t="s">
        <v>3708</v>
      </c>
      <c r="P447" s="157" t="s">
        <v>3709</v>
      </c>
      <c r="Q447" s="161">
        <v>0</v>
      </c>
      <c r="R447" s="161">
        <v>0</v>
      </c>
      <c r="S447" s="161">
        <v>0</v>
      </c>
      <c r="T447" s="161">
        <v>0</v>
      </c>
      <c r="U447" s="161">
        <f>+R447+S447+T447</f>
        <v>0</v>
      </c>
      <c r="V447" s="51"/>
      <c r="W447" s="51">
        <v>100</v>
      </c>
      <c r="X447" s="28" t="s">
        <v>3613</v>
      </c>
      <c r="Y447" s="157">
        <v>6</v>
      </c>
      <c r="Z447" s="157">
        <v>1</v>
      </c>
      <c r="AA447" s="157">
        <v>2</v>
      </c>
      <c r="AB447" s="157">
        <v>19</v>
      </c>
      <c r="AC447" s="157">
        <v>124</v>
      </c>
      <c r="AD447" s="157">
        <v>0</v>
      </c>
      <c r="AE447" s="157" t="s">
        <v>3254</v>
      </c>
      <c r="AF447" s="157">
        <v>100</v>
      </c>
      <c r="AG447" s="157" t="s">
        <v>3615</v>
      </c>
      <c r="AI447" s="157">
        <v>100</v>
      </c>
    </row>
    <row r="448" spans="1:44" s="157" customFormat="1" ht="183.9">
      <c r="A448" s="157" t="s">
        <v>9708</v>
      </c>
      <c r="B448" s="157" t="s">
        <v>3366</v>
      </c>
      <c r="C448" s="158">
        <v>15</v>
      </c>
      <c r="D448" s="158"/>
      <c r="E448" s="157" t="s">
        <v>3710</v>
      </c>
      <c r="F448" s="157">
        <v>15243</v>
      </c>
      <c r="G448" s="157" t="s">
        <v>3711</v>
      </c>
      <c r="H448" s="157" t="s">
        <v>3693</v>
      </c>
      <c r="I448" s="161" t="s">
        <v>3712</v>
      </c>
      <c r="J448" s="161">
        <v>94200</v>
      </c>
      <c r="K448" s="164" t="s">
        <v>103</v>
      </c>
      <c r="L448" s="157" t="s">
        <v>3713</v>
      </c>
      <c r="M448" s="157" t="s">
        <v>3664</v>
      </c>
      <c r="P448" s="157" t="s">
        <v>3714</v>
      </c>
      <c r="Q448" s="161" t="s">
        <v>3715</v>
      </c>
      <c r="R448" s="161">
        <v>0</v>
      </c>
      <c r="S448" s="161">
        <v>87</v>
      </c>
      <c r="T448" s="161">
        <v>104</v>
      </c>
      <c r="U448" s="161">
        <f>+R448+S448+T448</f>
        <v>191</v>
      </c>
      <c r="V448" s="51">
        <v>100</v>
      </c>
      <c r="W448" s="51">
        <v>100</v>
      </c>
      <c r="AE448" s="157" t="s">
        <v>3254</v>
      </c>
      <c r="AF448" s="157">
        <v>100</v>
      </c>
      <c r="AG448" s="157" t="s">
        <v>3422</v>
      </c>
      <c r="AH448" s="157" t="s">
        <v>3467</v>
      </c>
      <c r="AI448" s="157">
        <v>100</v>
      </c>
    </row>
    <row r="449" spans="1:44" s="157" customFormat="1" ht="99">
      <c r="A449" s="157" t="s">
        <v>9708</v>
      </c>
      <c r="B449" s="157" t="s">
        <v>3366</v>
      </c>
      <c r="C449" s="158">
        <v>15</v>
      </c>
      <c r="E449" s="157" t="s">
        <v>3660</v>
      </c>
      <c r="F449" s="157">
        <v>5232</v>
      </c>
      <c r="G449" s="157" t="s">
        <v>3716</v>
      </c>
      <c r="H449" s="157" t="s">
        <v>3717</v>
      </c>
      <c r="I449" s="157" t="s">
        <v>3718</v>
      </c>
      <c r="J449" s="161">
        <v>114113</v>
      </c>
      <c r="K449" s="164" t="s">
        <v>51</v>
      </c>
      <c r="L449" s="157" t="s">
        <v>3719</v>
      </c>
      <c r="M449" s="157" t="s">
        <v>3720</v>
      </c>
      <c r="P449" s="157" t="s">
        <v>3721</v>
      </c>
      <c r="Q449" s="161" t="s">
        <v>3722</v>
      </c>
      <c r="R449" s="161">
        <v>0</v>
      </c>
      <c r="S449" s="161">
        <v>70</v>
      </c>
      <c r="T449" s="161">
        <v>35</v>
      </c>
      <c r="U449" s="161">
        <f>+R449+S449+T449</f>
        <v>105</v>
      </c>
      <c r="V449" s="51">
        <v>100</v>
      </c>
      <c r="W449" s="51">
        <v>100</v>
      </c>
      <c r="Y449" s="157">
        <v>6</v>
      </c>
      <c r="Z449" s="157">
        <v>4</v>
      </c>
      <c r="AA449" s="157">
        <v>2</v>
      </c>
      <c r="AB449" s="157">
        <v>17</v>
      </c>
      <c r="AC449" s="157" t="s">
        <v>51</v>
      </c>
      <c r="AE449" s="157" t="s">
        <v>3254</v>
      </c>
      <c r="AF449" s="157">
        <v>100</v>
      </c>
      <c r="AG449" s="157" t="s">
        <v>3422</v>
      </c>
      <c r="AH449" s="157" t="s">
        <v>3423</v>
      </c>
      <c r="AI449" s="157">
        <v>100</v>
      </c>
    </row>
    <row r="450" spans="1:44" s="157" customFormat="1" ht="212.15" customHeight="1">
      <c r="A450" s="165" t="s">
        <v>9708</v>
      </c>
      <c r="B450" s="166" t="s">
        <v>3366</v>
      </c>
      <c r="C450" s="165">
        <v>5</v>
      </c>
      <c r="D450" s="165"/>
      <c r="E450" s="166" t="s">
        <v>3490</v>
      </c>
      <c r="F450" s="166">
        <v>6777</v>
      </c>
      <c r="G450" s="166" t="s">
        <v>3723</v>
      </c>
      <c r="H450" s="166">
        <v>2000</v>
      </c>
      <c r="I450" s="166" t="s">
        <v>3724</v>
      </c>
      <c r="J450" s="167">
        <v>53678</v>
      </c>
      <c r="K450" s="166" t="s">
        <v>51</v>
      </c>
      <c r="L450" s="166"/>
      <c r="M450" s="166" t="s">
        <v>3494</v>
      </c>
      <c r="N450" s="166" t="s">
        <v>3725</v>
      </c>
      <c r="O450" s="157" t="s">
        <v>3726</v>
      </c>
      <c r="P450" s="157" t="s">
        <v>3727</v>
      </c>
      <c r="Q450" s="161">
        <v>0</v>
      </c>
      <c r="R450" s="161">
        <v>0</v>
      </c>
      <c r="S450" s="161">
        <v>0</v>
      </c>
      <c r="T450" s="161">
        <v>0</v>
      </c>
      <c r="U450" s="161">
        <v>0</v>
      </c>
      <c r="V450" s="51">
        <v>70</v>
      </c>
      <c r="W450" s="51">
        <v>100</v>
      </c>
      <c r="X450" s="49" t="s">
        <v>3498</v>
      </c>
      <c r="Y450" s="157">
        <v>3</v>
      </c>
      <c r="Z450" s="157">
        <v>11</v>
      </c>
      <c r="AA450" s="157">
        <v>5</v>
      </c>
      <c r="AB450" s="157">
        <v>4</v>
      </c>
      <c r="AC450" s="157" t="s">
        <v>51</v>
      </c>
      <c r="AD450" s="157" t="s">
        <v>3499</v>
      </c>
      <c r="AE450" s="157" t="s">
        <v>3380</v>
      </c>
      <c r="AF450" s="158">
        <v>21</v>
      </c>
      <c r="AI450" s="158"/>
      <c r="AK450" s="157" t="s">
        <v>3503</v>
      </c>
      <c r="AL450" s="157">
        <v>21</v>
      </c>
    </row>
    <row r="451" spans="1:44" s="157" customFormat="1" ht="56.6">
      <c r="A451" s="165"/>
      <c r="B451" s="166"/>
      <c r="C451" s="165"/>
      <c r="D451" s="165"/>
      <c r="E451" s="166"/>
      <c r="F451" s="166"/>
      <c r="G451" s="166"/>
      <c r="H451" s="166"/>
      <c r="I451" s="166"/>
      <c r="J451" s="167"/>
      <c r="K451" s="166"/>
      <c r="L451" s="166"/>
      <c r="M451" s="166"/>
      <c r="N451" s="166"/>
      <c r="P451" s="157" t="s">
        <v>3728</v>
      </c>
      <c r="Q451" s="161">
        <v>0</v>
      </c>
      <c r="R451" s="161">
        <v>0</v>
      </c>
      <c r="S451" s="161">
        <v>0</v>
      </c>
      <c r="T451" s="161">
        <v>0</v>
      </c>
      <c r="U451" s="161">
        <v>0</v>
      </c>
      <c r="V451" s="51">
        <v>70</v>
      </c>
      <c r="W451" s="51">
        <v>100</v>
      </c>
      <c r="X451" s="49" t="s">
        <v>3498</v>
      </c>
      <c r="AB451" s="157">
        <v>4</v>
      </c>
      <c r="AE451" s="157" t="s">
        <v>3254</v>
      </c>
      <c r="AF451" s="158">
        <v>21</v>
      </c>
      <c r="AI451" s="158"/>
    </row>
    <row r="452" spans="1:44" s="157" customFormat="1" ht="56.6">
      <c r="A452" s="165"/>
      <c r="B452" s="166"/>
      <c r="C452" s="165"/>
      <c r="D452" s="165"/>
      <c r="E452" s="166"/>
      <c r="F452" s="166"/>
      <c r="G452" s="166"/>
      <c r="H452" s="166"/>
      <c r="I452" s="166"/>
      <c r="J452" s="167"/>
      <c r="K452" s="166"/>
      <c r="L452" s="166"/>
      <c r="M452" s="166"/>
      <c r="N452" s="166"/>
      <c r="P452" s="157" t="s">
        <v>3729</v>
      </c>
      <c r="Q452" s="161">
        <v>0</v>
      </c>
      <c r="R452" s="161">
        <v>0</v>
      </c>
      <c r="S452" s="161">
        <v>0</v>
      </c>
      <c r="T452" s="161">
        <v>0</v>
      </c>
      <c r="U452" s="161">
        <v>0</v>
      </c>
      <c r="V452" s="51">
        <v>50</v>
      </c>
      <c r="W452" s="51">
        <v>100</v>
      </c>
      <c r="X452" s="49" t="s">
        <v>3498</v>
      </c>
      <c r="AB452" s="157">
        <v>4</v>
      </c>
      <c r="AE452" s="157" t="s">
        <v>3254</v>
      </c>
      <c r="AF452" s="157">
        <v>21</v>
      </c>
    </row>
    <row r="453" spans="1:44" s="157" customFormat="1" ht="105.75" customHeight="1">
      <c r="A453" s="157" t="s">
        <v>9708</v>
      </c>
      <c r="B453" s="157" t="s">
        <v>3366</v>
      </c>
      <c r="C453" s="157">
        <v>29</v>
      </c>
      <c r="E453" s="157" t="s">
        <v>3730</v>
      </c>
      <c r="F453" s="157">
        <v>10337</v>
      </c>
      <c r="G453" s="157" t="s">
        <v>3212</v>
      </c>
      <c r="H453" s="157">
        <v>2006</v>
      </c>
      <c r="I453" s="157" t="s">
        <v>1203</v>
      </c>
      <c r="J453" s="161" t="s">
        <v>3731</v>
      </c>
      <c r="K453" s="157" t="s">
        <v>7550</v>
      </c>
      <c r="L453" s="157" t="s">
        <v>3732</v>
      </c>
      <c r="M453" s="157" t="s">
        <v>3733</v>
      </c>
      <c r="N453" s="157" t="s">
        <v>3734</v>
      </c>
      <c r="O453" s="157" t="s">
        <v>3735</v>
      </c>
      <c r="P453" s="157" t="s">
        <v>3736</v>
      </c>
      <c r="Q453" s="161" t="s">
        <v>3737</v>
      </c>
      <c r="R453" s="161">
        <v>0</v>
      </c>
      <c r="S453" s="161">
        <v>1800</v>
      </c>
      <c r="T453" s="161" t="s">
        <v>3738</v>
      </c>
      <c r="U453" s="161">
        <f>+R453+S453</f>
        <v>1800</v>
      </c>
      <c r="V453" s="51">
        <v>90</v>
      </c>
      <c r="W453" s="51">
        <v>100</v>
      </c>
      <c r="X453" s="28" t="s">
        <v>3454</v>
      </c>
      <c r="Y453" s="157">
        <v>4</v>
      </c>
      <c r="Z453" s="157">
        <v>7</v>
      </c>
      <c r="AA453" s="157">
        <v>5</v>
      </c>
      <c r="AB453" s="157" t="s">
        <v>3739</v>
      </c>
      <c r="AD453" s="157" t="s">
        <v>3740</v>
      </c>
      <c r="AE453" s="157" t="s">
        <v>3254</v>
      </c>
      <c r="AF453" s="157">
        <v>90</v>
      </c>
      <c r="AG453" s="157" t="s">
        <v>3455</v>
      </c>
      <c r="AH453" s="157" t="s">
        <v>3741</v>
      </c>
      <c r="AI453" s="157">
        <v>90</v>
      </c>
    </row>
    <row r="454" spans="1:44" s="157" customFormat="1" ht="165.75" customHeight="1">
      <c r="A454" s="157" t="s">
        <v>9708</v>
      </c>
      <c r="B454" s="157" t="s">
        <v>3742</v>
      </c>
      <c r="C454" s="157">
        <v>32</v>
      </c>
      <c r="E454" s="157" t="s">
        <v>3743</v>
      </c>
      <c r="F454" s="157" t="s">
        <v>3744</v>
      </c>
      <c r="G454" s="157" t="s">
        <v>3745</v>
      </c>
      <c r="H454" s="157">
        <v>2001</v>
      </c>
      <c r="I454" s="157" t="s">
        <v>3746</v>
      </c>
      <c r="J454" s="161">
        <v>81613</v>
      </c>
      <c r="K454" s="157" t="s">
        <v>51</v>
      </c>
      <c r="L454" s="157" t="s">
        <v>3747</v>
      </c>
      <c r="M454" s="157" t="s">
        <v>3748</v>
      </c>
      <c r="N454" s="157" t="s">
        <v>3749</v>
      </c>
      <c r="O454" s="157" t="s">
        <v>3750</v>
      </c>
      <c r="Q454" s="161" t="s">
        <v>3398</v>
      </c>
      <c r="R454" s="161">
        <v>0</v>
      </c>
      <c r="S454" s="161">
        <v>18000</v>
      </c>
      <c r="T454" s="161">
        <v>18000</v>
      </c>
      <c r="U454" s="161">
        <v>36000</v>
      </c>
      <c r="V454" s="51">
        <v>100</v>
      </c>
      <c r="W454" s="51">
        <v>100</v>
      </c>
      <c r="X454" s="28" t="s">
        <v>3399</v>
      </c>
      <c r="Y454" s="157" t="s">
        <v>3543</v>
      </c>
      <c r="Z454" s="157" t="s">
        <v>3544</v>
      </c>
      <c r="AA454" s="157" t="s">
        <v>3545</v>
      </c>
      <c r="AB454" s="157" t="s">
        <v>3546</v>
      </c>
      <c r="AD454" s="157" t="s">
        <v>3404</v>
      </c>
      <c r="AE454" s="157" t="s">
        <v>3380</v>
      </c>
      <c r="AF454" s="157">
        <v>100</v>
      </c>
      <c r="AG454" s="157" t="s">
        <v>3405</v>
      </c>
      <c r="AI454" s="157">
        <v>100</v>
      </c>
    </row>
    <row r="455" spans="1:44" s="157" customFormat="1" ht="168" customHeight="1">
      <c r="A455" s="157" t="s">
        <v>9708</v>
      </c>
      <c r="B455" s="157" t="s">
        <v>3751</v>
      </c>
      <c r="C455" s="157">
        <v>32</v>
      </c>
      <c r="E455" s="157" t="s">
        <v>3752</v>
      </c>
      <c r="F455" s="157" t="s">
        <v>3744</v>
      </c>
      <c r="G455" s="157" t="s">
        <v>3753</v>
      </c>
      <c r="H455" s="157">
        <v>2001</v>
      </c>
      <c r="I455" s="157" t="s">
        <v>3754</v>
      </c>
      <c r="J455" s="161">
        <v>91632</v>
      </c>
      <c r="K455" s="157" t="s">
        <v>51</v>
      </c>
      <c r="L455" s="157" t="s">
        <v>3747</v>
      </c>
      <c r="M455" s="157" t="s">
        <v>3748</v>
      </c>
      <c r="N455" s="157" t="s">
        <v>3749</v>
      </c>
      <c r="O455" s="157" t="s">
        <v>3755</v>
      </c>
      <c r="Q455" s="161" t="s">
        <v>3398</v>
      </c>
      <c r="R455" s="161">
        <v>0</v>
      </c>
      <c r="S455" s="161">
        <v>18000</v>
      </c>
      <c r="T455" s="161">
        <v>18000</v>
      </c>
      <c r="U455" s="161">
        <v>36000</v>
      </c>
      <c r="V455" s="51">
        <v>100</v>
      </c>
      <c r="W455" s="51">
        <v>100</v>
      </c>
      <c r="X455" s="28" t="s">
        <v>3399</v>
      </c>
      <c r="Y455" s="157" t="s">
        <v>3543</v>
      </c>
      <c r="Z455" s="157" t="s">
        <v>3544</v>
      </c>
      <c r="AA455" s="157" t="s">
        <v>3545</v>
      </c>
      <c r="AB455" s="157" t="s">
        <v>3546</v>
      </c>
      <c r="AD455" s="157" t="s">
        <v>3404</v>
      </c>
      <c r="AE455" s="157" t="s">
        <v>3380</v>
      </c>
      <c r="AF455" s="157">
        <v>100</v>
      </c>
      <c r="AG455" s="157" t="s">
        <v>3405</v>
      </c>
      <c r="AI455" s="157">
        <v>100</v>
      </c>
    </row>
    <row r="456" spans="1:44" s="157" customFormat="1" ht="260.25" customHeight="1">
      <c r="A456" s="165" t="s">
        <v>9708</v>
      </c>
      <c r="B456" s="166" t="s">
        <v>3366</v>
      </c>
      <c r="C456" s="165">
        <v>30</v>
      </c>
      <c r="D456" s="166"/>
      <c r="E456" s="166" t="s">
        <v>3756</v>
      </c>
      <c r="F456" s="166" t="s">
        <v>3368</v>
      </c>
      <c r="G456" s="166" t="s">
        <v>3757</v>
      </c>
      <c r="H456" s="167" t="s">
        <v>3758</v>
      </c>
      <c r="I456" s="168" t="s">
        <v>3759</v>
      </c>
      <c r="J456" s="167">
        <v>95927.93</v>
      </c>
      <c r="K456" s="166" t="s">
        <v>103</v>
      </c>
      <c r="L456" s="166" t="s">
        <v>3371</v>
      </c>
      <c r="M456" s="166" t="s">
        <v>3760</v>
      </c>
      <c r="N456" s="168" t="s">
        <v>3761</v>
      </c>
      <c r="O456" s="165" t="s">
        <v>3762</v>
      </c>
      <c r="P456" s="162" t="s">
        <v>3763</v>
      </c>
      <c r="Q456" s="161" t="s">
        <v>3764</v>
      </c>
      <c r="R456" s="161">
        <v>0</v>
      </c>
      <c r="S456" s="161">
        <v>0</v>
      </c>
      <c r="T456" s="161" t="s">
        <v>3765</v>
      </c>
      <c r="U456" s="161" t="s">
        <v>3765</v>
      </c>
      <c r="V456" s="51">
        <v>80</v>
      </c>
      <c r="W456" s="51">
        <v>100</v>
      </c>
      <c r="X456" s="28" t="s">
        <v>3378</v>
      </c>
      <c r="Y456" s="157">
        <v>4</v>
      </c>
      <c r="Z456" s="157">
        <v>6</v>
      </c>
      <c r="AA456" s="157">
        <v>1</v>
      </c>
      <c r="AB456" s="157">
        <v>35</v>
      </c>
      <c r="AC456" s="157" t="s">
        <v>103</v>
      </c>
      <c r="AD456" s="157" t="s">
        <v>3379</v>
      </c>
      <c r="AE456" s="157" t="s">
        <v>3380</v>
      </c>
      <c r="AF456" s="157">
        <v>50</v>
      </c>
      <c r="AG456" s="157" t="s">
        <v>3381</v>
      </c>
      <c r="AI456" s="157">
        <v>50</v>
      </c>
      <c r="AM456" s="158"/>
      <c r="AP456" s="158"/>
    </row>
    <row r="457" spans="1:44" s="157" customFormat="1" ht="294.75" customHeight="1">
      <c r="A457" s="165"/>
      <c r="B457" s="166"/>
      <c r="C457" s="165"/>
      <c r="D457" s="166"/>
      <c r="E457" s="166"/>
      <c r="F457" s="166"/>
      <c r="G457" s="166"/>
      <c r="H457" s="167"/>
      <c r="I457" s="168"/>
      <c r="J457" s="167"/>
      <c r="K457" s="166"/>
      <c r="L457" s="166"/>
      <c r="M457" s="166"/>
      <c r="N457" s="168"/>
      <c r="O457" s="165"/>
      <c r="P457" s="162" t="s">
        <v>3766</v>
      </c>
      <c r="Q457" s="161" t="s">
        <v>3376</v>
      </c>
      <c r="R457" s="161">
        <v>0</v>
      </c>
      <c r="S457" s="161">
        <v>0</v>
      </c>
      <c r="T457" s="161" t="s">
        <v>3376</v>
      </c>
      <c r="U457" s="161" t="s">
        <v>3376</v>
      </c>
      <c r="V457" s="51">
        <v>10</v>
      </c>
      <c r="W457" s="51">
        <v>100</v>
      </c>
      <c r="X457" s="28" t="s">
        <v>3767</v>
      </c>
      <c r="Y457" s="157">
        <v>4</v>
      </c>
      <c r="Z457" s="157">
        <v>2</v>
      </c>
      <c r="AA457" s="157">
        <v>1</v>
      </c>
      <c r="AB457" s="157">
        <v>35</v>
      </c>
      <c r="AC457" s="157" t="s">
        <v>103</v>
      </c>
      <c r="AD457" s="157" t="s">
        <v>3379</v>
      </c>
      <c r="AE457" s="157" t="s">
        <v>3380</v>
      </c>
      <c r="AF457" s="157">
        <v>70</v>
      </c>
      <c r="AG457" s="157" t="s">
        <v>3381</v>
      </c>
      <c r="AI457" s="157">
        <v>70</v>
      </c>
      <c r="AM457" s="158"/>
      <c r="AP457" s="158"/>
    </row>
    <row r="458" spans="1:44" s="157" customFormat="1" ht="155.6">
      <c r="A458" s="157" t="s">
        <v>9708</v>
      </c>
      <c r="B458" s="157" t="s">
        <v>3489</v>
      </c>
      <c r="C458" s="158"/>
      <c r="D458" s="253" t="s">
        <v>3420</v>
      </c>
      <c r="E458" s="157" t="s">
        <v>3768</v>
      </c>
      <c r="F458" s="157">
        <v>10990</v>
      </c>
      <c r="G458" s="157" t="s">
        <v>3769</v>
      </c>
      <c r="H458" s="157">
        <v>2009</v>
      </c>
      <c r="I458" s="158" t="s">
        <v>3770</v>
      </c>
      <c r="J458" s="161">
        <v>138627.62</v>
      </c>
      <c r="K458" s="52" t="s">
        <v>81</v>
      </c>
      <c r="L458" s="157" t="s">
        <v>3771</v>
      </c>
      <c r="M458" s="157" t="s">
        <v>3772</v>
      </c>
      <c r="N458" s="157" t="s">
        <v>3773</v>
      </c>
      <c r="O458" s="157" t="s">
        <v>3774</v>
      </c>
      <c r="P458" s="157" t="s">
        <v>3775</v>
      </c>
      <c r="Q458" s="161" t="s">
        <v>3776</v>
      </c>
      <c r="R458" s="161">
        <v>0</v>
      </c>
      <c r="S458" s="161">
        <v>13.75</v>
      </c>
      <c r="T458" s="161">
        <v>19.600000000000001</v>
      </c>
      <c r="U458" s="161">
        <f>+R458+S458+T458</f>
        <v>33.35</v>
      </c>
      <c r="V458" s="51">
        <v>50</v>
      </c>
      <c r="W458" s="51">
        <v>100</v>
      </c>
      <c r="X458" s="28" t="s">
        <v>3777</v>
      </c>
      <c r="Y458" s="157">
        <v>4</v>
      </c>
      <c r="Z458" s="157">
        <v>7</v>
      </c>
      <c r="AA458" s="157">
        <v>4</v>
      </c>
      <c r="AB458" s="157" t="s">
        <v>3778</v>
      </c>
      <c r="AC458" s="157" t="s">
        <v>81</v>
      </c>
      <c r="AD458" s="157" t="s">
        <v>3779</v>
      </c>
      <c r="AE458" s="157" t="s">
        <v>3254</v>
      </c>
      <c r="AF458" s="158">
        <v>70</v>
      </c>
      <c r="AG458" s="157" t="s">
        <v>3420</v>
      </c>
      <c r="AH458" s="157" t="s">
        <v>3456</v>
      </c>
      <c r="AI458" s="158">
        <v>50</v>
      </c>
      <c r="AJ458" s="157" t="s">
        <v>3780</v>
      </c>
      <c r="AK458" s="157" t="s">
        <v>3456</v>
      </c>
      <c r="AL458" s="158">
        <v>50</v>
      </c>
    </row>
    <row r="459" spans="1:44" s="157" customFormat="1" ht="294.75" customHeight="1">
      <c r="A459" s="157" t="s">
        <v>9708</v>
      </c>
      <c r="B459" s="157" t="s">
        <v>3489</v>
      </c>
      <c r="C459" s="157">
        <v>30</v>
      </c>
      <c r="D459" s="253" t="s">
        <v>9752</v>
      </c>
      <c r="E459" s="157" t="s">
        <v>3781</v>
      </c>
      <c r="F459" s="157">
        <v>6135</v>
      </c>
      <c r="G459" s="157" t="s">
        <v>3782</v>
      </c>
      <c r="H459" s="157">
        <v>2009</v>
      </c>
      <c r="I459" s="157" t="s">
        <v>3783</v>
      </c>
      <c r="J459" s="161">
        <v>14000</v>
      </c>
      <c r="K459" s="52" t="s">
        <v>1139</v>
      </c>
      <c r="L459" s="157" t="s">
        <v>3784</v>
      </c>
      <c r="M459" s="157" t="s">
        <v>3785</v>
      </c>
      <c r="N459" s="157" t="s">
        <v>3786</v>
      </c>
      <c r="O459" s="157" t="s">
        <v>3787</v>
      </c>
      <c r="P459" s="157" t="s">
        <v>3788</v>
      </c>
      <c r="Q459" s="161">
        <v>0</v>
      </c>
      <c r="R459" s="161">
        <v>0</v>
      </c>
      <c r="S459" s="161">
        <v>0</v>
      </c>
      <c r="T459" s="161">
        <v>0</v>
      </c>
      <c r="U459" s="161">
        <v>0</v>
      </c>
      <c r="V459" s="51">
        <v>50</v>
      </c>
      <c r="W459" s="51">
        <v>100</v>
      </c>
      <c r="X459" s="28" t="s">
        <v>3789</v>
      </c>
      <c r="Y459" s="157">
        <v>4</v>
      </c>
      <c r="Z459" s="157">
        <v>7</v>
      </c>
      <c r="AA459" s="157">
        <v>6</v>
      </c>
      <c r="AB459" s="157" t="s">
        <v>3790</v>
      </c>
      <c r="AC459" s="157" t="s">
        <v>81</v>
      </c>
      <c r="AD459" s="157" t="s">
        <v>3779</v>
      </c>
      <c r="AE459" s="157">
        <v>5</v>
      </c>
      <c r="AF459" s="157">
        <v>0</v>
      </c>
      <c r="AG459" s="157" t="s">
        <v>3381</v>
      </c>
      <c r="AH459" s="157" t="s">
        <v>3791</v>
      </c>
      <c r="AI459" s="157">
        <v>0</v>
      </c>
    </row>
    <row r="460" spans="1:44" s="157" customFormat="1" ht="294.75" customHeight="1">
      <c r="A460" s="157" t="s">
        <v>9708</v>
      </c>
      <c r="B460" s="157" t="s">
        <v>3489</v>
      </c>
      <c r="C460" s="157">
        <v>30</v>
      </c>
      <c r="D460" s="253" t="s">
        <v>9752</v>
      </c>
      <c r="E460" s="157" t="s">
        <v>3781</v>
      </c>
      <c r="F460" s="157">
        <v>6136</v>
      </c>
      <c r="G460" s="157" t="s">
        <v>3792</v>
      </c>
      <c r="H460" s="157">
        <v>2009</v>
      </c>
      <c r="I460" s="157" t="s">
        <v>3793</v>
      </c>
      <c r="J460" s="161">
        <v>72918.880000000005</v>
      </c>
      <c r="K460" s="52" t="s">
        <v>81</v>
      </c>
      <c r="L460" s="157" t="s">
        <v>3784</v>
      </c>
      <c r="M460" s="157" t="s">
        <v>3785</v>
      </c>
      <c r="N460" s="157" t="s">
        <v>3794</v>
      </c>
      <c r="O460" s="157" t="s">
        <v>3795</v>
      </c>
      <c r="P460" s="157" t="s">
        <v>3788</v>
      </c>
      <c r="Q460" s="161">
        <v>0</v>
      </c>
      <c r="R460" s="161">
        <v>0</v>
      </c>
      <c r="S460" s="161">
        <v>0</v>
      </c>
      <c r="T460" s="161">
        <v>0</v>
      </c>
      <c r="U460" s="161">
        <v>0</v>
      </c>
      <c r="V460" s="51">
        <v>60</v>
      </c>
      <c r="W460" s="51">
        <v>100</v>
      </c>
      <c r="X460" s="28" t="s">
        <v>3796</v>
      </c>
      <c r="Y460" s="157">
        <v>3</v>
      </c>
      <c r="Z460" s="157">
        <v>1</v>
      </c>
      <c r="AA460" s="157">
        <v>4</v>
      </c>
      <c r="AB460" s="157" t="s">
        <v>3546</v>
      </c>
      <c r="AC460" s="157" t="s">
        <v>81</v>
      </c>
      <c r="AD460" s="157" t="s">
        <v>3797</v>
      </c>
      <c r="AE460" s="157">
        <v>5</v>
      </c>
      <c r="AF460" s="157">
        <v>75</v>
      </c>
      <c r="AG460" s="157" t="s">
        <v>3381</v>
      </c>
      <c r="AH460" s="157" t="s">
        <v>3791</v>
      </c>
      <c r="AI460" s="157">
        <v>75</v>
      </c>
    </row>
    <row r="461" spans="1:44" s="157" customFormat="1" ht="339.45">
      <c r="A461" s="157" t="s">
        <v>9708</v>
      </c>
      <c r="B461" s="157" t="s">
        <v>3489</v>
      </c>
      <c r="C461" s="157">
        <v>12</v>
      </c>
      <c r="D461" s="253" t="s">
        <v>3659</v>
      </c>
      <c r="E461" s="157" t="s">
        <v>3634</v>
      </c>
      <c r="F461" s="157">
        <v>8992</v>
      </c>
      <c r="G461" s="157" t="s">
        <v>3798</v>
      </c>
      <c r="H461" s="157" t="s">
        <v>3799</v>
      </c>
      <c r="I461" s="157" t="s">
        <v>3800</v>
      </c>
      <c r="J461" s="161">
        <v>99962.14</v>
      </c>
      <c r="K461" s="52" t="s">
        <v>81</v>
      </c>
      <c r="L461" s="157" t="s">
        <v>3608</v>
      </c>
      <c r="M461" s="157" t="s">
        <v>3609</v>
      </c>
      <c r="N461" s="50" t="s">
        <v>3801</v>
      </c>
      <c r="O461" s="157" t="s">
        <v>3802</v>
      </c>
      <c r="P461" s="157" t="s">
        <v>3803</v>
      </c>
      <c r="Q461" s="161">
        <v>0</v>
      </c>
      <c r="R461" s="161">
        <v>0</v>
      </c>
      <c r="S461" s="161">
        <v>0</v>
      </c>
      <c r="T461" s="161">
        <v>0</v>
      </c>
      <c r="U461" s="161">
        <v>0</v>
      </c>
      <c r="V461" s="51">
        <v>0</v>
      </c>
      <c r="W461" s="51">
        <v>100</v>
      </c>
      <c r="X461" s="28" t="s">
        <v>3613</v>
      </c>
      <c r="Y461" s="157">
        <v>6</v>
      </c>
      <c r="Z461" s="157">
        <v>1</v>
      </c>
      <c r="AA461" s="157">
        <v>1</v>
      </c>
      <c r="AB461" s="157" t="s">
        <v>3631</v>
      </c>
      <c r="AC461" s="157">
        <v>122</v>
      </c>
      <c r="AD461" s="157">
        <v>0</v>
      </c>
      <c r="AE461" s="157" t="s">
        <v>3804</v>
      </c>
      <c r="AF461" s="157">
        <v>100</v>
      </c>
      <c r="AG461" s="157" t="s">
        <v>3615</v>
      </c>
      <c r="AI461" s="157">
        <v>100</v>
      </c>
    </row>
    <row r="462" spans="1:44" s="157" customFormat="1" ht="163.5" customHeight="1">
      <c r="A462" s="157" t="s">
        <v>9708</v>
      </c>
      <c r="B462" s="157" t="s">
        <v>3366</v>
      </c>
      <c r="C462" s="158">
        <v>32</v>
      </c>
      <c r="D462" s="386" t="s">
        <v>3922</v>
      </c>
      <c r="E462" s="157" t="s">
        <v>3390</v>
      </c>
      <c r="F462" s="157">
        <v>3702</v>
      </c>
      <c r="G462" s="157" t="s">
        <v>3805</v>
      </c>
      <c r="H462" s="157" t="s">
        <v>3806</v>
      </c>
      <c r="J462" s="161" t="s">
        <v>9750</v>
      </c>
      <c r="K462" s="52" t="s">
        <v>9749</v>
      </c>
      <c r="L462" s="157" t="s">
        <v>3537</v>
      </c>
      <c r="M462" s="157" t="s">
        <v>3538</v>
      </c>
      <c r="N462" s="157" t="s">
        <v>3702</v>
      </c>
      <c r="O462" s="157" t="s">
        <v>3703</v>
      </c>
      <c r="P462" s="157" t="s">
        <v>9751</v>
      </c>
      <c r="Q462" s="161" t="s">
        <v>3547</v>
      </c>
      <c r="R462" s="161">
        <v>0</v>
      </c>
      <c r="S462" s="161">
        <v>0</v>
      </c>
      <c r="T462" s="161">
        <v>0</v>
      </c>
      <c r="U462" s="161">
        <f>+R462+S462+T462</f>
        <v>0</v>
      </c>
      <c r="V462" s="51">
        <v>100</v>
      </c>
      <c r="W462" s="51">
        <v>100</v>
      </c>
      <c r="X462" s="28" t="s">
        <v>3399</v>
      </c>
      <c r="Y462" s="157" t="s">
        <v>3543</v>
      </c>
      <c r="Z462" s="157" t="s">
        <v>3544</v>
      </c>
      <c r="AA462" s="157" t="s">
        <v>3545</v>
      </c>
      <c r="AB462" s="157" t="s">
        <v>3546</v>
      </c>
      <c r="AD462" s="157" t="s">
        <v>3547</v>
      </c>
      <c r="AE462" s="157" t="s">
        <v>3380</v>
      </c>
      <c r="AF462" s="157">
        <v>100</v>
      </c>
      <c r="AG462" s="157" t="s">
        <v>3922</v>
      </c>
      <c r="AH462" s="157" t="s">
        <v>3456</v>
      </c>
      <c r="AI462" s="157">
        <v>100</v>
      </c>
    </row>
    <row r="463" spans="1:44" s="157" customFormat="1" ht="171.75" customHeight="1">
      <c r="A463" s="157" t="s">
        <v>9708</v>
      </c>
      <c r="B463" s="157" t="s">
        <v>3366</v>
      </c>
      <c r="C463" s="158">
        <v>30</v>
      </c>
      <c r="D463" s="253" t="s">
        <v>9752</v>
      </c>
      <c r="E463" s="157" t="s">
        <v>3518</v>
      </c>
      <c r="F463" s="157">
        <v>6013</v>
      </c>
      <c r="G463" s="157" t="s">
        <v>3807</v>
      </c>
      <c r="H463" s="157">
        <v>2011</v>
      </c>
      <c r="I463" s="157" t="s">
        <v>3808</v>
      </c>
      <c r="J463" s="161">
        <v>159300</v>
      </c>
      <c r="K463" s="52" t="s">
        <v>81</v>
      </c>
      <c r="L463" s="157" t="s">
        <v>3371</v>
      </c>
      <c r="M463" s="157" t="s">
        <v>3809</v>
      </c>
      <c r="N463" s="157" t="s">
        <v>3810</v>
      </c>
      <c r="O463" s="157" t="s">
        <v>3811</v>
      </c>
      <c r="P463" s="157">
        <v>1102675</v>
      </c>
      <c r="Q463" s="161">
        <f>+U463/1700</f>
        <v>0</v>
      </c>
      <c r="R463" s="161">
        <v>0</v>
      </c>
      <c r="S463" s="161">
        <v>0</v>
      </c>
      <c r="T463" s="161" t="s">
        <v>3812</v>
      </c>
      <c r="U463" s="161">
        <f>+R463</f>
        <v>0</v>
      </c>
      <c r="V463" s="51">
        <v>20</v>
      </c>
      <c r="W463" s="51">
        <v>100</v>
      </c>
      <c r="X463" s="28" t="s">
        <v>3813</v>
      </c>
      <c r="Y463" s="157">
        <v>4</v>
      </c>
      <c r="Z463" s="157">
        <v>6</v>
      </c>
      <c r="AA463" s="157">
        <v>3</v>
      </c>
      <c r="AB463" s="157">
        <v>35</v>
      </c>
      <c r="AC463" s="157" t="s">
        <v>81</v>
      </c>
      <c r="AD463" s="157" t="s">
        <v>3379</v>
      </c>
      <c r="AE463" s="157" t="s">
        <v>3380</v>
      </c>
      <c r="AF463" s="157">
        <v>0</v>
      </c>
      <c r="AG463" s="157" t="s">
        <v>3381</v>
      </c>
      <c r="AI463" s="157">
        <v>0</v>
      </c>
    </row>
    <row r="464" spans="1:44" s="157" customFormat="1" ht="346.5" customHeight="1">
      <c r="A464" s="157" t="s">
        <v>9708</v>
      </c>
      <c r="B464" s="157" t="s">
        <v>3366</v>
      </c>
      <c r="C464" s="158">
        <v>33</v>
      </c>
      <c r="D464" s="253" t="s">
        <v>3422</v>
      </c>
      <c r="E464" s="157" t="s">
        <v>3423</v>
      </c>
      <c r="F464" s="157">
        <v>7002</v>
      </c>
      <c r="G464" s="157" t="s">
        <v>3814</v>
      </c>
      <c r="H464" s="157">
        <v>2011</v>
      </c>
      <c r="J464" s="161">
        <v>1975374.27</v>
      </c>
      <c r="K464" s="52" t="s">
        <v>81</v>
      </c>
      <c r="L464" s="157" t="s">
        <v>3815</v>
      </c>
      <c r="M464" s="157" t="s">
        <v>3816</v>
      </c>
      <c r="N464" s="157" t="s">
        <v>3817</v>
      </c>
      <c r="O464" s="157" t="s">
        <v>3818</v>
      </c>
      <c r="P464" s="157">
        <v>1403656</v>
      </c>
      <c r="Q464" s="161" t="s">
        <v>3819</v>
      </c>
      <c r="R464" s="161">
        <v>0</v>
      </c>
      <c r="S464" s="161">
        <v>160000</v>
      </c>
      <c r="T464" s="161" t="s">
        <v>3820</v>
      </c>
      <c r="U464" s="161">
        <f>+R464+S464</f>
        <v>160000</v>
      </c>
      <c r="V464" s="51">
        <v>90</v>
      </c>
      <c r="W464" s="51">
        <v>99.86</v>
      </c>
      <c r="X464" s="28" t="s">
        <v>3642</v>
      </c>
      <c r="Y464" s="157">
        <v>3</v>
      </c>
      <c r="Z464" s="157">
        <v>3</v>
      </c>
      <c r="AA464" s="157">
        <v>1</v>
      </c>
      <c r="AB464" s="157">
        <v>10.7</v>
      </c>
      <c r="AC464" s="157" t="s">
        <v>81</v>
      </c>
      <c r="AD464" s="157">
        <v>50</v>
      </c>
      <c r="AE464" s="157" t="s">
        <v>3254</v>
      </c>
      <c r="AF464" s="157">
        <v>80</v>
      </c>
      <c r="AG464" s="157" t="s">
        <v>3422</v>
      </c>
      <c r="AH464" s="157" t="s">
        <v>3821</v>
      </c>
      <c r="AI464" s="157">
        <v>40</v>
      </c>
      <c r="AJ464" s="157" t="s">
        <v>3822</v>
      </c>
      <c r="AK464" s="157">
        <v>5380</v>
      </c>
      <c r="AL464" s="157">
        <v>20</v>
      </c>
      <c r="AM464" s="157" t="s">
        <v>3823</v>
      </c>
      <c r="AN464" s="157">
        <v>10921</v>
      </c>
      <c r="AO464" s="157">
        <v>10</v>
      </c>
      <c r="AP464" s="157" t="s">
        <v>3824</v>
      </c>
      <c r="AQ464" s="157">
        <v>17893</v>
      </c>
      <c r="AR464" s="157">
        <v>10</v>
      </c>
    </row>
    <row r="465" spans="1:43" s="157" customFormat="1" ht="117.75" customHeight="1">
      <c r="A465" s="157" t="s">
        <v>9708</v>
      </c>
      <c r="B465" s="157" t="s">
        <v>3366</v>
      </c>
      <c r="C465" s="157">
        <v>29</v>
      </c>
      <c r="D465" s="158"/>
      <c r="E465" s="157" t="s">
        <v>3445</v>
      </c>
      <c r="F465" s="157">
        <v>10331</v>
      </c>
      <c r="G465" s="157" t="s">
        <v>3825</v>
      </c>
      <c r="H465" s="157">
        <v>2012</v>
      </c>
      <c r="I465" s="157" t="s">
        <v>3826</v>
      </c>
      <c r="J465" s="161">
        <v>23370</v>
      </c>
      <c r="K465" s="21" t="s">
        <v>361</v>
      </c>
      <c r="L465" s="157" t="s">
        <v>3576</v>
      </c>
      <c r="M465" s="157" t="s">
        <v>3449</v>
      </c>
      <c r="N465" s="157" t="s">
        <v>3827</v>
      </c>
      <c r="O465" s="157" t="s">
        <v>3828</v>
      </c>
      <c r="P465" s="157" t="s">
        <v>3829</v>
      </c>
      <c r="Q465" s="161" t="s">
        <v>3830</v>
      </c>
      <c r="R465" s="161">
        <v>0</v>
      </c>
      <c r="S465" s="161">
        <v>5000</v>
      </c>
      <c r="T465" s="161" t="s">
        <v>3737</v>
      </c>
      <c r="U465" s="161">
        <f>+R465+S465</f>
        <v>5000</v>
      </c>
      <c r="V465" s="51">
        <v>50</v>
      </c>
      <c r="W465" s="51">
        <v>100</v>
      </c>
      <c r="X465" s="28" t="s">
        <v>3454</v>
      </c>
      <c r="Y465" s="157">
        <v>2</v>
      </c>
      <c r="Z465" s="157">
        <v>5</v>
      </c>
      <c r="AA465" s="157">
        <v>6</v>
      </c>
      <c r="AB465" s="157">
        <v>17</v>
      </c>
      <c r="AC465" s="157" t="s">
        <v>3831</v>
      </c>
      <c r="AE465" s="157" t="s">
        <v>3254</v>
      </c>
      <c r="AF465" s="157">
        <v>50</v>
      </c>
      <c r="AG465" s="157" t="s">
        <v>3455</v>
      </c>
      <c r="AH465" s="157" t="s">
        <v>3456</v>
      </c>
      <c r="AI465" s="162">
        <v>90</v>
      </c>
    </row>
    <row r="466" spans="1:43" s="157" customFormat="1" ht="90.75" customHeight="1">
      <c r="A466" s="157" t="s">
        <v>9708</v>
      </c>
      <c r="B466" s="157" t="s">
        <v>3366</v>
      </c>
      <c r="C466" s="157">
        <v>32</v>
      </c>
      <c r="D466" s="386" t="s">
        <v>3922</v>
      </c>
      <c r="E466" s="158" t="s">
        <v>3390</v>
      </c>
      <c r="F466" s="157">
        <v>3702</v>
      </c>
      <c r="G466" s="157" t="s">
        <v>3832</v>
      </c>
      <c r="H466" s="157">
        <v>2016</v>
      </c>
      <c r="I466" s="157" t="s">
        <v>3833</v>
      </c>
      <c r="J466" s="161">
        <v>31175.22</v>
      </c>
      <c r="K466" s="52" t="s">
        <v>271</v>
      </c>
      <c r="L466" s="157" t="s">
        <v>3537</v>
      </c>
      <c r="M466" s="157" t="s">
        <v>3538</v>
      </c>
      <c r="N466" s="157" t="s">
        <v>3702</v>
      </c>
      <c r="O466" s="157" t="s">
        <v>3703</v>
      </c>
      <c r="P466" s="157">
        <v>1403997</v>
      </c>
      <c r="Q466" s="161">
        <f t="shared" ref="Q466:Q471" si="21">+ROUND((U466/1700),2)</f>
        <v>0</v>
      </c>
      <c r="R466" s="161">
        <v>0</v>
      </c>
      <c r="S466" s="161">
        <v>0</v>
      </c>
      <c r="T466" s="161">
        <v>0</v>
      </c>
      <c r="U466" s="161">
        <f>+R466+T466+S466</f>
        <v>0</v>
      </c>
      <c r="V466" s="51">
        <v>100</v>
      </c>
      <c r="W466" s="51">
        <v>100</v>
      </c>
      <c r="X466" s="28" t="s">
        <v>3399</v>
      </c>
      <c r="Y466" s="157" t="s">
        <v>3543</v>
      </c>
      <c r="Z466" s="157" t="s">
        <v>3544</v>
      </c>
      <c r="AA466" s="157" t="s">
        <v>3545</v>
      </c>
      <c r="AB466" s="157" t="s">
        <v>3546</v>
      </c>
      <c r="AD466" s="157" t="s">
        <v>3547</v>
      </c>
      <c r="AE466" s="157" t="s">
        <v>3380</v>
      </c>
      <c r="AF466" s="157">
        <v>100</v>
      </c>
      <c r="AG466" s="157" t="s">
        <v>3922</v>
      </c>
      <c r="AH466" s="157" t="s">
        <v>3456</v>
      </c>
      <c r="AI466" s="157">
        <v>100</v>
      </c>
    </row>
    <row r="467" spans="1:43" s="157" customFormat="1" ht="90.75" customHeight="1">
      <c r="A467" s="157" t="s">
        <v>9708</v>
      </c>
      <c r="B467" s="157" t="s">
        <v>3366</v>
      </c>
      <c r="C467" s="157">
        <v>32</v>
      </c>
      <c r="D467" s="386" t="s">
        <v>3922</v>
      </c>
      <c r="E467" s="158" t="s">
        <v>3390</v>
      </c>
      <c r="F467" s="157">
        <v>3702</v>
      </c>
      <c r="G467" s="157" t="s">
        <v>3834</v>
      </c>
      <c r="H467" s="157">
        <v>2016</v>
      </c>
      <c r="I467" s="157" t="s">
        <v>3835</v>
      </c>
      <c r="J467" s="161">
        <v>47989.37</v>
      </c>
      <c r="K467" s="52" t="s">
        <v>271</v>
      </c>
      <c r="L467" s="157" t="s">
        <v>3537</v>
      </c>
      <c r="M467" s="157" t="s">
        <v>3538</v>
      </c>
      <c r="N467" s="157" t="s">
        <v>3836</v>
      </c>
      <c r="O467" s="157" t="s">
        <v>3837</v>
      </c>
      <c r="P467" s="157">
        <v>1404036</v>
      </c>
      <c r="Q467" s="161">
        <f t="shared" si="21"/>
        <v>0</v>
      </c>
      <c r="R467" s="161">
        <v>0</v>
      </c>
      <c r="S467" s="161">
        <v>0</v>
      </c>
      <c r="T467" s="161">
        <v>0</v>
      </c>
      <c r="U467" s="161">
        <f t="shared" ref="U467:U472" si="22">+R467+S467+T467</f>
        <v>0</v>
      </c>
      <c r="V467" s="51">
        <v>100</v>
      </c>
      <c r="W467" s="51">
        <v>100</v>
      </c>
      <c r="X467" s="28" t="s">
        <v>3399</v>
      </c>
      <c r="Y467" s="157" t="s">
        <v>3543</v>
      </c>
      <c r="Z467" s="157" t="s">
        <v>3544</v>
      </c>
      <c r="AA467" s="157" t="s">
        <v>3545</v>
      </c>
      <c r="AB467" s="157" t="s">
        <v>3546</v>
      </c>
      <c r="AD467" s="157" t="s">
        <v>3547</v>
      </c>
      <c r="AE467" s="157" t="s">
        <v>3380</v>
      </c>
      <c r="AF467" s="157">
        <v>100</v>
      </c>
      <c r="AG467" s="157" t="s">
        <v>3922</v>
      </c>
      <c r="AH467" s="157" t="s">
        <v>3456</v>
      </c>
      <c r="AI467" s="157">
        <v>100</v>
      </c>
    </row>
    <row r="468" spans="1:43" s="157" customFormat="1" ht="84" customHeight="1">
      <c r="A468" s="157" t="s">
        <v>9708</v>
      </c>
      <c r="B468" s="157" t="s">
        <v>3366</v>
      </c>
      <c r="C468" s="157">
        <v>20</v>
      </c>
      <c r="D468" s="386" t="s">
        <v>3443</v>
      </c>
      <c r="E468" s="158" t="s">
        <v>3424</v>
      </c>
      <c r="F468" s="157">
        <v>28143</v>
      </c>
      <c r="G468" s="157" t="s">
        <v>3839</v>
      </c>
      <c r="H468" s="157">
        <v>2016</v>
      </c>
      <c r="I468" s="157" t="s">
        <v>3840</v>
      </c>
      <c r="J468" s="161">
        <v>91143.21</v>
      </c>
      <c r="K468" s="52" t="s">
        <v>271</v>
      </c>
      <c r="N468" s="157" t="s">
        <v>3841</v>
      </c>
      <c r="P468" s="157">
        <v>1304826</v>
      </c>
      <c r="Q468" s="161">
        <v>12.42</v>
      </c>
      <c r="R468" s="161">
        <v>3088.2</v>
      </c>
      <c r="S468" s="161">
        <v>0</v>
      </c>
      <c r="T468" s="161">
        <v>0</v>
      </c>
      <c r="U468" s="161">
        <v>21114.240000000002</v>
      </c>
      <c r="V468" s="51"/>
      <c r="W468" s="51">
        <v>91.71</v>
      </c>
      <c r="X468" s="28" t="s">
        <v>3613</v>
      </c>
      <c r="Y468" s="157">
        <v>4</v>
      </c>
      <c r="Z468" s="157">
        <v>6</v>
      </c>
      <c r="AA468" s="157">
        <v>3</v>
      </c>
      <c r="AB468" s="157">
        <v>35</v>
      </c>
      <c r="AC468" s="157" t="s">
        <v>271</v>
      </c>
      <c r="AD468" s="157" t="s">
        <v>3440</v>
      </c>
      <c r="AE468" s="157" t="s">
        <v>3254</v>
      </c>
      <c r="AF468" s="157">
        <v>0</v>
      </c>
      <c r="AG468" s="157" t="s">
        <v>3443</v>
      </c>
      <c r="AH468" s="157" t="s">
        <v>3842</v>
      </c>
      <c r="AI468" s="157">
        <v>100</v>
      </c>
    </row>
    <row r="469" spans="1:43" s="157" customFormat="1" ht="90.75" customHeight="1">
      <c r="A469" s="157" t="s">
        <v>9708</v>
      </c>
      <c r="B469" s="157" t="s">
        <v>3366</v>
      </c>
      <c r="D469" s="158" t="s">
        <v>3420</v>
      </c>
      <c r="E469" s="158" t="s">
        <v>3421</v>
      </c>
      <c r="F469" s="157">
        <v>21806</v>
      </c>
      <c r="G469" s="157" t="s">
        <v>3843</v>
      </c>
      <c r="H469" s="157">
        <v>2016</v>
      </c>
      <c r="I469" s="157" t="s">
        <v>3844</v>
      </c>
      <c r="J469" s="161">
        <v>38276.28</v>
      </c>
      <c r="K469" s="52" t="s">
        <v>271</v>
      </c>
      <c r="L469" s="157" t="s">
        <v>3845</v>
      </c>
      <c r="M469" s="157" t="s">
        <v>3846</v>
      </c>
      <c r="N469" s="157" t="s">
        <v>3847</v>
      </c>
      <c r="O469" s="157" t="s">
        <v>3848</v>
      </c>
      <c r="P469" s="157">
        <v>1404040</v>
      </c>
      <c r="Q469" s="161">
        <v>10</v>
      </c>
      <c r="R469" s="161">
        <v>0</v>
      </c>
      <c r="S469" s="161">
        <v>0</v>
      </c>
      <c r="T469" s="161">
        <v>0</v>
      </c>
      <c r="U469" s="161">
        <f>+R469+S469+T469</f>
        <v>0</v>
      </c>
      <c r="V469" s="51">
        <v>0.1</v>
      </c>
      <c r="W469" s="51">
        <v>100</v>
      </c>
      <c r="X469" s="28" t="s">
        <v>3415</v>
      </c>
      <c r="Y469" s="157">
        <v>2</v>
      </c>
      <c r="Z469" s="157">
        <v>5</v>
      </c>
      <c r="AA469" s="157">
        <v>6</v>
      </c>
      <c r="AB469" s="157">
        <v>17</v>
      </c>
      <c r="AC469" s="157" t="s">
        <v>271</v>
      </c>
      <c r="AD469" s="157" t="s">
        <v>3440</v>
      </c>
      <c r="AE469" s="157" t="s">
        <v>3380</v>
      </c>
      <c r="AF469" s="157">
        <v>20</v>
      </c>
      <c r="AG469" s="157" t="s">
        <v>3420</v>
      </c>
      <c r="AH469" s="157" t="s">
        <v>3849</v>
      </c>
      <c r="AI469" s="157">
        <v>90</v>
      </c>
      <c r="AJ469" s="157" t="s">
        <v>3780</v>
      </c>
      <c r="AK469" s="157" t="s">
        <v>3850</v>
      </c>
      <c r="AL469" s="157">
        <v>10</v>
      </c>
    </row>
    <row r="470" spans="1:43" s="157" customFormat="1" ht="90.75" customHeight="1">
      <c r="A470" s="157" t="s">
        <v>9708</v>
      </c>
      <c r="B470" s="157" t="s">
        <v>3366</v>
      </c>
      <c r="C470" s="157">
        <v>30</v>
      </c>
      <c r="D470" s="386" t="s">
        <v>3859</v>
      </c>
      <c r="E470" s="158" t="s">
        <v>3781</v>
      </c>
      <c r="F470" s="157">
        <v>6135</v>
      </c>
      <c r="G470" s="157" t="s">
        <v>3851</v>
      </c>
      <c r="H470" s="157">
        <v>2016</v>
      </c>
      <c r="I470" s="157" t="s">
        <v>3852</v>
      </c>
      <c r="J470" s="161">
        <v>53898.51</v>
      </c>
      <c r="K470" s="52" t="s">
        <v>271</v>
      </c>
      <c r="L470" s="157" t="s">
        <v>3784</v>
      </c>
      <c r="M470" s="157" t="s">
        <v>3785</v>
      </c>
      <c r="N470" s="157" t="s">
        <v>3853</v>
      </c>
      <c r="O470" s="157" t="s">
        <v>3854</v>
      </c>
      <c r="P470" s="157">
        <v>1103429</v>
      </c>
      <c r="Q470" s="161">
        <f t="shared" si="21"/>
        <v>0</v>
      </c>
      <c r="R470" s="161">
        <v>0</v>
      </c>
      <c r="S470" s="161">
        <v>0</v>
      </c>
      <c r="T470" s="161">
        <v>0</v>
      </c>
      <c r="U470" s="161">
        <f>+R470+S470+T470</f>
        <v>0</v>
      </c>
      <c r="V470" s="51">
        <v>80</v>
      </c>
      <c r="W470" s="51">
        <v>100</v>
      </c>
      <c r="X470" s="49" t="s">
        <v>3498</v>
      </c>
      <c r="Y470" s="157" t="s">
        <v>3855</v>
      </c>
      <c r="Z470" s="157" t="s">
        <v>3856</v>
      </c>
      <c r="AA470" s="157" t="s">
        <v>3857</v>
      </c>
      <c r="AB470" s="157" t="s">
        <v>3858</v>
      </c>
      <c r="AC470" s="157" t="s">
        <v>271</v>
      </c>
      <c r="AD470" s="157">
        <v>0</v>
      </c>
      <c r="AE470" s="157" t="s">
        <v>3380</v>
      </c>
      <c r="AF470" s="51">
        <v>80</v>
      </c>
      <c r="AG470" s="157" t="s">
        <v>3859</v>
      </c>
      <c r="AH470" s="157" t="s">
        <v>3860</v>
      </c>
      <c r="AI470" s="51">
        <v>80</v>
      </c>
      <c r="AJ470" s="157" t="s">
        <v>3859</v>
      </c>
    </row>
    <row r="471" spans="1:43" s="157" customFormat="1" ht="90.75" customHeight="1">
      <c r="A471" s="157" t="s">
        <v>9708</v>
      </c>
      <c r="B471" s="157" t="s">
        <v>3366</v>
      </c>
      <c r="C471" s="157">
        <v>30</v>
      </c>
      <c r="D471" s="386" t="s">
        <v>3859</v>
      </c>
      <c r="E471" s="158" t="s">
        <v>3781</v>
      </c>
      <c r="F471" s="157">
        <v>6135</v>
      </c>
      <c r="G471" s="157" t="s">
        <v>3861</v>
      </c>
      <c r="H471" s="157">
        <v>2017</v>
      </c>
      <c r="I471" s="157" t="s">
        <v>3862</v>
      </c>
      <c r="J471" s="161">
        <v>114674.57</v>
      </c>
      <c r="K471" s="52" t="s">
        <v>271</v>
      </c>
      <c r="L471" s="157" t="s">
        <v>3784</v>
      </c>
      <c r="M471" s="157" t="s">
        <v>3785</v>
      </c>
      <c r="N471" s="157" t="s">
        <v>3853</v>
      </c>
      <c r="O471" s="157" t="s">
        <v>3854</v>
      </c>
      <c r="P471" s="157">
        <v>1103460</v>
      </c>
      <c r="Q471" s="161">
        <f t="shared" si="21"/>
        <v>15.01</v>
      </c>
      <c r="R471" s="161">
        <v>25514.639999999999</v>
      </c>
      <c r="S471" s="161">
        <v>0</v>
      </c>
      <c r="T471" s="161">
        <v>0</v>
      </c>
      <c r="U471" s="161">
        <f t="shared" si="22"/>
        <v>25514.639999999999</v>
      </c>
      <c r="V471" s="51"/>
      <c r="W471" s="51">
        <v>89.65</v>
      </c>
      <c r="X471" s="49" t="s">
        <v>3498</v>
      </c>
      <c r="AE471" s="157" t="s">
        <v>3254</v>
      </c>
      <c r="AF471" s="53"/>
      <c r="AI471" s="53"/>
    </row>
    <row r="472" spans="1:43" s="157" customFormat="1" ht="90.75" customHeight="1">
      <c r="A472" s="157" t="s">
        <v>9708</v>
      </c>
      <c r="B472" s="157" t="s">
        <v>3366</v>
      </c>
      <c r="C472" s="157">
        <v>4</v>
      </c>
      <c r="D472" s="158"/>
      <c r="E472" s="158" t="s">
        <v>3558</v>
      </c>
      <c r="F472" s="157">
        <v>8279</v>
      </c>
      <c r="G472" s="157" t="s">
        <v>3863</v>
      </c>
      <c r="H472" s="157">
        <v>2017</v>
      </c>
      <c r="J472" s="161">
        <v>34465</v>
      </c>
      <c r="K472" s="21" t="s">
        <v>361</v>
      </c>
      <c r="L472" s="157" t="s">
        <v>3864</v>
      </c>
      <c r="M472" s="157" t="s">
        <v>3865</v>
      </c>
      <c r="N472" s="157" t="s">
        <v>3866</v>
      </c>
      <c r="O472" s="157" t="s">
        <v>3867</v>
      </c>
      <c r="P472" s="157" t="s">
        <v>3868</v>
      </c>
      <c r="Q472" s="161" t="s">
        <v>3869</v>
      </c>
      <c r="R472" s="161">
        <v>6818.4</v>
      </c>
      <c r="S472" s="161">
        <v>0</v>
      </c>
      <c r="T472" s="161">
        <v>0</v>
      </c>
      <c r="U472" s="161">
        <f t="shared" si="22"/>
        <v>6818.4</v>
      </c>
      <c r="V472" s="51"/>
      <c r="W472" s="51">
        <v>95</v>
      </c>
      <c r="X472" s="28"/>
      <c r="AE472" s="157" t="s">
        <v>3254</v>
      </c>
      <c r="AF472" s="53"/>
      <c r="AG472" s="157" t="s">
        <v>3870</v>
      </c>
      <c r="AH472" s="157" t="s">
        <v>3871</v>
      </c>
      <c r="AI472" s="53"/>
    </row>
    <row r="473" spans="1:43" s="157" customFormat="1" ht="90.75" customHeight="1">
      <c r="A473" s="157" t="s">
        <v>9708</v>
      </c>
      <c r="B473" s="157" t="s">
        <v>3366</v>
      </c>
      <c r="C473" s="157">
        <v>10</v>
      </c>
      <c r="D473" s="158" t="s">
        <v>1468</v>
      </c>
      <c r="E473" s="158" t="s">
        <v>3872</v>
      </c>
      <c r="F473" s="157" t="s">
        <v>3873</v>
      </c>
      <c r="G473" s="157" t="s">
        <v>3874</v>
      </c>
      <c r="H473" s="157">
        <v>2018</v>
      </c>
      <c r="I473" s="157" t="s">
        <v>3875</v>
      </c>
      <c r="J473" s="161">
        <v>50788.6</v>
      </c>
      <c r="K473" s="52" t="s">
        <v>69</v>
      </c>
      <c r="L473" s="157" t="s">
        <v>3876</v>
      </c>
      <c r="M473" s="157" t="s">
        <v>3877</v>
      </c>
      <c r="N473" s="157" t="s">
        <v>3878</v>
      </c>
      <c r="O473" s="157" t="s">
        <v>3879</v>
      </c>
      <c r="P473" s="157" t="s">
        <v>3880</v>
      </c>
      <c r="Q473" s="161" t="s">
        <v>3881</v>
      </c>
      <c r="R473" s="161" t="s">
        <v>3882</v>
      </c>
      <c r="S473" s="161" t="s">
        <v>3883</v>
      </c>
      <c r="T473" s="161" t="s">
        <v>3884</v>
      </c>
      <c r="U473" s="161">
        <f>700+10157.72</f>
        <v>10857.72</v>
      </c>
      <c r="V473" s="51">
        <v>60</v>
      </c>
      <c r="W473" s="51">
        <v>50.06</v>
      </c>
      <c r="X473" s="28" t="s">
        <v>3514</v>
      </c>
      <c r="Y473" s="157">
        <v>4</v>
      </c>
      <c r="Z473" s="157" t="s">
        <v>3885</v>
      </c>
      <c r="AA473" s="157" t="s">
        <v>3886</v>
      </c>
      <c r="AB473" s="157" t="s">
        <v>69</v>
      </c>
      <c r="AC473" s="157" t="s">
        <v>69</v>
      </c>
      <c r="AD473" s="157" t="s">
        <v>3379</v>
      </c>
      <c r="AE473" s="157" t="s">
        <v>3380</v>
      </c>
      <c r="AF473" s="51">
        <v>60</v>
      </c>
      <c r="AG473" s="157" t="s">
        <v>1468</v>
      </c>
      <c r="AH473" s="157" t="s">
        <v>3871</v>
      </c>
      <c r="AI473" s="51">
        <v>60</v>
      </c>
    </row>
    <row r="474" spans="1:43" s="157" customFormat="1" ht="180" customHeight="1">
      <c r="A474" s="157" t="s">
        <v>9708</v>
      </c>
      <c r="B474" s="157" t="s">
        <v>3366</v>
      </c>
      <c r="C474" s="157">
        <v>10</v>
      </c>
      <c r="D474" s="386" t="s">
        <v>1468</v>
      </c>
      <c r="E474" s="157" t="s">
        <v>3504</v>
      </c>
      <c r="F474" s="157">
        <v>11088</v>
      </c>
      <c r="G474" s="157" t="s">
        <v>3887</v>
      </c>
      <c r="H474" s="157">
        <v>2018</v>
      </c>
      <c r="I474" s="157" t="s">
        <v>3888</v>
      </c>
      <c r="J474" s="161">
        <v>140544.43</v>
      </c>
      <c r="K474" s="157" t="s">
        <v>69</v>
      </c>
      <c r="L474" s="157" t="s">
        <v>3889</v>
      </c>
      <c r="M474" s="157" t="s">
        <v>3890</v>
      </c>
      <c r="N474" s="157" t="s">
        <v>3891</v>
      </c>
      <c r="O474" s="157" t="s">
        <v>3892</v>
      </c>
      <c r="P474" s="153" t="s">
        <v>3893</v>
      </c>
      <c r="Q474" s="161" t="s">
        <v>3894</v>
      </c>
      <c r="R474" s="161">
        <v>27805</v>
      </c>
      <c r="S474" s="161" t="s">
        <v>3895</v>
      </c>
      <c r="T474" s="161" t="s">
        <v>3894</v>
      </c>
      <c r="U474" s="161">
        <v>28108.89</v>
      </c>
      <c r="V474" s="51"/>
      <c r="W474" s="51">
        <v>50</v>
      </c>
      <c r="X474" s="28" t="s">
        <v>3514</v>
      </c>
      <c r="Y474" s="157">
        <v>2</v>
      </c>
      <c r="Z474" s="157">
        <v>5</v>
      </c>
      <c r="AA474" s="157">
        <v>6</v>
      </c>
      <c r="AB474" s="157" t="s">
        <v>69</v>
      </c>
      <c r="AC474" s="157" t="s">
        <v>69</v>
      </c>
      <c r="AD474" s="157" t="s">
        <v>3379</v>
      </c>
      <c r="AE474" s="157" t="s">
        <v>3380</v>
      </c>
      <c r="AF474" s="157">
        <v>100</v>
      </c>
      <c r="AG474" s="157" t="s">
        <v>1468</v>
      </c>
      <c r="AH474" s="157" t="s">
        <v>3896</v>
      </c>
      <c r="AI474" s="158">
        <v>31</v>
      </c>
      <c r="AJ474" s="157" t="s">
        <v>3780</v>
      </c>
      <c r="AL474" s="158">
        <v>41</v>
      </c>
      <c r="AM474" s="157" t="s">
        <v>3420</v>
      </c>
      <c r="AN474" s="158">
        <v>23</v>
      </c>
      <c r="AP474" s="157" t="s">
        <v>219</v>
      </c>
      <c r="AQ474" s="158">
        <v>5</v>
      </c>
    </row>
    <row r="475" spans="1:43" s="157" customFormat="1" ht="90.75" customHeight="1">
      <c r="A475" s="157" t="s">
        <v>9708</v>
      </c>
      <c r="B475" s="157" t="s">
        <v>3366</v>
      </c>
      <c r="C475" s="157">
        <v>7</v>
      </c>
      <c r="D475" s="157" t="s">
        <v>3674</v>
      </c>
      <c r="E475" s="158" t="s">
        <v>3897</v>
      </c>
      <c r="F475" s="158">
        <v>16130</v>
      </c>
      <c r="G475" s="157" t="s">
        <v>3898</v>
      </c>
      <c r="H475" s="157">
        <v>2018</v>
      </c>
      <c r="J475" s="161" t="s">
        <v>3899</v>
      </c>
      <c r="K475" s="52" t="s">
        <v>69</v>
      </c>
      <c r="L475" s="157" t="s">
        <v>3900</v>
      </c>
      <c r="M475" s="157" t="s">
        <v>3901</v>
      </c>
      <c r="N475" s="157" t="s">
        <v>3902</v>
      </c>
      <c r="P475" s="157">
        <v>1103508</v>
      </c>
      <c r="Q475" s="161">
        <f>+ROUND((U475/1700),2)</f>
        <v>16.059999999999999</v>
      </c>
      <c r="R475" s="161">
        <v>27310.37</v>
      </c>
      <c r="S475" s="161">
        <v>0</v>
      </c>
      <c r="T475" s="161">
        <v>0</v>
      </c>
      <c r="U475" s="161">
        <f>+R475+S475+T475</f>
        <v>27310.37</v>
      </c>
      <c r="V475" s="51"/>
      <c r="W475" s="51">
        <v>46.19</v>
      </c>
      <c r="X475" s="28"/>
      <c r="AE475" s="157" t="s">
        <v>3254</v>
      </c>
      <c r="AF475" s="53"/>
      <c r="AI475" s="53"/>
    </row>
    <row r="476" spans="1:43" s="157" customFormat="1" ht="90.75" customHeight="1">
      <c r="A476" s="157" t="s">
        <v>9708</v>
      </c>
      <c r="B476" s="157" t="s">
        <v>3366</v>
      </c>
      <c r="C476" s="157">
        <v>60</v>
      </c>
      <c r="D476" s="157" t="s">
        <v>3674</v>
      </c>
      <c r="E476" s="158" t="s">
        <v>3903</v>
      </c>
      <c r="F476" s="158">
        <v>24288</v>
      </c>
      <c r="G476" s="157" t="s">
        <v>3904</v>
      </c>
      <c r="H476" s="157">
        <v>2018</v>
      </c>
      <c r="I476" s="157" t="s">
        <v>3905</v>
      </c>
      <c r="J476" s="161" t="s">
        <v>3906</v>
      </c>
      <c r="K476" s="52" t="s">
        <v>69</v>
      </c>
      <c r="L476" s="157" t="s">
        <v>3907</v>
      </c>
      <c r="M476" s="157" t="s">
        <v>3908</v>
      </c>
      <c r="N476" s="157" t="s">
        <v>3909</v>
      </c>
      <c r="O476" s="157" t="s">
        <v>3910</v>
      </c>
      <c r="P476" s="157">
        <v>1103514</v>
      </c>
      <c r="Q476" s="161" t="s">
        <v>3911</v>
      </c>
      <c r="R476" s="161">
        <v>17218.599999999999</v>
      </c>
      <c r="S476" s="161">
        <v>3172</v>
      </c>
      <c r="T476" s="161" t="s">
        <v>3912</v>
      </c>
      <c r="U476" s="161">
        <f>+R476+S476</f>
        <v>20390.599999999999</v>
      </c>
      <c r="V476" s="51"/>
      <c r="W476" s="51">
        <v>50</v>
      </c>
      <c r="X476" s="28" t="s">
        <v>3378</v>
      </c>
      <c r="Y476" s="157">
        <v>2</v>
      </c>
      <c r="Z476" s="157">
        <v>5</v>
      </c>
      <c r="AA476" s="157">
        <v>6</v>
      </c>
      <c r="AB476" s="157" t="s">
        <v>3913</v>
      </c>
      <c r="AC476" s="157" t="s">
        <v>69</v>
      </c>
      <c r="AD476" s="161" t="s">
        <v>3912</v>
      </c>
      <c r="AE476" s="157" t="s">
        <v>3254</v>
      </c>
      <c r="AF476" s="51">
        <v>40</v>
      </c>
      <c r="AG476" s="157" t="s">
        <v>3914</v>
      </c>
      <c r="AI476" s="51">
        <v>40</v>
      </c>
    </row>
    <row r="477" spans="1:43" s="157" customFormat="1" ht="90.75" customHeight="1">
      <c r="A477" s="157" t="s">
        <v>9708</v>
      </c>
      <c r="B477" s="157" t="s">
        <v>3366</v>
      </c>
      <c r="C477" s="157">
        <v>14</v>
      </c>
      <c r="D477" s="157" t="s">
        <v>3418</v>
      </c>
      <c r="E477" s="157" t="s">
        <v>3586</v>
      </c>
      <c r="F477" s="157">
        <v>8289</v>
      </c>
      <c r="G477" s="157" t="s">
        <v>3915</v>
      </c>
      <c r="H477" s="157">
        <v>2018</v>
      </c>
      <c r="I477" s="157" t="s">
        <v>3916</v>
      </c>
      <c r="J477" s="161">
        <v>77165</v>
      </c>
      <c r="K477" s="157" t="s">
        <v>69</v>
      </c>
      <c r="L477" s="157" t="s">
        <v>3917</v>
      </c>
      <c r="M477" s="157" t="s">
        <v>3918</v>
      </c>
      <c r="N477" s="157" t="s">
        <v>3919</v>
      </c>
      <c r="O477" s="157" t="s">
        <v>3920</v>
      </c>
      <c r="P477" s="157">
        <v>1404170</v>
      </c>
      <c r="Q477" s="161">
        <f>+ROUND((U477/1700),2)</f>
        <v>8.98</v>
      </c>
      <c r="R477" s="161">
        <v>15266</v>
      </c>
      <c r="S477" s="161">
        <v>0</v>
      </c>
      <c r="T477" s="161">
        <v>0</v>
      </c>
      <c r="U477" s="161">
        <f>+R477+S477+T477</f>
        <v>15266</v>
      </c>
      <c r="V477" s="51"/>
      <c r="W477" s="51">
        <v>50</v>
      </c>
      <c r="X477" s="28" t="s">
        <v>3595</v>
      </c>
      <c r="AB477" s="157" t="s">
        <v>3921</v>
      </c>
      <c r="AC477" s="157" t="s">
        <v>69</v>
      </c>
      <c r="AE477" s="157" t="s">
        <v>3254</v>
      </c>
      <c r="AF477" s="157">
        <v>80</v>
      </c>
      <c r="AG477" s="157" t="s">
        <v>3418</v>
      </c>
      <c r="AH477" s="157" t="s">
        <v>3456</v>
      </c>
    </row>
    <row r="478" spans="1:43" s="157" customFormat="1" ht="90.75" customHeight="1">
      <c r="A478" s="157" t="s">
        <v>9708</v>
      </c>
      <c r="B478" s="157" t="s">
        <v>3366</v>
      </c>
      <c r="C478" s="157">
        <v>32</v>
      </c>
      <c r="D478" s="158" t="s">
        <v>3922</v>
      </c>
      <c r="E478" s="158" t="s">
        <v>3390</v>
      </c>
      <c r="F478" s="157">
        <v>3702</v>
      </c>
      <c r="G478" s="157" t="s">
        <v>3923</v>
      </c>
      <c r="H478" s="157">
        <v>2018</v>
      </c>
      <c r="I478" s="157" t="s">
        <v>3924</v>
      </c>
      <c r="J478" s="161">
        <f>199500+25530.48</f>
        <v>225030.48</v>
      </c>
      <c r="K478" s="52" t="s">
        <v>328</v>
      </c>
      <c r="L478" s="157" t="s">
        <v>3537</v>
      </c>
      <c r="M478" s="157" t="s">
        <v>3538</v>
      </c>
      <c r="N478" s="157" t="s">
        <v>3836</v>
      </c>
      <c r="O478" s="157" t="s">
        <v>3837</v>
      </c>
      <c r="P478" s="157" t="s">
        <v>3925</v>
      </c>
      <c r="Q478" s="161" t="s">
        <v>3542</v>
      </c>
      <c r="R478" s="161">
        <v>45644</v>
      </c>
      <c r="S478" s="161">
        <v>6000</v>
      </c>
      <c r="T478" s="161">
        <v>18000</v>
      </c>
      <c r="U478" s="161">
        <f>+R478+S478+T478</f>
        <v>69644</v>
      </c>
      <c r="V478" s="51">
        <v>100</v>
      </c>
      <c r="W478" s="51">
        <v>7.26</v>
      </c>
      <c r="X478" s="28" t="s">
        <v>3399</v>
      </c>
      <c r="Y478" s="157" t="s">
        <v>3543</v>
      </c>
      <c r="Z478" s="157" t="s">
        <v>3544</v>
      </c>
      <c r="AA478" s="157" t="s">
        <v>3545</v>
      </c>
      <c r="AB478" s="157" t="s">
        <v>3546</v>
      </c>
      <c r="AD478" s="157" t="s">
        <v>3547</v>
      </c>
      <c r="AE478" s="157" t="s">
        <v>3380</v>
      </c>
      <c r="AF478" s="157">
        <v>101</v>
      </c>
      <c r="AG478" s="157" t="s">
        <v>3838</v>
      </c>
      <c r="AH478" s="157" t="s">
        <v>3456</v>
      </c>
      <c r="AI478" s="157">
        <v>100</v>
      </c>
    </row>
    <row r="479" spans="1:43" s="157" customFormat="1" ht="90.75" customHeight="1">
      <c r="A479" s="157" t="s">
        <v>9708</v>
      </c>
      <c r="B479" s="157" t="s">
        <v>3366</v>
      </c>
      <c r="C479" s="157">
        <v>58</v>
      </c>
      <c r="D479" s="158" t="s">
        <v>3674</v>
      </c>
      <c r="E479" s="158" t="s">
        <v>3926</v>
      </c>
      <c r="F479" s="157">
        <v>11711</v>
      </c>
      <c r="G479" s="157" t="s">
        <v>3927</v>
      </c>
      <c r="H479" s="157">
        <v>2019</v>
      </c>
      <c r="I479" s="157" t="s">
        <v>3928</v>
      </c>
      <c r="J479" s="161" t="s">
        <v>3929</v>
      </c>
      <c r="K479" s="157" t="s">
        <v>69</v>
      </c>
      <c r="L479" s="157" t="s">
        <v>3930</v>
      </c>
      <c r="M479" s="157" t="s">
        <v>3931</v>
      </c>
      <c r="N479" s="157" t="s">
        <v>3932</v>
      </c>
      <c r="O479" s="157" t="s">
        <v>3933</v>
      </c>
      <c r="P479" s="157">
        <v>1103560</v>
      </c>
      <c r="Q479" s="161" t="s">
        <v>3934</v>
      </c>
      <c r="R479" s="161">
        <v>15717</v>
      </c>
      <c r="S479" s="161" t="s">
        <v>3934</v>
      </c>
      <c r="T479" s="161" t="s">
        <v>3934</v>
      </c>
      <c r="U479" s="161">
        <f>+R479</f>
        <v>15717</v>
      </c>
      <c r="V479" s="51"/>
      <c r="W479" s="51">
        <v>43.36</v>
      </c>
      <c r="X479" s="49" t="s">
        <v>3498</v>
      </c>
      <c r="Y479" s="157">
        <v>4</v>
      </c>
      <c r="Z479" s="157">
        <v>6</v>
      </c>
      <c r="AA479" s="157">
        <v>2</v>
      </c>
      <c r="AB479" s="157">
        <v>4</v>
      </c>
      <c r="AC479" s="157" t="s">
        <v>69</v>
      </c>
      <c r="AD479" s="157" t="s">
        <v>3499</v>
      </c>
      <c r="AE479" s="157" t="s">
        <v>3254</v>
      </c>
      <c r="AF479" s="158">
        <v>31</v>
      </c>
      <c r="AG479" s="157" t="s">
        <v>3674</v>
      </c>
      <c r="AH479" s="157" t="s">
        <v>3935</v>
      </c>
      <c r="AI479" s="158">
        <v>15.5</v>
      </c>
      <c r="AL479" s="158"/>
    </row>
    <row r="480" spans="1:43" s="157" customFormat="1" ht="90.75" customHeight="1">
      <c r="A480" s="157" t="s">
        <v>9708</v>
      </c>
      <c r="B480" s="157" t="s">
        <v>3366</v>
      </c>
      <c r="C480" s="157">
        <v>30</v>
      </c>
      <c r="D480" s="158" t="s">
        <v>3859</v>
      </c>
      <c r="E480" s="158" t="s">
        <v>3518</v>
      </c>
      <c r="F480" s="157">
        <v>6013</v>
      </c>
      <c r="G480" s="157" t="s">
        <v>3936</v>
      </c>
      <c r="H480" s="157">
        <v>2019</v>
      </c>
      <c r="I480" s="157" t="s">
        <v>3937</v>
      </c>
      <c r="J480" s="161">
        <v>133488</v>
      </c>
      <c r="K480" s="157" t="s">
        <v>69</v>
      </c>
      <c r="L480" s="157" t="s">
        <v>3938</v>
      </c>
      <c r="M480" s="157" t="s">
        <v>3939</v>
      </c>
      <c r="N480" s="157" t="s">
        <v>3940</v>
      </c>
      <c r="O480" s="157" t="s">
        <v>3941</v>
      </c>
      <c r="P480" s="157">
        <v>1103568</v>
      </c>
      <c r="Q480" s="161" t="s">
        <v>3934</v>
      </c>
      <c r="R480" s="161">
        <v>26457.200000000001</v>
      </c>
      <c r="S480" s="161" t="s">
        <v>3934</v>
      </c>
      <c r="T480" s="161" t="s">
        <v>3934</v>
      </c>
      <c r="U480" s="161">
        <f>+R480</f>
        <v>26457.200000000001</v>
      </c>
      <c r="V480" s="51">
        <v>0</v>
      </c>
      <c r="W480" s="51">
        <v>53.1</v>
      </c>
      <c r="X480" s="28" t="s">
        <v>3378</v>
      </c>
      <c r="Y480" s="157">
        <v>3</v>
      </c>
      <c r="Z480" s="157">
        <v>2</v>
      </c>
      <c r="AA480" s="157">
        <v>3</v>
      </c>
      <c r="AB480" s="157">
        <v>35</v>
      </c>
      <c r="AC480" s="157" t="s">
        <v>69</v>
      </c>
      <c r="AD480" s="157">
        <v>0</v>
      </c>
      <c r="AE480" s="157" t="s">
        <v>3380</v>
      </c>
      <c r="AF480" s="157">
        <v>5</v>
      </c>
      <c r="AG480" s="157" t="s">
        <v>3859</v>
      </c>
      <c r="AH480" s="157" t="s">
        <v>3942</v>
      </c>
      <c r="AI480" s="157">
        <v>5</v>
      </c>
    </row>
    <row r="481" spans="1:50" s="157" customFormat="1" ht="106.5" customHeight="1">
      <c r="A481" s="157" t="s">
        <v>9708</v>
      </c>
      <c r="B481" s="157" t="s">
        <v>3366</v>
      </c>
      <c r="C481" s="157">
        <v>20</v>
      </c>
      <c r="D481" s="158" t="s">
        <v>3443</v>
      </c>
      <c r="E481" s="158" t="s">
        <v>3424</v>
      </c>
      <c r="F481" s="157">
        <v>28143</v>
      </c>
      <c r="G481" s="157" t="s">
        <v>3943</v>
      </c>
      <c r="H481" s="157">
        <v>2018</v>
      </c>
      <c r="I481" s="157" t="s">
        <v>3944</v>
      </c>
      <c r="J481" s="161">
        <v>94916</v>
      </c>
      <c r="K481" s="157" t="s">
        <v>69</v>
      </c>
      <c r="L481" s="157" t="s">
        <v>3945</v>
      </c>
      <c r="M481" s="157" t="s">
        <v>3946</v>
      </c>
      <c r="N481" s="157" t="s">
        <v>3947</v>
      </c>
      <c r="O481" s="157" t="s">
        <v>3948</v>
      </c>
      <c r="P481" s="157">
        <v>1305213</v>
      </c>
      <c r="Q481" s="161" t="s">
        <v>3949</v>
      </c>
      <c r="R481" s="161">
        <v>0</v>
      </c>
      <c r="S481" s="161" t="s">
        <v>3895</v>
      </c>
      <c r="T481" s="161" t="s">
        <v>3949</v>
      </c>
      <c r="U481" s="161" t="s">
        <v>3949</v>
      </c>
      <c r="V481" s="51">
        <v>80</v>
      </c>
      <c r="W481" s="51">
        <v>100</v>
      </c>
      <c r="X481" s="28" t="s">
        <v>3950</v>
      </c>
      <c r="Y481" s="157">
        <v>4</v>
      </c>
      <c r="Z481" s="157">
        <v>6</v>
      </c>
      <c r="AA481" s="157">
        <v>3</v>
      </c>
      <c r="AB481" s="157">
        <v>35</v>
      </c>
      <c r="AC481" s="157" t="s">
        <v>69</v>
      </c>
      <c r="AD481" s="157">
        <v>0</v>
      </c>
      <c r="AE481" s="157">
        <v>5</v>
      </c>
      <c r="AF481" s="157">
        <v>50</v>
      </c>
      <c r="AG481" s="157" t="s">
        <v>3443</v>
      </c>
      <c r="AH481" s="157" t="s">
        <v>3456</v>
      </c>
      <c r="AI481" s="157">
        <v>100</v>
      </c>
    </row>
    <row r="482" spans="1:50" s="157" customFormat="1" ht="106.5" customHeight="1">
      <c r="A482" s="157" t="s">
        <v>9708</v>
      </c>
      <c r="B482" s="157" t="s">
        <v>3366</v>
      </c>
      <c r="C482" s="157">
        <v>58</v>
      </c>
      <c r="D482" s="158" t="s">
        <v>3674</v>
      </c>
      <c r="E482" s="158" t="s">
        <v>3926</v>
      </c>
      <c r="F482" s="157">
        <v>11711</v>
      </c>
      <c r="G482" s="157" t="s">
        <v>3951</v>
      </c>
      <c r="H482" s="157">
        <v>2020</v>
      </c>
      <c r="I482" s="157" t="s">
        <v>3952</v>
      </c>
      <c r="J482" s="161">
        <f>29595.42+97969.9</f>
        <v>127565.31999999999</v>
      </c>
      <c r="K482" s="157" t="s">
        <v>328</v>
      </c>
      <c r="L482" s="157" t="s">
        <v>3930</v>
      </c>
      <c r="M482" s="157" t="s">
        <v>3931</v>
      </c>
      <c r="N482" s="157" t="s">
        <v>3953</v>
      </c>
      <c r="O482" s="157" t="s">
        <v>3954</v>
      </c>
      <c r="P482" s="157" t="s">
        <v>3955</v>
      </c>
      <c r="Q482" s="161" t="s">
        <v>3934</v>
      </c>
      <c r="R482" s="161">
        <v>25329</v>
      </c>
      <c r="S482" s="161" t="s">
        <v>3934</v>
      </c>
      <c r="T482" s="161" t="s">
        <v>3934</v>
      </c>
      <c r="U482" s="161">
        <f>+R482</f>
        <v>25329</v>
      </c>
      <c r="V482" s="51">
        <v>100</v>
      </c>
      <c r="W482" s="51">
        <v>35.369999999999997</v>
      </c>
      <c r="X482" s="49" t="s">
        <v>3498</v>
      </c>
      <c r="Y482" s="157">
        <v>6</v>
      </c>
      <c r="Z482" s="157">
        <v>4</v>
      </c>
      <c r="AA482" s="157">
        <v>2</v>
      </c>
      <c r="AB482" s="157">
        <v>60</v>
      </c>
      <c r="AC482" s="157" t="s">
        <v>328</v>
      </c>
      <c r="AD482" s="157" t="s">
        <v>3499</v>
      </c>
      <c r="AE482" s="157" t="s">
        <v>3254</v>
      </c>
      <c r="AF482" s="158">
        <v>50</v>
      </c>
      <c r="AG482" s="157" t="s">
        <v>3674</v>
      </c>
      <c r="AH482" s="157" t="s">
        <v>3673</v>
      </c>
      <c r="AI482" s="158">
        <v>15.5</v>
      </c>
      <c r="AJ482" s="157" t="s">
        <v>3956</v>
      </c>
      <c r="AK482" s="157" t="s">
        <v>3673</v>
      </c>
      <c r="AL482" s="158">
        <v>15.5</v>
      </c>
    </row>
    <row r="483" spans="1:50" s="157" customFormat="1" ht="106.5" customHeight="1">
      <c r="A483" s="157" t="s">
        <v>9708</v>
      </c>
      <c r="B483" s="157" t="s">
        <v>3366</v>
      </c>
      <c r="C483" s="157">
        <v>30</v>
      </c>
      <c r="D483" s="158" t="s">
        <v>3859</v>
      </c>
      <c r="E483" s="158" t="s">
        <v>3518</v>
      </c>
      <c r="F483" s="157">
        <v>6013</v>
      </c>
      <c r="G483" s="157" t="s">
        <v>3957</v>
      </c>
      <c r="H483" s="157">
        <v>2020</v>
      </c>
      <c r="I483" s="157" t="s">
        <v>3958</v>
      </c>
      <c r="J483" s="161">
        <f>23827.81</f>
        <v>23827.81</v>
      </c>
      <c r="K483" s="157" t="s">
        <v>328</v>
      </c>
      <c r="L483" s="157" t="s">
        <v>3938</v>
      </c>
      <c r="M483" s="157" t="s">
        <v>3939</v>
      </c>
      <c r="N483" s="157" t="s">
        <v>3959</v>
      </c>
      <c r="O483" s="157" t="s">
        <v>3960</v>
      </c>
      <c r="P483" s="157">
        <v>1103662</v>
      </c>
      <c r="Q483" s="161" t="s">
        <v>3934</v>
      </c>
      <c r="R483" s="161">
        <v>4731.2</v>
      </c>
      <c r="S483" s="161" t="s">
        <v>3934</v>
      </c>
      <c r="T483" s="161" t="s">
        <v>3934</v>
      </c>
      <c r="U483" s="161">
        <f>+R483</f>
        <v>4731.2</v>
      </c>
      <c r="V483" s="51">
        <v>0</v>
      </c>
      <c r="W483" s="51">
        <v>38.31</v>
      </c>
      <c r="X483" s="28" t="s">
        <v>3378</v>
      </c>
      <c r="Y483" s="157">
        <v>3</v>
      </c>
      <c r="Z483" s="157">
        <v>4</v>
      </c>
      <c r="AA483" s="157">
        <v>6</v>
      </c>
      <c r="AB483" s="157">
        <v>11</v>
      </c>
      <c r="AC483" s="157" t="s">
        <v>328</v>
      </c>
      <c r="AD483" s="157" t="s">
        <v>3379</v>
      </c>
      <c r="AE483" s="157" t="s">
        <v>3380</v>
      </c>
      <c r="AF483" s="157">
        <v>90</v>
      </c>
      <c r="AG483" s="157" t="s">
        <v>3859</v>
      </c>
      <c r="AH483" s="157" t="s">
        <v>3942</v>
      </c>
    </row>
    <row r="484" spans="1:50" s="157" customFormat="1" ht="182.25" customHeight="1">
      <c r="A484" s="157" t="s">
        <v>9708</v>
      </c>
      <c r="B484" s="157" t="s">
        <v>3366</v>
      </c>
      <c r="C484" s="157">
        <v>10</v>
      </c>
      <c r="D484" s="158" t="s">
        <v>1468</v>
      </c>
      <c r="E484" s="158" t="s">
        <v>3961</v>
      </c>
      <c r="F484" s="157">
        <v>26467</v>
      </c>
      <c r="G484" s="157" t="s">
        <v>3962</v>
      </c>
      <c r="H484" s="157">
        <v>2020</v>
      </c>
      <c r="I484" s="157" t="s">
        <v>3963</v>
      </c>
      <c r="J484" s="161">
        <v>31885.4</v>
      </c>
      <c r="K484" s="157" t="s">
        <v>328</v>
      </c>
      <c r="L484" s="157" t="s">
        <v>3964</v>
      </c>
      <c r="M484" s="157" t="s">
        <v>3965</v>
      </c>
      <c r="N484" s="157" t="s">
        <v>3966</v>
      </c>
      <c r="O484" s="157" t="s">
        <v>3967</v>
      </c>
      <c r="P484" s="157">
        <v>501753</v>
      </c>
      <c r="Q484" s="161" t="s">
        <v>3968</v>
      </c>
      <c r="R484" s="161">
        <v>6646.2</v>
      </c>
      <c r="S484" s="161" t="s">
        <v>3969</v>
      </c>
      <c r="T484" s="161" t="s">
        <v>3884</v>
      </c>
      <c r="U484" s="161">
        <f>6331+400</f>
        <v>6731</v>
      </c>
      <c r="V484" s="51">
        <v>0</v>
      </c>
      <c r="W484" s="51">
        <v>31.89</v>
      </c>
      <c r="X484" s="28" t="s">
        <v>3514</v>
      </c>
      <c r="Y484" s="157">
        <v>3</v>
      </c>
      <c r="Z484" s="157">
        <v>4</v>
      </c>
      <c r="AA484" s="157">
        <v>3.4</v>
      </c>
      <c r="AB484" s="157">
        <v>47</v>
      </c>
      <c r="AC484" s="157" t="s">
        <v>328</v>
      </c>
      <c r="AD484" s="157" t="s">
        <v>3379</v>
      </c>
      <c r="AE484" s="157" t="s">
        <v>3254</v>
      </c>
      <c r="AF484" s="157">
        <v>35</v>
      </c>
      <c r="AG484" s="157" t="s">
        <v>1468</v>
      </c>
      <c r="AH484" s="157" t="s">
        <v>3871</v>
      </c>
      <c r="AI484" s="157">
        <v>35</v>
      </c>
    </row>
    <row r="485" spans="1:50" s="157" customFormat="1" ht="106.5" customHeight="1">
      <c r="A485" s="157" t="s">
        <v>9708</v>
      </c>
      <c r="B485" s="157" t="s">
        <v>3366</v>
      </c>
      <c r="C485" s="157">
        <v>32</v>
      </c>
      <c r="D485" s="158" t="s">
        <v>3922</v>
      </c>
      <c r="E485" s="158" t="s">
        <v>3390</v>
      </c>
      <c r="F485" s="157">
        <v>3702</v>
      </c>
      <c r="G485" s="157" t="s">
        <v>3970</v>
      </c>
      <c r="H485" s="157">
        <v>2020</v>
      </c>
      <c r="I485" s="157" t="s">
        <v>3971</v>
      </c>
      <c r="J485" s="161">
        <f>56431.77-25530.48</f>
        <v>30901.289999999997</v>
      </c>
      <c r="K485" s="157" t="s">
        <v>328</v>
      </c>
      <c r="L485" s="157" t="s">
        <v>3537</v>
      </c>
      <c r="M485" s="157" t="s">
        <v>3538</v>
      </c>
      <c r="N485" s="157" t="s">
        <v>3836</v>
      </c>
      <c r="O485" s="157" t="s">
        <v>3837</v>
      </c>
      <c r="P485" s="157" t="s">
        <v>3972</v>
      </c>
      <c r="Q485" s="161" t="s">
        <v>3542</v>
      </c>
      <c r="R485" s="161">
        <v>7506.65</v>
      </c>
      <c r="S485" s="161">
        <v>6000</v>
      </c>
      <c r="T485" s="161">
        <v>18000</v>
      </c>
      <c r="U485" s="161">
        <v>25504.14</v>
      </c>
      <c r="V485" s="51"/>
      <c r="W485" s="51">
        <v>7.5</v>
      </c>
      <c r="X485" s="28" t="s">
        <v>3399</v>
      </c>
      <c r="Y485" s="157" t="s">
        <v>3543</v>
      </c>
      <c r="Z485" s="157" t="s">
        <v>3544</v>
      </c>
      <c r="AA485" s="157" t="s">
        <v>3545</v>
      </c>
      <c r="AB485" s="157" t="s">
        <v>3546</v>
      </c>
      <c r="AC485" s="157" t="s">
        <v>328</v>
      </c>
      <c r="AD485" s="157" t="s">
        <v>3547</v>
      </c>
      <c r="AE485" s="157" t="s">
        <v>3380</v>
      </c>
      <c r="AF485" s="157">
        <v>100</v>
      </c>
      <c r="AG485" s="157" t="s">
        <v>3838</v>
      </c>
      <c r="AH485" s="157" t="s">
        <v>3456</v>
      </c>
      <c r="AI485" s="157">
        <v>100</v>
      </c>
    </row>
    <row r="486" spans="1:50" s="157" customFormat="1" ht="106.5" customHeight="1">
      <c r="A486" s="157" t="s">
        <v>9708</v>
      </c>
      <c r="B486" s="157" t="s">
        <v>3366</v>
      </c>
      <c r="C486" s="157">
        <v>20</v>
      </c>
      <c r="D486" s="158" t="s">
        <v>3443</v>
      </c>
      <c r="E486" s="158" t="s">
        <v>3424</v>
      </c>
      <c r="F486" s="157">
        <v>28143</v>
      </c>
      <c r="G486" s="157" t="s">
        <v>3973</v>
      </c>
      <c r="H486" s="157">
        <v>2020</v>
      </c>
      <c r="I486" s="157" t="s">
        <v>3974</v>
      </c>
      <c r="J486" s="161">
        <v>91500</v>
      </c>
      <c r="K486" s="157" t="s">
        <v>328</v>
      </c>
      <c r="L486" s="157" t="s">
        <v>3945</v>
      </c>
      <c r="M486" s="157" t="s">
        <v>3946</v>
      </c>
      <c r="N486" s="157" t="s">
        <v>3975</v>
      </c>
      <c r="O486" s="157" t="s">
        <v>3976</v>
      </c>
      <c r="P486" s="157">
        <v>1305500</v>
      </c>
      <c r="Q486" s="161" t="s">
        <v>3934</v>
      </c>
      <c r="R486" s="161">
        <v>18168</v>
      </c>
      <c r="S486" s="161" t="s">
        <v>3934</v>
      </c>
      <c r="T486" s="161" t="s">
        <v>3934</v>
      </c>
      <c r="U486" s="161" t="s">
        <v>3934</v>
      </c>
      <c r="V486" s="51">
        <v>60</v>
      </c>
      <c r="W486" s="51">
        <v>28.32</v>
      </c>
      <c r="X486" s="28" t="s">
        <v>3595</v>
      </c>
      <c r="Y486" s="157">
        <v>4</v>
      </c>
      <c r="Z486" s="157">
        <v>6</v>
      </c>
      <c r="AA486" s="157">
        <v>2</v>
      </c>
      <c r="AB486" s="157">
        <v>35</v>
      </c>
      <c r="AC486" s="157" t="s">
        <v>328</v>
      </c>
      <c r="AD486" s="157" t="s">
        <v>3379</v>
      </c>
      <c r="AE486" s="157" t="s">
        <v>3380</v>
      </c>
      <c r="AF486" s="157">
        <v>100</v>
      </c>
      <c r="AG486" s="157" t="s">
        <v>3443</v>
      </c>
      <c r="AH486" s="157" t="s">
        <v>3456</v>
      </c>
      <c r="AI486" s="157">
        <v>100</v>
      </c>
    </row>
    <row r="487" spans="1:50" s="157" customFormat="1" ht="181.5" customHeight="1">
      <c r="A487" s="157" t="s">
        <v>9708</v>
      </c>
      <c r="B487" s="157" t="s">
        <v>3366</v>
      </c>
      <c r="D487" s="158" t="s">
        <v>3659</v>
      </c>
      <c r="E487" s="158" t="s">
        <v>3977</v>
      </c>
      <c r="F487" s="157">
        <v>15355</v>
      </c>
      <c r="G487" s="157" t="s">
        <v>3978</v>
      </c>
      <c r="H487" s="157">
        <v>2020</v>
      </c>
      <c r="I487" s="157" t="s">
        <v>3979</v>
      </c>
      <c r="J487" s="161">
        <v>23705.33</v>
      </c>
      <c r="K487" s="157" t="s">
        <v>328</v>
      </c>
      <c r="L487" s="157" t="s">
        <v>3980</v>
      </c>
      <c r="M487" s="157" t="s">
        <v>3981</v>
      </c>
      <c r="N487" s="157" t="s">
        <v>3982</v>
      </c>
      <c r="O487" s="157" t="s">
        <v>3983</v>
      </c>
      <c r="P487" s="157" t="s">
        <v>3984</v>
      </c>
      <c r="Q487" s="161" t="s">
        <v>3985</v>
      </c>
      <c r="R487" s="161">
        <v>5883.5</v>
      </c>
      <c r="S487" s="161" t="s">
        <v>3985</v>
      </c>
      <c r="T487" s="161" t="s">
        <v>3985</v>
      </c>
      <c r="U487" s="161">
        <f>+R487</f>
        <v>5883.5</v>
      </c>
      <c r="V487" s="51"/>
      <c r="W487" s="51">
        <v>35.4</v>
      </c>
      <c r="X487" s="28" t="s">
        <v>3986</v>
      </c>
      <c r="Y487" s="157">
        <v>6</v>
      </c>
      <c r="Z487" s="157">
        <v>1</v>
      </c>
      <c r="AA487" s="157" t="s">
        <v>3987</v>
      </c>
      <c r="AB487" s="157" t="s">
        <v>3988</v>
      </c>
      <c r="AC487" s="157" t="s">
        <v>328</v>
      </c>
      <c r="AD487" s="157" t="s">
        <v>3379</v>
      </c>
      <c r="AE487" s="157" t="s">
        <v>3632</v>
      </c>
      <c r="AF487" s="147">
        <v>100</v>
      </c>
      <c r="AG487" s="157" t="s">
        <v>3989</v>
      </c>
      <c r="AI487" s="157">
        <v>100</v>
      </c>
    </row>
    <row r="488" spans="1:50" s="157" customFormat="1" ht="106.5" customHeight="1">
      <c r="A488" s="157" t="s">
        <v>9708</v>
      </c>
      <c r="B488" s="157" t="s">
        <v>3366</v>
      </c>
      <c r="D488" s="158" t="s">
        <v>3420</v>
      </c>
      <c r="E488" s="158" t="s">
        <v>3990</v>
      </c>
      <c r="F488" s="157">
        <v>28351</v>
      </c>
      <c r="G488" s="157" t="s">
        <v>3991</v>
      </c>
      <c r="H488" s="157">
        <v>2020</v>
      </c>
      <c r="I488" s="157" t="s">
        <v>3992</v>
      </c>
      <c r="J488" s="161">
        <v>27603.18</v>
      </c>
      <c r="K488" s="157" t="s">
        <v>328</v>
      </c>
      <c r="L488" s="157" t="s">
        <v>3845</v>
      </c>
      <c r="M488" s="157" t="s">
        <v>3846</v>
      </c>
      <c r="N488" s="157" t="s">
        <v>3993</v>
      </c>
      <c r="O488" s="157" t="s">
        <v>3994</v>
      </c>
      <c r="P488" s="157">
        <v>1404310</v>
      </c>
      <c r="Q488" s="161">
        <v>10</v>
      </c>
      <c r="R488" s="161">
        <v>5480.8</v>
      </c>
      <c r="S488" s="161">
        <v>0</v>
      </c>
      <c r="T488" s="161">
        <v>0</v>
      </c>
      <c r="U488" s="161">
        <f>+R488+S488+T488</f>
        <v>5480.8</v>
      </c>
      <c r="V488" s="51"/>
      <c r="W488" s="51">
        <v>26.66</v>
      </c>
      <c r="X488" s="28" t="s">
        <v>3995</v>
      </c>
      <c r="Y488" s="157">
        <v>4</v>
      </c>
      <c r="Z488" s="157">
        <v>5</v>
      </c>
      <c r="AA488" s="157">
        <v>5</v>
      </c>
      <c r="AB488" s="157">
        <v>10</v>
      </c>
      <c r="AC488" s="157" t="s">
        <v>328</v>
      </c>
      <c r="AD488" s="157" t="s">
        <v>3440</v>
      </c>
      <c r="AE488" s="157" t="s">
        <v>3380</v>
      </c>
      <c r="AF488" s="157">
        <v>90</v>
      </c>
      <c r="AG488" s="157" t="s">
        <v>3420</v>
      </c>
      <c r="AH488" s="157" t="s">
        <v>3849</v>
      </c>
      <c r="AI488" s="157">
        <v>70</v>
      </c>
      <c r="AJ488" s="157" t="s">
        <v>3996</v>
      </c>
      <c r="AK488" s="157" t="s">
        <v>3997</v>
      </c>
      <c r="AL488" s="157">
        <v>16</v>
      </c>
      <c r="AM488" s="157" t="s">
        <v>3418</v>
      </c>
      <c r="AN488" s="157" t="s">
        <v>3997</v>
      </c>
      <c r="AO488" s="157">
        <v>14</v>
      </c>
    </row>
    <row r="489" spans="1:50" s="157" customFormat="1" ht="128.25" customHeight="1">
      <c r="A489" s="157" t="s">
        <v>9708</v>
      </c>
      <c r="B489" s="157" t="s">
        <v>3366</v>
      </c>
      <c r="D489" s="158" t="s">
        <v>3455</v>
      </c>
      <c r="E489" s="158" t="s">
        <v>3730</v>
      </c>
      <c r="F489" s="157">
        <v>10337</v>
      </c>
      <c r="G489" s="157" t="s">
        <v>3998</v>
      </c>
      <c r="H489" s="157">
        <v>2020</v>
      </c>
      <c r="I489" s="157" t="s">
        <v>3999</v>
      </c>
      <c r="J489" s="161">
        <v>335988</v>
      </c>
      <c r="K489" s="157" t="s">
        <v>328</v>
      </c>
      <c r="L489" s="157" t="s">
        <v>4000</v>
      </c>
      <c r="M489" s="157" t="s">
        <v>4001</v>
      </c>
      <c r="N489" s="157" t="s">
        <v>4002</v>
      </c>
      <c r="O489" s="157" t="s">
        <v>4003</v>
      </c>
      <c r="P489" s="157">
        <v>1218357</v>
      </c>
      <c r="Q489" s="55" t="s">
        <v>3934</v>
      </c>
      <c r="R489" s="55">
        <v>66712.92</v>
      </c>
      <c r="S489" s="55" t="s">
        <v>3934</v>
      </c>
      <c r="T489" s="55" t="s">
        <v>3934</v>
      </c>
      <c r="U489" s="55">
        <f>+R489</f>
        <v>66712.92</v>
      </c>
      <c r="V489" s="144"/>
      <c r="W489" s="144">
        <v>23.33</v>
      </c>
      <c r="X489" s="28" t="s">
        <v>4004</v>
      </c>
      <c r="Y489" s="56">
        <v>4</v>
      </c>
      <c r="Z489" s="56">
        <v>7</v>
      </c>
      <c r="AA489" s="56">
        <v>5</v>
      </c>
      <c r="AB489" s="56" t="s">
        <v>4005</v>
      </c>
      <c r="AC489" s="56" t="s">
        <v>328</v>
      </c>
      <c r="AD489" s="56" t="s">
        <v>4006</v>
      </c>
      <c r="AE489" s="56" t="s">
        <v>3380</v>
      </c>
      <c r="AF489" s="56">
        <v>50</v>
      </c>
      <c r="AG489" s="56" t="s">
        <v>3455</v>
      </c>
      <c r="AH489" s="56" t="s">
        <v>3741</v>
      </c>
      <c r="AI489" s="56">
        <v>90</v>
      </c>
    </row>
    <row r="490" spans="1:50" s="157" customFormat="1" ht="128.25" customHeight="1">
      <c r="A490" s="157" t="s">
        <v>9708</v>
      </c>
      <c r="B490" s="157" t="s">
        <v>3366</v>
      </c>
      <c r="C490" s="10"/>
      <c r="D490" s="158"/>
      <c r="E490" s="10" t="s">
        <v>4007</v>
      </c>
      <c r="F490" s="10"/>
      <c r="G490" s="10" t="s">
        <v>4008</v>
      </c>
      <c r="H490" s="10">
        <v>2020</v>
      </c>
      <c r="I490" s="10" t="s">
        <v>4009</v>
      </c>
      <c r="J490" s="159">
        <v>41723.43</v>
      </c>
      <c r="K490" s="10" t="s">
        <v>812</v>
      </c>
      <c r="L490" s="10" t="s">
        <v>4010</v>
      </c>
      <c r="M490" s="10" t="s">
        <v>4011</v>
      </c>
      <c r="N490" s="10" t="s">
        <v>4012</v>
      </c>
      <c r="O490" s="10" t="s">
        <v>4013</v>
      </c>
      <c r="P490" s="10">
        <v>903240</v>
      </c>
      <c r="Q490" s="159"/>
      <c r="R490" s="159">
        <v>8284.44</v>
      </c>
      <c r="S490" s="159"/>
      <c r="T490" s="159"/>
      <c r="U490" s="159"/>
      <c r="V490" s="47"/>
      <c r="W490" s="47">
        <v>34.979999999999997</v>
      </c>
      <c r="X490" s="35"/>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row>
    <row r="491" spans="1:50" s="157" customFormat="1" ht="128.25" customHeight="1">
      <c r="A491" s="157" t="s">
        <v>9708</v>
      </c>
      <c r="B491" s="157" t="s">
        <v>3366</v>
      </c>
      <c r="C491" s="10"/>
      <c r="D491" s="158"/>
      <c r="E491" s="10" t="s">
        <v>4007</v>
      </c>
      <c r="F491" s="10"/>
      <c r="G491" s="10" t="s">
        <v>4014</v>
      </c>
      <c r="H491" s="10">
        <v>2020</v>
      </c>
      <c r="I491" s="10" t="s">
        <v>4015</v>
      </c>
      <c r="J491" s="57">
        <v>24396.17</v>
      </c>
      <c r="K491" s="10" t="s">
        <v>812</v>
      </c>
      <c r="L491" s="10" t="s">
        <v>4010</v>
      </c>
      <c r="M491" s="10" t="s">
        <v>4011</v>
      </c>
      <c r="N491" s="10" t="s">
        <v>4016</v>
      </c>
      <c r="O491" s="10" t="s">
        <v>4017</v>
      </c>
      <c r="P491" s="10">
        <v>903239</v>
      </c>
      <c r="Q491" s="159"/>
      <c r="R491" s="159">
        <v>4844</v>
      </c>
      <c r="S491" s="159"/>
      <c r="T491" s="159"/>
      <c r="U491" s="159"/>
      <c r="V491" s="47"/>
      <c r="W491" s="47">
        <v>34.979999999999997</v>
      </c>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row>
    <row r="492" spans="1:50" s="157" customFormat="1" ht="128.25" customHeight="1">
      <c r="A492" s="157" t="s">
        <v>9708</v>
      </c>
      <c r="B492" s="157" t="s">
        <v>3366</v>
      </c>
      <c r="D492" s="158" t="s">
        <v>1468</v>
      </c>
      <c r="E492" s="158" t="s">
        <v>3690</v>
      </c>
      <c r="F492" s="157">
        <v>18326</v>
      </c>
      <c r="G492" s="157" t="s">
        <v>4018</v>
      </c>
      <c r="H492" s="157">
        <v>2021</v>
      </c>
      <c r="I492" s="157" t="s">
        <v>4019</v>
      </c>
      <c r="J492" s="161">
        <v>77032.02</v>
      </c>
      <c r="K492" s="157" t="s">
        <v>328</v>
      </c>
      <c r="L492" s="157" t="s">
        <v>4020</v>
      </c>
      <c r="M492" s="157" t="s">
        <v>4021</v>
      </c>
      <c r="N492" s="157" t="s">
        <v>4022</v>
      </c>
      <c r="O492" s="157" t="s">
        <v>4023</v>
      </c>
      <c r="P492" s="157" t="s">
        <v>4024</v>
      </c>
      <c r="Q492" s="161" t="s">
        <v>3894</v>
      </c>
      <c r="R492" s="55">
        <v>25514.639999999999</v>
      </c>
      <c r="S492" s="55" t="s">
        <v>3934</v>
      </c>
      <c r="T492" s="55" t="s">
        <v>3934</v>
      </c>
      <c r="U492" s="55" t="s">
        <v>3934</v>
      </c>
      <c r="V492" s="144"/>
      <c r="W492" s="144">
        <v>21.67</v>
      </c>
      <c r="X492" s="28" t="s">
        <v>3514</v>
      </c>
      <c r="Y492" s="157">
        <v>3</v>
      </c>
      <c r="Z492" s="157">
        <v>4</v>
      </c>
      <c r="AA492" s="157">
        <v>7</v>
      </c>
      <c r="AB492" s="157">
        <v>4</v>
      </c>
      <c r="AC492" s="56" t="s">
        <v>328</v>
      </c>
      <c r="AD492" s="56" t="s">
        <v>3379</v>
      </c>
      <c r="AE492" s="56" t="s">
        <v>3380</v>
      </c>
      <c r="AF492" s="56">
        <v>50</v>
      </c>
      <c r="AG492" s="157" t="s">
        <v>3456</v>
      </c>
      <c r="AH492" s="157" t="s">
        <v>3456</v>
      </c>
      <c r="AI492" s="56">
        <v>50</v>
      </c>
    </row>
    <row r="493" spans="1:50" s="157" customFormat="1" ht="128.25" customHeight="1">
      <c r="A493" s="157" t="s">
        <v>9708</v>
      </c>
      <c r="B493" s="56" t="s">
        <v>3366</v>
      </c>
      <c r="C493" s="56">
        <v>30</v>
      </c>
      <c r="D493" s="54" t="s">
        <v>3859</v>
      </c>
      <c r="E493" s="54" t="s">
        <v>3518</v>
      </c>
      <c r="F493" s="56">
        <v>6013</v>
      </c>
      <c r="G493" s="56" t="s">
        <v>4025</v>
      </c>
      <c r="H493" s="56">
        <v>2021</v>
      </c>
      <c r="I493" s="56" t="s">
        <v>3958</v>
      </c>
      <c r="J493" s="55">
        <v>8515.6</v>
      </c>
      <c r="K493" s="157" t="s">
        <v>328</v>
      </c>
      <c r="L493" s="56" t="s">
        <v>3938</v>
      </c>
      <c r="M493" s="56" t="s">
        <v>3939</v>
      </c>
      <c r="N493" s="56" t="s">
        <v>4026</v>
      </c>
      <c r="O493" s="56" t="s">
        <v>4027</v>
      </c>
      <c r="P493" s="56" t="s">
        <v>4028</v>
      </c>
      <c r="Q493" s="55" t="s">
        <v>3934</v>
      </c>
      <c r="R493" s="55" t="s">
        <v>4029</v>
      </c>
      <c r="S493" s="55" t="s">
        <v>177</v>
      </c>
      <c r="T493" s="55" t="s">
        <v>3934</v>
      </c>
      <c r="U493" s="55" t="s">
        <v>3934</v>
      </c>
      <c r="V493" s="144">
        <v>0</v>
      </c>
      <c r="W493" s="144">
        <v>21.66</v>
      </c>
      <c r="X493" s="28" t="s">
        <v>3378</v>
      </c>
      <c r="Y493" s="56">
        <v>4</v>
      </c>
      <c r="Z493" s="56">
        <v>7</v>
      </c>
      <c r="AA493" s="56">
        <v>4</v>
      </c>
      <c r="AB493" s="56">
        <v>17</v>
      </c>
      <c r="AC493" s="56" t="s">
        <v>328</v>
      </c>
      <c r="AD493" s="56" t="s">
        <v>3379</v>
      </c>
      <c r="AE493" s="56" t="s">
        <v>3380</v>
      </c>
      <c r="AF493" s="56">
        <v>30</v>
      </c>
      <c r="AG493" s="56" t="s">
        <v>4030</v>
      </c>
      <c r="AH493" s="56" t="s">
        <v>4031</v>
      </c>
      <c r="AI493" s="56">
        <v>30</v>
      </c>
      <c r="AJ493" s="56"/>
      <c r="AK493" s="56"/>
      <c r="AL493" s="56"/>
      <c r="AM493" s="56"/>
      <c r="AN493" s="56"/>
      <c r="AO493" s="56"/>
      <c r="AP493" s="56"/>
      <c r="AQ493" s="56"/>
      <c r="AR493" s="56"/>
      <c r="AS493" s="56"/>
      <c r="AT493" s="56"/>
      <c r="AU493" s="56"/>
      <c r="AV493" s="56"/>
      <c r="AW493" s="56"/>
      <c r="AX493" s="56"/>
    </row>
    <row r="494" spans="1:50" s="157" customFormat="1" ht="128.25" customHeight="1">
      <c r="A494" s="157" t="s">
        <v>9708</v>
      </c>
      <c r="B494" s="56" t="s">
        <v>3366</v>
      </c>
      <c r="C494" s="56">
        <v>30</v>
      </c>
      <c r="D494" s="54" t="s">
        <v>3859</v>
      </c>
      <c r="E494" s="54" t="s">
        <v>3518</v>
      </c>
      <c r="F494" s="56">
        <v>6013</v>
      </c>
      <c r="G494" s="56" t="s">
        <v>4032</v>
      </c>
      <c r="H494" s="56">
        <v>2021</v>
      </c>
      <c r="I494" s="56" t="s">
        <v>3958</v>
      </c>
      <c r="J494" s="55">
        <v>9987.52</v>
      </c>
      <c r="K494" s="56" t="s">
        <v>328</v>
      </c>
      <c r="L494" s="56" t="s">
        <v>3938</v>
      </c>
      <c r="M494" s="56" t="s">
        <v>3939</v>
      </c>
      <c r="N494" s="56" t="s">
        <v>4033</v>
      </c>
      <c r="O494" s="56" t="s">
        <v>4034</v>
      </c>
      <c r="P494" s="56" t="s">
        <v>4035</v>
      </c>
      <c r="Q494" s="55" t="s">
        <v>3934</v>
      </c>
      <c r="R494" s="55" t="s">
        <v>4036</v>
      </c>
      <c r="S494" s="55" t="s">
        <v>3934</v>
      </c>
      <c r="T494" s="55" t="s">
        <v>3934</v>
      </c>
      <c r="U494" s="55" t="s">
        <v>3934</v>
      </c>
      <c r="V494" s="144">
        <v>0</v>
      </c>
      <c r="W494" s="144">
        <v>21.67</v>
      </c>
      <c r="X494" s="28" t="s">
        <v>3378</v>
      </c>
      <c r="Y494" s="56">
        <v>1</v>
      </c>
      <c r="Z494" s="56">
        <v>4</v>
      </c>
      <c r="AA494" s="56">
        <v>3</v>
      </c>
      <c r="AB494" s="56">
        <v>17.62</v>
      </c>
      <c r="AC494" s="56" t="s">
        <v>328</v>
      </c>
      <c r="AD494" s="56" t="s">
        <v>3379</v>
      </c>
      <c r="AE494" s="56" t="s">
        <v>3380</v>
      </c>
      <c r="AF494" s="56">
        <v>80</v>
      </c>
      <c r="AG494" s="56" t="s">
        <v>4030</v>
      </c>
      <c r="AH494" s="56" t="s">
        <v>4031</v>
      </c>
      <c r="AI494" s="56">
        <v>80</v>
      </c>
      <c r="AJ494" s="56"/>
      <c r="AK494" s="56"/>
      <c r="AL494" s="56"/>
      <c r="AM494" s="56"/>
      <c r="AN494" s="56"/>
      <c r="AO494" s="56"/>
      <c r="AP494" s="56"/>
      <c r="AQ494" s="56"/>
      <c r="AR494" s="56"/>
      <c r="AS494" s="56"/>
      <c r="AT494" s="56"/>
      <c r="AU494" s="56"/>
      <c r="AV494" s="56"/>
      <c r="AW494" s="56"/>
      <c r="AX494" s="56"/>
    </row>
    <row r="495" spans="1:50" s="157" customFormat="1" ht="128.25" customHeight="1">
      <c r="A495" s="157" t="s">
        <v>9708</v>
      </c>
      <c r="B495" s="56" t="s">
        <v>3366</v>
      </c>
      <c r="C495" s="56">
        <v>30</v>
      </c>
      <c r="D495" s="54" t="s">
        <v>3859</v>
      </c>
      <c r="E495" s="54" t="s">
        <v>3518</v>
      </c>
      <c r="F495" s="56">
        <v>6013</v>
      </c>
      <c r="G495" s="56" t="s">
        <v>4037</v>
      </c>
      <c r="H495" s="56">
        <v>2021</v>
      </c>
      <c r="I495" s="56" t="s">
        <v>3958</v>
      </c>
      <c r="J495" s="55">
        <v>14242.17</v>
      </c>
      <c r="K495" s="56" t="s">
        <v>328</v>
      </c>
      <c r="L495" s="56" t="s">
        <v>3938</v>
      </c>
      <c r="M495" s="56" t="s">
        <v>3939</v>
      </c>
      <c r="N495" s="56" t="s">
        <v>4038</v>
      </c>
      <c r="O495" s="56" t="s">
        <v>4039</v>
      </c>
      <c r="P495" s="56">
        <v>1103460</v>
      </c>
      <c r="Q495" s="55" t="s">
        <v>3934</v>
      </c>
      <c r="R495" s="55">
        <v>25514.639999999999</v>
      </c>
      <c r="S495" s="55" t="s">
        <v>3934</v>
      </c>
      <c r="T495" s="55" t="s">
        <v>3934</v>
      </c>
      <c r="U495" s="55" t="s">
        <v>3934</v>
      </c>
      <c r="V495" s="144">
        <v>0</v>
      </c>
      <c r="W495" s="144">
        <v>89.65</v>
      </c>
      <c r="X495" s="28" t="s">
        <v>3378</v>
      </c>
      <c r="Y495" s="56">
        <v>1</v>
      </c>
      <c r="Z495" s="56">
        <v>8</v>
      </c>
      <c r="AA495" s="56">
        <v>1</v>
      </c>
      <c r="AB495" s="56">
        <v>4</v>
      </c>
      <c r="AC495" s="56" t="s">
        <v>328</v>
      </c>
      <c r="AD495" s="56" t="s">
        <v>3379</v>
      </c>
      <c r="AE495" s="56" t="s">
        <v>3380</v>
      </c>
      <c r="AF495" s="56">
        <v>50</v>
      </c>
      <c r="AG495" s="56" t="s">
        <v>4030</v>
      </c>
      <c r="AH495" s="56" t="s">
        <v>4031</v>
      </c>
      <c r="AI495" s="56">
        <v>50</v>
      </c>
      <c r="AJ495" s="56"/>
      <c r="AK495" s="56"/>
      <c r="AL495" s="56"/>
      <c r="AM495" s="56"/>
      <c r="AN495" s="56"/>
      <c r="AO495" s="56"/>
      <c r="AP495" s="56"/>
      <c r="AQ495" s="56"/>
      <c r="AR495" s="56"/>
      <c r="AS495" s="56"/>
      <c r="AT495" s="56"/>
      <c r="AU495" s="56"/>
      <c r="AV495" s="56"/>
      <c r="AW495" s="56"/>
      <c r="AX495" s="56"/>
    </row>
    <row r="496" spans="1:50" s="157" customFormat="1" ht="128.25" customHeight="1">
      <c r="A496" s="157" t="s">
        <v>9708</v>
      </c>
      <c r="B496" s="56" t="s">
        <v>3366</v>
      </c>
      <c r="C496" s="56">
        <v>30</v>
      </c>
      <c r="D496" s="54" t="s">
        <v>3859</v>
      </c>
      <c r="E496" s="54" t="s">
        <v>3518</v>
      </c>
      <c r="F496" s="56">
        <v>6013</v>
      </c>
      <c r="G496" s="56" t="s">
        <v>4040</v>
      </c>
      <c r="H496" s="56">
        <v>2021</v>
      </c>
      <c r="I496" s="56" t="s">
        <v>3958</v>
      </c>
      <c r="J496" s="55">
        <v>21543.63</v>
      </c>
      <c r="K496" s="56" t="s">
        <v>328</v>
      </c>
      <c r="L496" s="56" t="s">
        <v>3938</v>
      </c>
      <c r="M496" s="56" t="s">
        <v>3939</v>
      </c>
      <c r="N496" s="56" t="s">
        <v>4041</v>
      </c>
      <c r="O496" s="56" t="s">
        <v>4042</v>
      </c>
      <c r="P496" s="56">
        <v>1103735</v>
      </c>
      <c r="Q496" s="55" t="s">
        <v>3934</v>
      </c>
      <c r="R496" s="55">
        <v>4277.6400000000003</v>
      </c>
      <c r="S496" s="55" t="s">
        <v>3934</v>
      </c>
      <c r="T496" s="55" t="s">
        <v>3934</v>
      </c>
      <c r="U496" s="55" t="s">
        <v>3934</v>
      </c>
      <c r="V496" s="144">
        <v>0</v>
      </c>
      <c r="W496" s="144">
        <v>20</v>
      </c>
      <c r="X496" s="28" t="s">
        <v>3378</v>
      </c>
      <c r="Y496" s="56">
        <v>2</v>
      </c>
      <c r="Z496" s="56">
        <v>2</v>
      </c>
      <c r="AA496" s="56">
        <v>2</v>
      </c>
      <c r="AB496" s="56">
        <v>17</v>
      </c>
      <c r="AC496" s="56" t="s">
        <v>328</v>
      </c>
      <c r="AD496" s="56" t="s">
        <v>3379</v>
      </c>
      <c r="AE496" s="56" t="s">
        <v>3380</v>
      </c>
      <c r="AF496" s="56">
        <v>50</v>
      </c>
      <c r="AG496" s="56" t="s">
        <v>4030</v>
      </c>
      <c r="AH496" s="56" t="s">
        <v>4031</v>
      </c>
      <c r="AI496" s="56">
        <v>50</v>
      </c>
      <c r="AJ496" s="56"/>
      <c r="AK496" s="56"/>
      <c r="AL496" s="56"/>
      <c r="AM496" s="56"/>
      <c r="AN496" s="56"/>
      <c r="AO496" s="56"/>
      <c r="AP496" s="56"/>
      <c r="AQ496" s="56"/>
      <c r="AR496" s="56"/>
      <c r="AS496" s="56"/>
      <c r="AT496" s="56"/>
      <c r="AU496" s="56"/>
      <c r="AV496" s="56"/>
      <c r="AW496" s="56"/>
      <c r="AX496" s="56"/>
    </row>
    <row r="497" spans="1:50" s="157" customFormat="1" ht="128.25" customHeight="1">
      <c r="A497" s="157" t="s">
        <v>9708</v>
      </c>
      <c r="B497" s="56" t="s">
        <v>3366</v>
      </c>
      <c r="C497" s="56">
        <v>30</v>
      </c>
      <c r="D497" s="54" t="s">
        <v>3859</v>
      </c>
      <c r="E497" s="54" t="s">
        <v>3518</v>
      </c>
      <c r="F497" s="56">
        <v>6013</v>
      </c>
      <c r="G497" s="56" t="s">
        <v>4043</v>
      </c>
      <c r="H497" s="56">
        <v>2021</v>
      </c>
      <c r="I497" s="56" t="s">
        <v>3958</v>
      </c>
      <c r="J497" s="55">
        <v>45546.080000000002</v>
      </c>
      <c r="K497" s="56" t="s">
        <v>328</v>
      </c>
      <c r="L497" s="56" t="s">
        <v>3938</v>
      </c>
      <c r="M497" s="56" t="s">
        <v>3939</v>
      </c>
      <c r="N497" s="56" t="s">
        <v>4044</v>
      </c>
      <c r="O497" s="56" t="s">
        <v>4045</v>
      </c>
      <c r="P497" s="56">
        <v>1103736</v>
      </c>
      <c r="Q497" s="55" t="s">
        <v>3934</v>
      </c>
      <c r="R497" s="55">
        <v>9043.56</v>
      </c>
      <c r="S497" s="55" t="s">
        <v>3934</v>
      </c>
      <c r="T497" s="55" t="s">
        <v>3934</v>
      </c>
      <c r="U497" s="55" t="s">
        <v>3934</v>
      </c>
      <c r="V497" s="144">
        <v>0</v>
      </c>
      <c r="W497" s="144">
        <v>20</v>
      </c>
      <c r="X497" s="28" t="s">
        <v>3378</v>
      </c>
      <c r="Y497" s="56">
        <v>2</v>
      </c>
      <c r="Z497" s="56">
        <v>5</v>
      </c>
      <c r="AA497" s="56">
        <v>1</v>
      </c>
      <c r="AB497" s="56">
        <v>4</v>
      </c>
      <c r="AC497" s="56" t="s">
        <v>328</v>
      </c>
      <c r="AD497" s="56" t="s">
        <v>3379</v>
      </c>
      <c r="AE497" s="56" t="s">
        <v>3380</v>
      </c>
      <c r="AF497" s="56">
        <v>80</v>
      </c>
      <c r="AG497" s="56" t="s">
        <v>4030</v>
      </c>
      <c r="AH497" s="56" t="s">
        <v>4031</v>
      </c>
      <c r="AI497" s="56">
        <v>80</v>
      </c>
      <c r="AJ497" s="56"/>
      <c r="AK497" s="56"/>
      <c r="AL497" s="56"/>
      <c r="AM497" s="56"/>
      <c r="AN497" s="56"/>
      <c r="AO497" s="56"/>
      <c r="AP497" s="56"/>
      <c r="AQ497" s="56"/>
      <c r="AR497" s="56"/>
      <c r="AS497" s="56"/>
      <c r="AT497" s="56"/>
      <c r="AU497" s="56"/>
      <c r="AV497" s="56"/>
      <c r="AW497" s="56"/>
      <c r="AX497" s="56"/>
    </row>
    <row r="498" spans="1:50" s="157" customFormat="1" ht="128.25" customHeight="1">
      <c r="A498" s="157" t="s">
        <v>9708</v>
      </c>
      <c r="B498" s="56" t="s">
        <v>3366</v>
      </c>
      <c r="C498" s="56">
        <v>30</v>
      </c>
      <c r="D498" s="54" t="s">
        <v>3859</v>
      </c>
      <c r="E498" s="54" t="s">
        <v>3518</v>
      </c>
      <c r="F498" s="56">
        <v>6013</v>
      </c>
      <c r="G498" s="56" t="s">
        <v>4046</v>
      </c>
      <c r="H498" s="56">
        <v>2021</v>
      </c>
      <c r="I498" s="56" t="s">
        <v>4047</v>
      </c>
      <c r="J498" s="55">
        <v>28988.73</v>
      </c>
      <c r="K498" s="56" t="s">
        <v>332</v>
      </c>
      <c r="L498" s="56" t="s">
        <v>4048</v>
      </c>
      <c r="M498" s="56" t="s">
        <v>4049</v>
      </c>
      <c r="N498" s="56" t="s">
        <v>4050</v>
      </c>
      <c r="O498" s="56" t="s">
        <v>4051</v>
      </c>
      <c r="P498" s="56">
        <v>1103742</v>
      </c>
      <c r="Q498" s="55" t="s">
        <v>3934</v>
      </c>
      <c r="R498" s="55">
        <v>5755.92</v>
      </c>
      <c r="S498" s="55" t="s">
        <v>3934</v>
      </c>
      <c r="T498" s="55" t="s">
        <v>3934</v>
      </c>
      <c r="U498" s="55" t="s">
        <v>3934</v>
      </c>
      <c r="V498" s="144">
        <v>0</v>
      </c>
      <c r="W498" s="144">
        <v>18.329999999999998</v>
      </c>
      <c r="X498" s="28" t="s">
        <v>3378</v>
      </c>
      <c r="Y498" s="56">
        <v>4</v>
      </c>
      <c r="Z498" s="56">
        <v>8</v>
      </c>
      <c r="AA498" s="56">
        <v>2</v>
      </c>
      <c r="AB498" s="56">
        <v>35</v>
      </c>
      <c r="AC498" s="56" t="s">
        <v>332</v>
      </c>
      <c r="AD498" s="56" t="s">
        <v>3379</v>
      </c>
      <c r="AE498" s="56" t="s">
        <v>3380</v>
      </c>
      <c r="AF498" s="56">
        <v>60</v>
      </c>
      <c r="AG498" s="56" t="s">
        <v>4030</v>
      </c>
      <c r="AH498" s="56" t="s">
        <v>3456</v>
      </c>
      <c r="AI498" s="56">
        <v>60</v>
      </c>
      <c r="AJ498" s="56"/>
      <c r="AK498" s="56"/>
      <c r="AL498" s="56"/>
      <c r="AM498" s="56"/>
      <c r="AN498" s="56"/>
      <c r="AO498" s="56"/>
      <c r="AP498" s="56"/>
      <c r="AQ498" s="56"/>
      <c r="AR498" s="56"/>
      <c r="AS498" s="56"/>
      <c r="AT498" s="56"/>
      <c r="AU498" s="56"/>
      <c r="AV498" s="56"/>
      <c r="AW498" s="56"/>
      <c r="AX498" s="56"/>
    </row>
    <row r="499" spans="1:50" s="157" customFormat="1" ht="128.25" customHeight="1">
      <c r="A499" s="157" t="s">
        <v>9708</v>
      </c>
      <c r="B499" s="56" t="s">
        <v>3366</v>
      </c>
      <c r="C499" s="56">
        <v>30</v>
      </c>
      <c r="D499" s="54" t="s">
        <v>3859</v>
      </c>
      <c r="E499" s="54" t="s">
        <v>3518</v>
      </c>
      <c r="F499" s="56">
        <v>6013</v>
      </c>
      <c r="G499" s="56" t="s">
        <v>4046</v>
      </c>
      <c r="H499" s="56">
        <v>2021</v>
      </c>
      <c r="I499" s="56" t="s">
        <v>4047</v>
      </c>
      <c r="J499" s="55">
        <v>23905.9</v>
      </c>
      <c r="K499" s="56" t="s">
        <v>332</v>
      </c>
      <c r="L499" s="56" t="s">
        <v>3938</v>
      </c>
      <c r="M499" s="56" t="s">
        <v>3939</v>
      </c>
      <c r="N499" s="56" t="s">
        <v>4052</v>
      </c>
      <c r="O499" s="56" t="s">
        <v>4053</v>
      </c>
      <c r="P499" s="56">
        <v>1102375</v>
      </c>
      <c r="Q499" s="55" t="s">
        <v>3934</v>
      </c>
      <c r="R499" s="55">
        <v>3322.68</v>
      </c>
      <c r="S499" s="55" t="s">
        <v>3934</v>
      </c>
      <c r="T499" s="55" t="s">
        <v>3934</v>
      </c>
      <c r="U499" s="55" t="s">
        <v>3934</v>
      </c>
      <c r="V499" s="144">
        <v>0</v>
      </c>
      <c r="W499" s="144">
        <v>91.46</v>
      </c>
      <c r="X499" s="28" t="s">
        <v>3378</v>
      </c>
      <c r="Y499" s="157">
        <v>4</v>
      </c>
      <c r="Z499" s="157">
        <v>2</v>
      </c>
      <c r="AA499" s="157">
        <v>1</v>
      </c>
      <c r="AB499" s="157">
        <v>35</v>
      </c>
      <c r="AC499" s="56" t="s">
        <v>332</v>
      </c>
      <c r="AD499" s="56" t="s">
        <v>3379</v>
      </c>
      <c r="AE499" s="56" t="s">
        <v>3380</v>
      </c>
      <c r="AF499" s="56">
        <v>30</v>
      </c>
      <c r="AG499" s="56" t="s">
        <v>4030</v>
      </c>
      <c r="AH499" s="56" t="s">
        <v>4031</v>
      </c>
      <c r="AI499" s="56">
        <v>30</v>
      </c>
      <c r="AJ499" s="56"/>
      <c r="AK499" s="56"/>
      <c r="AL499" s="56"/>
      <c r="AM499" s="56"/>
      <c r="AN499" s="56"/>
      <c r="AO499" s="56"/>
      <c r="AP499" s="56"/>
      <c r="AQ499" s="56"/>
      <c r="AR499" s="56"/>
      <c r="AS499" s="56"/>
      <c r="AT499" s="56"/>
      <c r="AU499" s="56"/>
      <c r="AV499" s="56"/>
      <c r="AW499" s="56"/>
      <c r="AX499" s="56"/>
    </row>
    <row r="500" spans="1:50" s="157" customFormat="1" ht="128.25" customHeight="1">
      <c r="A500" s="157" t="s">
        <v>9708</v>
      </c>
      <c r="B500" s="56" t="s">
        <v>3366</v>
      </c>
      <c r="C500" s="56">
        <v>30</v>
      </c>
      <c r="D500" s="54" t="s">
        <v>3859</v>
      </c>
      <c r="E500" s="54" t="s">
        <v>3518</v>
      </c>
      <c r="F500" s="56">
        <v>6013</v>
      </c>
      <c r="G500" s="56" t="s">
        <v>4046</v>
      </c>
      <c r="H500" s="56">
        <v>2021</v>
      </c>
      <c r="I500" s="56"/>
      <c r="J500" s="55">
        <v>71033.13</v>
      </c>
      <c r="K500" s="56" t="s">
        <v>332</v>
      </c>
      <c r="L500" s="56" t="s">
        <v>4054</v>
      </c>
      <c r="M500" s="56" t="s">
        <v>4055</v>
      </c>
      <c r="N500" s="56" t="s">
        <v>4056</v>
      </c>
      <c r="O500" s="56" t="s">
        <v>4057</v>
      </c>
      <c r="P500" s="56">
        <v>201905</v>
      </c>
      <c r="Q500" s="55" t="s">
        <v>3934</v>
      </c>
      <c r="R500" s="55">
        <v>14104.2</v>
      </c>
      <c r="S500" s="55" t="s">
        <v>3934</v>
      </c>
      <c r="T500" s="55" t="s">
        <v>3934</v>
      </c>
      <c r="U500" s="55" t="s">
        <v>3934</v>
      </c>
      <c r="V500" s="144">
        <v>0</v>
      </c>
      <c r="W500" s="144">
        <v>11.67</v>
      </c>
      <c r="X500" s="28" t="s">
        <v>4058</v>
      </c>
      <c r="Y500" s="56">
        <v>2</v>
      </c>
      <c r="Z500" s="56">
        <v>3</v>
      </c>
      <c r="AA500" s="56">
        <v>3</v>
      </c>
      <c r="AB500" s="56">
        <v>66</v>
      </c>
      <c r="AC500" s="56" t="s">
        <v>332</v>
      </c>
      <c r="AD500" s="56" t="s">
        <v>4059</v>
      </c>
      <c r="AE500" s="56" t="s">
        <v>3380</v>
      </c>
      <c r="AF500" s="56">
        <v>0</v>
      </c>
      <c r="AG500" s="56" t="s">
        <v>3870</v>
      </c>
      <c r="AH500" s="56" t="s">
        <v>4060</v>
      </c>
      <c r="AI500" s="56"/>
      <c r="AJ500" s="56"/>
      <c r="AK500" s="56"/>
      <c r="AL500" s="56"/>
      <c r="AM500" s="56"/>
      <c r="AN500" s="56"/>
      <c r="AO500" s="56"/>
      <c r="AP500" s="56"/>
      <c r="AQ500" s="56"/>
      <c r="AR500" s="56"/>
      <c r="AS500" s="56"/>
      <c r="AT500" s="56"/>
      <c r="AU500" s="56"/>
      <c r="AV500" s="56"/>
      <c r="AW500" s="56"/>
      <c r="AX500" s="56"/>
    </row>
    <row r="501" spans="1:50" s="157" customFormat="1" ht="133.5" customHeight="1">
      <c r="A501" s="157" t="s">
        <v>9708</v>
      </c>
      <c r="B501" s="56" t="s">
        <v>3366</v>
      </c>
      <c r="C501" s="56">
        <v>30</v>
      </c>
      <c r="D501" s="54" t="s">
        <v>3859</v>
      </c>
      <c r="E501" s="54" t="s">
        <v>3518</v>
      </c>
      <c r="F501" s="56">
        <v>6013</v>
      </c>
      <c r="G501" s="56" t="s">
        <v>4046</v>
      </c>
      <c r="H501" s="56">
        <v>2021</v>
      </c>
      <c r="I501" s="56" t="s">
        <v>4047</v>
      </c>
      <c r="J501" s="55">
        <v>13407.36</v>
      </c>
      <c r="K501" s="56" t="s">
        <v>332</v>
      </c>
      <c r="L501" s="157" t="s">
        <v>4061</v>
      </c>
      <c r="M501" s="157" t="s">
        <v>4062</v>
      </c>
      <c r="N501" s="56" t="s">
        <v>4063</v>
      </c>
      <c r="O501" s="56" t="s">
        <v>4064</v>
      </c>
      <c r="P501" s="56">
        <v>1103762</v>
      </c>
      <c r="Q501" s="55" t="s">
        <v>3934</v>
      </c>
      <c r="R501" s="55">
        <v>2662</v>
      </c>
      <c r="S501" s="55" t="s">
        <v>3934</v>
      </c>
      <c r="T501" s="55" t="s">
        <v>3934</v>
      </c>
      <c r="U501" s="55" t="s">
        <v>3934</v>
      </c>
      <c r="V501" s="144">
        <v>0</v>
      </c>
      <c r="W501" s="144">
        <v>6.66</v>
      </c>
      <c r="X501" s="28" t="s">
        <v>3498</v>
      </c>
      <c r="Y501" s="56">
        <v>2</v>
      </c>
      <c r="Z501" s="56">
        <v>2</v>
      </c>
      <c r="AA501" s="56">
        <v>2</v>
      </c>
      <c r="AB501" s="56">
        <v>17</v>
      </c>
      <c r="AC501" s="56" t="s">
        <v>332</v>
      </c>
      <c r="AD501" s="56" t="s">
        <v>3379</v>
      </c>
      <c r="AE501" s="56"/>
      <c r="AF501" s="56"/>
      <c r="AG501" s="56" t="s">
        <v>3674</v>
      </c>
      <c r="AH501" s="56" t="s">
        <v>4065</v>
      </c>
      <c r="AI501" s="56">
        <v>30</v>
      </c>
      <c r="AJ501" s="56"/>
      <c r="AK501" s="56"/>
      <c r="AL501" s="56"/>
      <c r="AM501" s="56"/>
      <c r="AN501" s="56"/>
      <c r="AO501" s="56"/>
      <c r="AP501" s="56"/>
      <c r="AQ501" s="56"/>
      <c r="AR501" s="56"/>
      <c r="AS501" s="56"/>
      <c r="AT501" s="56"/>
      <c r="AU501" s="56"/>
      <c r="AV501" s="56"/>
      <c r="AW501" s="56"/>
      <c r="AX501" s="56"/>
    </row>
    <row r="502" spans="1:50" s="157" customFormat="1" ht="128.25" customHeight="1">
      <c r="A502" s="157" t="s">
        <v>9708</v>
      </c>
      <c r="B502" s="56" t="s">
        <v>3366</v>
      </c>
      <c r="C502" s="56">
        <v>30</v>
      </c>
      <c r="D502" s="54" t="s">
        <v>3859</v>
      </c>
      <c r="E502" s="54" t="s">
        <v>3518</v>
      </c>
      <c r="F502" s="56">
        <v>6013</v>
      </c>
      <c r="G502" s="56" t="s">
        <v>4046</v>
      </c>
      <c r="H502" s="56">
        <v>2021</v>
      </c>
      <c r="I502" s="56" t="s">
        <v>4047</v>
      </c>
      <c r="J502" s="55">
        <v>30500</v>
      </c>
      <c r="K502" s="56" t="s">
        <v>332</v>
      </c>
      <c r="L502" s="56" t="s">
        <v>4066</v>
      </c>
      <c r="M502" s="56" t="s">
        <v>4067</v>
      </c>
      <c r="N502" s="56" t="s">
        <v>4068</v>
      </c>
      <c r="O502" s="56" t="s">
        <v>4069</v>
      </c>
      <c r="P502" s="56">
        <v>1103776</v>
      </c>
      <c r="Q502" s="55" t="s">
        <v>3934</v>
      </c>
      <c r="R502" s="55">
        <v>6056</v>
      </c>
      <c r="S502" s="55" t="s">
        <v>3934</v>
      </c>
      <c r="T502" s="55" t="s">
        <v>3934</v>
      </c>
      <c r="U502" s="55" t="s">
        <v>3934</v>
      </c>
      <c r="V502" s="144">
        <v>0</v>
      </c>
      <c r="W502" s="144">
        <v>5</v>
      </c>
      <c r="X502" s="28" t="s">
        <v>4070</v>
      </c>
      <c r="Y502" s="56">
        <v>4</v>
      </c>
      <c r="Z502" s="56">
        <v>5</v>
      </c>
      <c r="AA502" s="56">
        <v>5</v>
      </c>
      <c r="AB502" s="56">
        <v>4</v>
      </c>
      <c r="AC502" s="56" t="s">
        <v>332</v>
      </c>
      <c r="AD502" s="56" t="s">
        <v>3379</v>
      </c>
      <c r="AE502" s="56" t="s">
        <v>3380</v>
      </c>
      <c r="AF502" s="56">
        <v>50</v>
      </c>
      <c r="AG502" s="56" t="s">
        <v>4071</v>
      </c>
      <c r="AH502" s="56" t="s">
        <v>4071</v>
      </c>
      <c r="AI502" s="56">
        <v>50</v>
      </c>
      <c r="AJ502" s="56"/>
      <c r="AK502" s="56"/>
      <c r="AL502" s="56"/>
      <c r="AM502" s="56"/>
      <c r="AN502" s="56"/>
      <c r="AO502" s="56"/>
      <c r="AP502" s="56"/>
      <c r="AQ502" s="56"/>
      <c r="AR502" s="56"/>
      <c r="AS502" s="56"/>
      <c r="AT502" s="56"/>
      <c r="AU502" s="56"/>
      <c r="AV502" s="56"/>
      <c r="AW502" s="56"/>
      <c r="AX502" s="56"/>
    </row>
    <row r="503" spans="1:50" s="157" customFormat="1" ht="128.25" customHeight="1">
      <c r="A503" s="157" t="s">
        <v>9708</v>
      </c>
      <c r="B503" s="56" t="s">
        <v>3366</v>
      </c>
      <c r="C503" s="56">
        <v>30</v>
      </c>
      <c r="D503" s="54" t="s">
        <v>3859</v>
      </c>
      <c r="E503" s="54" t="s">
        <v>3518</v>
      </c>
      <c r="F503" s="56">
        <v>6013</v>
      </c>
      <c r="G503" s="56" t="s">
        <v>4046</v>
      </c>
      <c r="H503" s="56">
        <v>2021</v>
      </c>
      <c r="I503" s="56" t="s">
        <v>4047</v>
      </c>
      <c r="J503" s="55">
        <v>20483.650000000001</v>
      </c>
      <c r="K503" s="56" t="s">
        <v>332</v>
      </c>
      <c r="L503" s="56" t="s">
        <v>3938</v>
      </c>
      <c r="M503" s="56" t="s">
        <v>3939</v>
      </c>
      <c r="N503" s="56" t="s">
        <v>4072</v>
      </c>
      <c r="O503" s="56" t="s">
        <v>4073</v>
      </c>
      <c r="P503" s="56">
        <v>1103772</v>
      </c>
      <c r="Q503" s="55" t="s">
        <v>3934</v>
      </c>
      <c r="R503" s="55">
        <v>4067</v>
      </c>
      <c r="S503" s="55" t="s">
        <v>3934</v>
      </c>
      <c r="T503" s="55" t="s">
        <v>3934</v>
      </c>
      <c r="U503" s="55" t="s">
        <v>3934</v>
      </c>
      <c r="V503" s="144">
        <v>0</v>
      </c>
      <c r="W503" s="144">
        <v>6.67</v>
      </c>
      <c r="X503" s="28" t="s">
        <v>4070</v>
      </c>
      <c r="Y503" s="56">
        <v>6</v>
      </c>
      <c r="Z503" s="56">
        <v>4</v>
      </c>
      <c r="AA503" s="56">
        <v>5</v>
      </c>
      <c r="AB503" s="56">
        <v>8.17</v>
      </c>
      <c r="AC503" s="56" t="s">
        <v>332</v>
      </c>
      <c r="AD503" s="56" t="s">
        <v>3379</v>
      </c>
      <c r="AE503" s="56" t="s">
        <v>3380</v>
      </c>
      <c r="AF503" s="56">
        <v>100</v>
      </c>
      <c r="AG503" s="56" t="s">
        <v>4030</v>
      </c>
      <c r="AH503" s="56" t="s">
        <v>4031</v>
      </c>
      <c r="AI503" s="56"/>
      <c r="AJ503" s="56"/>
      <c r="AK503" s="56"/>
      <c r="AL503" s="56"/>
      <c r="AM503" s="56"/>
      <c r="AN503" s="56"/>
      <c r="AO503" s="56"/>
      <c r="AP503" s="56"/>
      <c r="AQ503" s="56"/>
      <c r="AR503" s="56"/>
      <c r="AS503" s="56"/>
      <c r="AT503" s="56"/>
      <c r="AU503" s="56"/>
      <c r="AV503" s="56"/>
      <c r="AW503" s="56"/>
      <c r="AX503" s="56"/>
    </row>
    <row r="504" spans="1:50" s="157" customFormat="1" ht="128.25" customHeight="1">
      <c r="A504" s="157" t="s">
        <v>9708</v>
      </c>
      <c r="B504" s="56" t="s">
        <v>3366</v>
      </c>
      <c r="C504" s="56">
        <v>29</v>
      </c>
      <c r="D504" s="54" t="s">
        <v>3455</v>
      </c>
      <c r="E504" s="54" t="s">
        <v>4074</v>
      </c>
      <c r="F504" s="56">
        <v>10331</v>
      </c>
      <c r="G504" s="56" t="s">
        <v>4075</v>
      </c>
      <c r="H504" s="56">
        <v>2021</v>
      </c>
      <c r="I504" s="56" t="s">
        <v>4076</v>
      </c>
      <c r="J504" s="55">
        <v>142681.94</v>
      </c>
      <c r="K504" s="56" t="s">
        <v>332</v>
      </c>
      <c r="L504" s="56" t="s">
        <v>4077</v>
      </c>
      <c r="M504" s="56" t="s">
        <v>4078</v>
      </c>
      <c r="N504" s="56" t="s">
        <v>4079</v>
      </c>
      <c r="O504" s="56" t="s">
        <v>4080</v>
      </c>
      <c r="P504" s="56">
        <v>1218502</v>
      </c>
      <c r="Q504" s="55" t="s">
        <v>3934</v>
      </c>
      <c r="R504" s="55">
        <v>28330.560000000001</v>
      </c>
      <c r="S504" s="55" t="s">
        <v>3934</v>
      </c>
      <c r="T504" s="55" t="s">
        <v>3934</v>
      </c>
      <c r="U504" s="55" t="s">
        <v>3934</v>
      </c>
      <c r="V504" s="144">
        <v>0</v>
      </c>
      <c r="W504" s="144">
        <v>15</v>
      </c>
      <c r="X504" s="58" t="s">
        <v>4081</v>
      </c>
      <c r="Y504" s="56">
        <v>2</v>
      </c>
      <c r="Z504" s="56">
        <v>5</v>
      </c>
      <c r="AA504" s="56">
        <v>6</v>
      </c>
      <c r="AB504" s="56">
        <v>17</v>
      </c>
      <c r="AC504" s="56" t="s">
        <v>332</v>
      </c>
      <c r="AD504" s="56" t="s">
        <v>3417</v>
      </c>
      <c r="AE504" s="56" t="s">
        <v>3254</v>
      </c>
      <c r="AF504" s="56">
        <v>15</v>
      </c>
      <c r="AG504" s="56" t="s">
        <v>3455</v>
      </c>
      <c r="AH504" s="56" t="s">
        <v>3741</v>
      </c>
      <c r="AI504" s="56">
        <v>100</v>
      </c>
      <c r="AJ504" s="56"/>
      <c r="AK504" s="56"/>
      <c r="AL504" s="56"/>
      <c r="AM504" s="56"/>
      <c r="AN504" s="56"/>
      <c r="AO504" s="56"/>
      <c r="AP504" s="56"/>
      <c r="AQ504" s="56"/>
      <c r="AR504" s="56"/>
      <c r="AS504" s="56"/>
      <c r="AT504" s="56"/>
      <c r="AU504" s="56"/>
      <c r="AV504" s="56"/>
      <c r="AW504" s="56"/>
      <c r="AX504" s="56"/>
    </row>
    <row r="505" spans="1:50" s="157" customFormat="1" ht="128.25" customHeight="1">
      <c r="A505" s="157" t="s">
        <v>9708</v>
      </c>
      <c r="B505" s="56" t="s">
        <v>3366</v>
      </c>
      <c r="C505" s="56"/>
      <c r="D505" s="54" t="s">
        <v>77</v>
      </c>
      <c r="E505" s="54" t="s">
        <v>4082</v>
      </c>
      <c r="F505" s="56">
        <v>8224</v>
      </c>
      <c r="G505" s="56" t="s">
        <v>4083</v>
      </c>
      <c r="H505" s="56">
        <v>2021</v>
      </c>
      <c r="I505" s="56" t="s">
        <v>4084</v>
      </c>
      <c r="J505" s="55">
        <v>43160</v>
      </c>
      <c r="K505" s="56" t="s">
        <v>332</v>
      </c>
      <c r="L505" s="56" t="s">
        <v>4085</v>
      </c>
      <c r="M505" s="56" t="s">
        <v>4086</v>
      </c>
      <c r="N505" s="56" t="s">
        <v>4087</v>
      </c>
      <c r="O505" s="56" t="s">
        <v>4088</v>
      </c>
      <c r="P505" s="56">
        <v>2602091</v>
      </c>
      <c r="Q505" s="55" t="s">
        <v>3934</v>
      </c>
      <c r="R505" s="55">
        <v>8632</v>
      </c>
      <c r="S505" s="55" t="s">
        <v>3934</v>
      </c>
      <c r="T505" s="55" t="s">
        <v>3934</v>
      </c>
      <c r="U505" s="55" t="s">
        <v>3934</v>
      </c>
      <c r="V505" s="144">
        <v>0</v>
      </c>
      <c r="W505" s="144">
        <v>6.67</v>
      </c>
      <c r="X505" s="58" t="s">
        <v>4081</v>
      </c>
      <c r="Y505" s="56">
        <v>6</v>
      </c>
      <c r="Z505" s="56">
        <v>3</v>
      </c>
      <c r="AA505" s="56">
        <v>1</v>
      </c>
      <c r="AB505" s="56"/>
      <c r="AC505" s="56" t="s">
        <v>332</v>
      </c>
      <c r="AD505" s="56" t="s">
        <v>3417</v>
      </c>
      <c r="AE505" s="56" t="s">
        <v>3380</v>
      </c>
      <c r="AF505" s="56" t="s">
        <v>4089</v>
      </c>
      <c r="AG505" s="56" t="s">
        <v>2876</v>
      </c>
      <c r="AH505" s="56" t="s">
        <v>4090</v>
      </c>
      <c r="AI505" s="56" t="s">
        <v>4089</v>
      </c>
      <c r="AJ505" s="56"/>
      <c r="AK505" s="56"/>
      <c r="AL505" s="56"/>
      <c r="AM505" s="56"/>
      <c r="AN505" s="56"/>
      <c r="AO505" s="56"/>
      <c r="AP505" s="56"/>
      <c r="AQ505" s="56"/>
      <c r="AR505" s="56"/>
      <c r="AS505" s="56"/>
      <c r="AT505" s="56"/>
      <c r="AU505" s="56"/>
      <c r="AV505" s="56"/>
      <c r="AW505" s="56"/>
      <c r="AX505" s="56"/>
    </row>
    <row r="506" spans="1:50" s="157" customFormat="1" ht="128.25" customHeight="1">
      <c r="A506" s="157" t="s">
        <v>9708</v>
      </c>
      <c r="B506" s="56" t="s">
        <v>3366</v>
      </c>
      <c r="C506" s="157">
        <v>32</v>
      </c>
      <c r="D506" s="158" t="s">
        <v>3922</v>
      </c>
      <c r="E506" s="54" t="s">
        <v>3390</v>
      </c>
      <c r="F506" s="157">
        <v>3702</v>
      </c>
      <c r="G506" s="56" t="s">
        <v>4091</v>
      </c>
      <c r="H506" s="56">
        <v>2021</v>
      </c>
      <c r="I506" s="56" t="s">
        <v>4092</v>
      </c>
      <c r="J506" s="55">
        <v>59716.9</v>
      </c>
      <c r="K506" s="56" t="s">
        <v>332</v>
      </c>
      <c r="L506" s="56" t="s">
        <v>3537</v>
      </c>
      <c r="M506" s="56" t="s">
        <v>3538</v>
      </c>
      <c r="N506" s="10" t="s">
        <v>4093</v>
      </c>
      <c r="O506" s="10" t="s">
        <v>4094</v>
      </c>
      <c r="P506" s="56" t="s">
        <v>3925</v>
      </c>
      <c r="Q506" s="55" t="s">
        <v>3542</v>
      </c>
      <c r="R506" s="55">
        <v>3740</v>
      </c>
      <c r="S506" s="55">
        <v>6000</v>
      </c>
      <c r="T506" s="55">
        <v>18000</v>
      </c>
      <c r="U506" s="55">
        <v>27740</v>
      </c>
      <c r="V506" s="144">
        <v>100</v>
      </c>
      <c r="W506" s="144">
        <v>6</v>
      </c>
      <c r="X506" s="54" t="s">
        <v>3399</v>
      </c>
      <c r="Y506" s="54" t="s">
        <v>3543</v>
      </c>
      <c r="Z506" s="54" t="s">
        <v>3544</v>
      </c>
      <c r="AA506" s="54" t="s">
        <v>3545</v>
      </c>
      <c r="AB506" s="54" t="s">
        <v>3546</v>
      </c>
      <c r="AC506" s="54"/>
      <c r="AD506" s="54" t="s">
        <v>3547</v>
      </c>
      <c r="AE506" s="54" t="s">
        <v>3380</v>
      </c>
      <c r="AF506" s="56">
        <v>101</v>
      </c>
      <c r="AG506" s="56" t="s">
        <v>3838</v>
      </c>
      <c r="AH506" s="56" t="s">
        <v>3456</v>
      </c>
      <c r="AI506" s="56">
        <v>100</v>
      </c>
      <c r="AJ506" s="56"/>
      <c r="AK506" s="56"/>
      <c r="AL506" s="56"/>
      <c r="AM506" s="56"/>
      <c r="AN506" s="56"/>
      <c r="AO506" s="56"/>
      <c r="AP506" s="56"/>
      <c r="AQ506" s="56"/>
      <c r="AR506" s="56"/>
      <c r="AS506" s="56"/>
      <c r="AT506" s="56"/>
      <c r="AU506" s="56"/>
      <c r="AV506" s="56"/>
      <c r="AW506" s="56"/>
      <c r="AX506" s="56"/>
    </row>
    <row r="507" spans="1:50" s="157" customFormat="1" ht="128.25" customHeight="1">
      <c r="A507" s="157" t="s">
        <v>9708</v>
      </c>
      <c r="B507" s="56" t="s">
        <v>3366</v>
      </c>
      <c r="C507" s="56">
        <v>1</v>
      </c>
      <c r="D507" s="54" t="s">
        <v>4095</v>
      </c>
      <c r="E507" s="54" t="s">
        <v>3474</v>
      </c>
      <c r="F507" s="157">
        <v>13310</v>
      </c>
      <c r="G507" s="56" t="s">
        <v>4096</v>
      </c>
      <c r="H507" s="56">
        <v>2021</v>
      </c>
      <c r="I507" s="56" t="s">
        <v>4097</v>
      </c>
      <c r="J507" s="55">
        <v>25178</v>
      </c>
      <c r="K507" s="56" t="s">
        <v>332</v>
      </c>
      <c r="L507" s="56" t="s">
        <v>4098</v>
      </c>
      <c r="M507" s="56" t="s">
        <v>4099</v>
      </c>
      <c r="N507" s="56" t="s">
        <v>4100</v>
      </c>
      <c r="O507" s="56" t="s">
        <v>4101</v>
      </c>
      <c r="P507" s="56">
        <v>402192</v>
      </c>
      <c r="Q507" s="55" t="s">
        <v>4102</v>
      </c>
      <c r="R507" s="55">
        <v>5036</v>
      </c>
      <c r="S507" s="55" t="s">
        <v>4103</v>
      </c>
      <c r="T507" s="55" t="s">
        <v>4104</v>
      </c>
      <c r="U507" s="55" t="s">
        <v>4105</v>
      </c>
      <c r="V507" s="144">
        <v>0</v>
      </c>
      <c r="W507" s="144">
        <v>8.33</v>
      </c>
      <c r="X507" s="54"/>
      <c r="Y507" s="54">
        <v>4</v>
      </c>
      <c r="Z507" s="54">
        <v>2</v>
      </c>
      <c r="AA507" s="54">
        <v>4</v>
      </c>
      <c r="AB507" s="54">
        <v>10</v>
      </c>
      <c r="AC507" s="54"/>
      <c r="AD507" s="54" t="s">
        <v>4106</v>
      </c>
      <c r="AE507" s="54" t="s">
        <v>3380</v>
      </c>
      <c r="AF507" s="56"/>
      <c r="AG507" s="56"/>
      <c r="AH507" s="56"/>
      <c r="AI507" s="56"/>
      <c r="AJ507" s="56"/>
      <c r="AK507" s="56"/>
      <c r="AL507" s="56"/>
      <c r="AM507" s="56"/>
      <c r="AN507" s="56"/>
      <c r="AO507" s="56"/>
      <c r="AP507" s="56"/>
      <c r="AQ507" s="56"/>
      <c r="AR507" s="56"/>
      <c r="AS507" s="56"/>
      <c r="AT507" s="56"/>
      <c r="AU507" s="56"/>
      <c r="AV507" s="56"/>
      <c r="AW507" s="56"/>
      <c r="AX507" s="56"/>
    </row>
    <row r="508" spans="1:50" s="175" customFormat="1" ht="124.3">
      <c r="A508" s="254">
        <v>401</v>
      </c>
      <c r="B508" s="254" t="s">
        <v>9462</v>
      </c>
      <c r="C508" s="254">
        <v>9</v>
      </c>
      <c r="D508" s="255" t="s">
        <v>4998</v>
      </c>
      <c r="E508" s="172" t="s">
        <v>9463</v>
      </c>
      <c r="F508" s="172">
        <v>5667</v>
      </c>
      <c r="G508" s="172" t="s">
        <v>9464</v>
      </c>
      <c r="H508" s="254">
        <v>2019</v>
      </c>
      <c r="I508" s="254" t="s">
        <v>9465</v>
      </c>
      <c r="J508" s="256">
        <v>289750</v>
      </c>
      <c r="K508" s="254" t="s">
        <v>69</v>
      </c>
      <c r="L508" s="254" t="s">
        <v>9466</v>
      </c>
      <c r="M508" s="254" t="s">
        <v>9467</v>
      </c>
      <c r="N508" s="254" t="s">
        <v>9468</v>
      </c>
      <c r="O508" s="254" t="s">
        <v>9469</v>
      </c>
      <c r="P508" s="254">
        <v>6322</v>
      </c>
      <c r="Q508" s="173">
        <f>+U508</f>
        <v>52.026065151515155</v>
      </c>
      <c r="R508" s="173">
        <v>15.804545454545455</v>
      </c>
      <c r="S508" s="173">
        <v>7.9715196969697004</v>
      </c>
      <c r="T508" s="173">
        <v>28.25</v>
      </c>
      <c r="U508" s="173">
        <f t="shared" ref="U508:U519" si="23">+T508+S508+R508</f>
        <v>52.026065151515155</v>
      </c>
      <c r="V508" s="254">
        <v>20</v>
      </c>
      <c r="W508" s="254">
        <v>17</v>
      </c>
      <c r="X508" s="359" t="s">
        <v>9470</v>
      </c>
      <c r="Y508" s="254">
        <v>6</v>
      </c>
      <c r="Z508" s="254">
        <v>4</v>
      </c>
      <c r="AA508" s="254">
        <v>8</v>
      </c>
      <c r="AB508" s="254">
        <v>3</v>
      </c>
      <c r="AC508" s="254">
        <v>96</v>
      </c>
      <c r="AD508" s="173">
        <f>+T508</f>
        <v>28.25</v>
      </c>
      <c r="AE508" s="254">
        <v>6.66</v>
      </c>
      <c r="AF508" s="254">
        <v>71</v>
      </c>
      <c r="AG508" s="254" t="s">
        <v>9471</v>
      </c>
      <c r="AH508" s="254" t="s">
        <v>9472</v>
      </c>
      <c r="AI508" s="254">
        <v>15</v>
      </c>
      <c r="AJ508" s="254" t="s">
        <v>9473</v>
      </c>
      <c r="AK508" s="254" t="s">
        <v>9474</v>
      </c>
      <c r="AL508" s="254">
        <v>40</v>
      </c>
      <c r="AM508" s="254" t="s">
        <v>9475</v>
      </c>
      <c r="AN508" s="254" t="s">
        <v>9476</v>
      </c>
      <c r="AO508" s="254">
        <v>5</v>
      </c>
      <c r="AP508" s="254" t="s">
        <v>9477</v>
      </c>
      <c r="AQ508" s="254" t="s">
        <v>9478</v>
      </c>
      <c r="AR508" s="254">
        <v>5</v>
      </c>
      <c r="AS508" s="254" t="s">
        <v>9479</v>
      </c>
      <c r="AT508" s="254" t="s">
        <v>9480</v>
      </c>
      <c r="AU508" s="254">
        <v>6</v>
      </c>
      <c r="AV508" s="254"/>
      <c r="AW508" s="254"/>
      <c r="AX508" s="254"/>
    </row>
    <row r="509" spans="1:50" s="419" customFormat="1" ht="100.3">
      <c r="A509" s="171">
        <v>401</v>
      </c>
      <c r="B509" s="171" t="s">
        <v>9462</v>
      </c>
      <c r="C509" s="171">
        <v>9</v>
      </c>
      <c r="D509" s="255" t="s">
        <v>4998</v>
      </c>
      <c r="E509" s="172" t="s">
        <v>9481</v>
      </c>
      <c r="F509" s="172">
        <v>5667</v>
      </c>
      <c r="G509" s="172" t="s">
        <v>9482</v>
      </c>
      <c r="H509" s="171">
        <v>2019</v>
      </c>
      <c r="I509" s="171" t="s">
        <v>9483</v>
      </c>
      <c r="J509" s="256">
        <v>45042.75</v>
      </c>
      <c r="K509" s="254" t="s">
        <v>69</v>
      </c>
      <c r="L509" s="171" t="s">
        <v>9484</v>
      </c>
      <c r="M509" s="171" t="s">
        <v>9485</v>
      </c>
      <c r="N509" s="171" t="s">
        <v>9486</v>
      </c>
      <c r="O509" s="171" t="s">
        <v>9487</v>
      </c>
      <c r="P509" s="171">
        <v>6329</v>
      </c>
      <c r="Q509" s="173">
        <f t="shared" ref="Q509:Q519" si="24">+U509</f>
        <v>43.330340909090914</v>
      </c>
      <c r="R509" s="173">
        <v>2.7522484848484847</v>
      </c>
      <c r="S509" s="173">
        <v>8.3580924242424253</v>
      </c>
      <c r="T509" s="171">
        <v>32.22</v>
      </c>
      <c r="U509" s="173">
        <f t="shared" si="23"/>
        <v>43.330340909090914</v>
      </c>
      <c r="V509" s="171">
        <v>40</v>
      </c>
      <c r="W509" s="171">
        <v>22</v>
      </c>
      <c r="X509" s="359" t="s">
        <v>9470</v>
      </c>
      <c r="Y509" s="171">
        <v>1</v>
      </c>
      <c r="Z509" s="171">
        <v>8</v>
      </c>
      <c r="AA509" s="171">
        <v>5</v>
      </c>
      <c r="AB509" s="171">
        <v>60</v>
      </c>
      <c r="AC509" s="171">
        <v>191</v>
      </c>
      <c r="AD509" s="173">
        <f t="shared" ref="AD509:AD519" si="25">+T509</f>
        <v>32.22</v>
      </c>
      <c r="AE509" s="171">
        <v>5</v>
      </c>
      <c r="AF509" s="171">
        <v>50</v>
      </c>
      <c r="AG509" s="171">
        <v>60028</v>
      </c>
      <c r="AH509" s="171" t="s">
        <v>9488</v>
      </c>
      <c r="AI509" s="171">
        <v>50</v>
      </c>
      <c r="AJ509" s="171"/>
      <c r="AK509" s="171"/>
      <c r="AL509" s="171"/>
      <c r="AM509" s="171"/>
      <c r="AN509" s="171"/>
      <c r="AO509" s="171"/>
      <c r="AP509" s="171"/>
      <c r="AQ509" s="171"/>
      <c r="AR509" s="171"/>
      <c r="AS509" s="353"/>
      <c r="AT509" s="353"/>
      <c r="AU509" s="353"/>
      <c r="AV509" s="353"/>
      <c r="AW509" s="353"/>
      <c r="AX509" s="353"/>
    </row>
    <row r="510" spans="1:50" s="419" customFormat="1" ht="75.45">
      <c r="A510" s="171">
        <v>401</v>
      </c>
      <c r="B510" s="171" t="s">
        <v>9462</v>
      </c>
      <c r="C510" s="171">
        <v>9</v>
      </c>
      <c r="D510" s="255" t="s">
        <v>4998</v>
      </c>
      <c r="E510" s="172" t="s">
        <v>9481</v>
      </c>
      <c r="F510" s="172">
        <v>5667</v>
      </c>
      <c r="G510" s="172" t="s">
        <v>9489</v>
      </c>
      <c r="H510" s="171">
        <v>2019</v>
      </c>
      <c r="I510" s="171" t="s">
        <v>9490</v>
      </c>
      <c r="J510" s="256">
        <v>27055.57</v>
      </c>
      <c r="K510" s="254" t="s">
        <v>69</v>
      </c>
      <c r="L510" s="171" t="s">
        <v>9484</v>
      </c>
      <c r="M510" s="171" t="s">
        <v>9485</v>
      </c>
      <c r="N510" s="171" t="s">
        <v>9491</v>
      </c>
      <c r="O510" s="171" t="s">
        <v>9492</v>
      </c>
      <c r="P510" s="171">
        <v>6311</v>
      </c>
      <c r="Q510" s="173">
        <f t="shared" si="24"/>
        <v>42.231268181818187</v>
      </c>
      <c r="R510" s="173">
        <v>1.6531757575757575</v>
      </c>
      <c r="S510" s="173">
        <v>8.3580924242424253</v>
      </c>
      <c r="T510" s="171">
        <v>32.22</v>
      </c>
      <c r="U510" s="173">
        <f t="shared" si="23"/>
        <v>42.231268181818187</v>
      </c>
      <c r="V510" s="171">
        <v>40</v>
      </c>
      <c r="W510" s="171">
        <v>23</v>
      </c>
      <c r="X510" s="359" t="s">
        <v>9470</v>
      </c>
      <c r="Y510" s="171">
        <v>2</v>
      </c>
      <c r="Z510" s="171">
        <v>2</v>
      </c>
      <c r="AA510" s="171">
        <v>2</v>
      </c>
      <c r="AB510" s="171">
        <v>60</v>
      </c>
      <c r="AC510" s="171">
        <v>191</v>
      </c>
      <c r="AD510" s="173">
        <f t="shared" si="25"/>
        <v>32.22</v>
      </c>
      <c r="AE510" s="171">
        <v>5</v>
      </c>
      <c r="AF510" s="171">
        <v>50</v>
      </c>
      <c r="AG510" s="171">
        <v>60028</v>
      </c>
      <c r="AH510" s="171" t="s">
        <v>9488</v>
      </c>
      <c r="AI510" s="171">
        <v>50</v>
      </c>
      <c r="AJ510" s="171"/>
      <c r="AK510" s="171"/>
      <c r="AL510" s="171"/>
      <c r="AM510" s="171"/>
      <c r="AN510" s="171"/>
      <c r="AO510" s="171"/>
      <c r="AP510" s="171"/>
      <c r="AQ510" s="171"/>
      <c r="AR510" s="171"/>
      <c r="AS510" s="353"/>
      <c r="AT510" s="353"/>
      <c r="AU510" s="353"/>
      <c r="AV510" s="353"/>
      <c r="AW510" s="353"/>
      <c r="AX510" s="353"/>
    </row>
    <row r="511" spans="1:50" s="419" customFormat="1" ht="100.3">
      <c r="A511" s="171">
        <v>401</v>
      </c>
      <c r="B511" s="171" t="s">
        <v>9462</v>
      </c>
      <c r="C511" s="171">
        <v>9</v>
      </c>
      <c r="D511" s="255" t="s">
        <v>4998</v>
      </c>
      <c r="E511" s="172" t="s">
        <v>9481</v>
      </c>
      <c r="F511" s="172">
        <v>5667</v>
      </c>
      <c r="G511" s="172" t="s">
        <v>9493</v>
      </c>
      <c r="H511" s="171">
        <v>2019</v>
      </c>
      <c r="I511" s="171" t="s">
        <v>9494</v>
      </c>
      <c r="J511" s="256">
        <v>15894.53</v>
      </c>
      <c r="K511" s="254" t="s">
        <v>69</v>
      </c>
      <c r="L511" s="171" t="s">
        <v>9484</v>
      </c>
      <c r="M511" s="171" t="s">
        <v>9485</v>
      </c>
      <c r="N511" s="171" t="s">
        <v>9495</v>
      </c>
      <c r="O511" s="171" t="s">
        <v>9496</v>
      </c>
      <c r="P511" s="171">
        <v>6310</v>
      </c>
      <c r="Q511" s="173">
        <f t="shared" si="24"/>
        <v>41.549298484848485</v>
      </c>
      <c r="R511" s="173">
        <v>0.97120606060606063</v>
      </c>
      <c r="S511" s="173">
        <v>8.3580924242424253</v>
      </c>
      <c r="T511" s="171">
        <v>32.22</v>
      </c>
      <c r="U511" s="173">
        <f t="shared" si="23"/>
        <v>41.549298484848485</v>
      </c>
      <c r="V511" s="171">
        <v>80</v>
      </c>
      <c r="W511" s="171">
        <v>23</v>
      </c>
      <c r="X511" s="359" t="s">
        <v>9470</v>
      </c>
      <c r="Y511" s="171">
        <v>1</v>
      </c>
      <c r="Z511" s="171">
        <v>8</v>
      </c>
      <c r="AA511" s="171">
        <v>1</v>
      </c>
      <c r="AB511" s="171">
        <v>60</v>
      </c>
      <c r="AC511" s="171">
        <v>191</v>
      </c>
      <c r="AD511" s="173">
        <f t="shared" si="25"/>
        <v>32.22</v>
      </c>
      <c r="AE511" s="171">
        <v>5</v>
      </c>
      <c r="AF511" s="171">
        <v>100</v>
      </c>
      <c r="AG511" s="171">
        <v>60028</v>
      </c>
      <c r="AH511" s="171" t="s">
        <v>9488</v>
      </c>
      <c r="AI511" s="171">
        <v>100</v>
      </c>
      <c r="AJ511" s="171"/>
      <c r="AK511" s="171"/>
      <c r="AL511" s="171"/>
      <c r="AM511" s="171"/>
      <c r="AN511" s="171"/>
      <c r="AO511" s="171"/>
      <c r="AP511" s="171"/>
      <c r="AQ511" s="171"/>
      <c r="AR511" s="171"/>
      <c r="AS511" s="353"/>
      <c r="AT511" s="353"/>
      <c r="AU511" s="353"/>
      <c r="AV511" s="353"/>
      <c r="AW511" s="353"/>
      <c r="AX511" s="353"/>
    </row>
    <row r="512" spans="1:50" s="175" customFormat="1" ht="360.45">
      <c r="A512" s="254">
        <v>401</v>
      </c>
      <c r="B512" s="254" t="s">
        <v>9462</v>
      </c>
      <c r="C512" s="254">
        <v>9</v>
      </c>
      <c r="D512" s="255" t="s">
        <v>4998</v>
      </c>
      <c r="E512" s="172" t="s">
        <v>9497</v>
      </c>
      <c r="F512" s="172">
        <v>5667</v>
      </c>
      <c r="G512" s="172" t="s">
        <v>9498</v>
      </c>
      <c r="H512" s="254">
        <v>2019</v>
      </c>
      <c r="I512" s="254" t="s">
        <v>9499</v>
      </c>
      <c r="J512" s="256">
        <v>58499</v>
      </c>
      <c r="K512" s="254" t="s">
        <v>69</v>
      </c>
      <c r="L512" s="254" t="s">
        <v>9500</v>
      </c>
      <c r="M512" s="254" t="s">
        <v>9501</v>
      </c>
      <c r="N512" s="254" t="s">
        <v>9502</v>
      </c>
      <c r="O512" s="254" t="s">
        <v>9503</v>
      </c>
      <c r="P512" s="254">
        <v>6265</v>
      </c>
      <c r="Q512" s="173">
        <f t="shared" si="24"/>
        <v>37.643393939393938</v>
      </c>
      <c r="R512" s="173">
        <v>3.5744666666666665</v>
      </c>
      <c r="S512" s="173">
        <v>7.4689272727272726</v>
      </c>
      <c r="T512" s="254">
        <v>26.6</v>
      </c>
      <c r="U512" s="173">
        <f t="shared" si="23"/>
        <v>37.643393939393938</v>
      </c>
      <c r="V512" s="254">
        <v>7</v>
      </c>
      <c r="W512" s="254">
        <v>28</v>
      </c>
      <c r="X512" s="359" t="s">
        <v>9470</v>
      </c>
      <c r="Y512" s="254">
        <v>4</v>
      </c>
      <c r="Z512" s="254">
        <v>9</v>
      </c>
      <c r="AA512" s="254">
        <v>1</v>
      </c>
      <c r="AB512" s="254">
        <v>4</v>
      </c>
      <c r="AC512" s="254">
        <v>191</v>
      </c>
      <c r="AD512" s="173">
        <f t="shared" si="25"/>
        <v>26.6</v>
      </c>
      <c r="AE512" s="254">
        <v>5</v>
      </c>
      <c r="AF512" s="254">
        <v>70</v>
      </c>
      <c r="AG512" s="254">
        <v>20133</v>
      </c>
      <c r="AH512" s="254" t="s">
        <v>9504</v>
      </c>
      <c r="AI512" s="254">
        <v>100</v>
      </c>
      <c r="AJ512" s="254"/>
      <c r="AK512" s="254"/>
      <c r="AL512" s="254"/>
      <c r="AM512" s="254"/>
      <c r="AN512" s="254"/>
      <c r="AO512" s="254"/>
      <c r="AP512" s="254"/>
      <c r="AQ512" s="254"/>
      <c r="AR512" s="254"/>
      <c r="AS512" s="254" t="s">
        <v>9505</v>
      </c>
      <c r="AT512" s="254" t="s">
        <v>9506</v>
      </c>
      <c r="AU512" s="254">
        <v>40</v>
      </c>
      <c r="AV512" s="254" t="s">
        <v>9507</v>
      </c>
      <c r="AW512" s="254" t="s">
        <v>9508</v>
      </c>
      <c r="AX512" s="254">
        <v>100</v>
      </c>
    </row>
    <row r="513" spans="1:55" s="269" customFormat="1" ht="149.15">
      <c r="A513" s="171">
        <v>401</v>
      </c>
      <c r="B513" s="171" t="s">
        <v>9462</v>
      </c>
      <c r="C513" s="171">
        <v>10</v>
      </c>
      <c r="D513" s="255" t="s">
        <v>9509</v>
      </c>
      <c r="E513" s="172" t="s">
        <v>9510</v>
      </c>
      <c r="F513" s="172">
        <v>27589</v>
      </c>
      <c r="G513" s="172" t="s">
        <v>9511</v>
      </c>
      <c r="H513" s="171">
        <v>2019</v>
      </c>
      <c r="I513" s="171" t="s">
        <v>9512</v>
      </c>
      <c r="J513" s="256">
        <v>30418.42</v>
      </c>
      <c r="K513" s="254" t="s">
        <v>69</v>
      </c>
      <c r="L513" s="171" t="s">
        <v>9513</v>
      </c>
      <c r="M513" s="171" t="s">
        <v>9501</v>
      </c>
      <c r="N513" s="171" t="s">
        <v>9514</v>
      </c>
      <c r="O513" s="171" t="s">
        <v>9515</v>
      </c>
      <c r="P513" s="171">
        <v>6255</v>
      </c>
      <c r="Q513" s="173">
        <f t="shared" si="24"/>
        <v>41.091704242424242</v>
      </c>
      <c r="R513" s="173">
        <v>1.8435406060606059</v>
      </c>
      <c r="S513" s="173">
        <v>8.2381636363636357</v>
      </c>
      <c r="T513" s="171">
        <v>31.01</v>
      </c>
      <c r="U513" s="173">
        <f t="shared" si="23"/>
        <v>41.091704242424242</v>
      </c>
      <c r="V513" s="171">
        <v>20</v>
      </c>
      <c r="W513" s="171">
        <v>30</v>
      </c>
      <c r="X513" s="359" t="s">
        <v>9470</v>
      </c>
      <c r="Y513" s="171">
        <v>2</v>
      </c>
      <c r="Z513" s="171">
        <v>5</v>
      </c>
      <c r="AA513" s="171">
        <v>5</v>
      </c>
      <c r="AB513" s="171">
        <v>4</v>
      </c>
      <c r="AC513" s="171">
        <v>59</v>
      </c>
      <c r="AD513" s="173">
        <f t="shared" si="25"/>
        <v>31.01</v>
      </c>
      <c r="AE513" s="171">
        <v>5</v>
      </c>
      <c r="AF513" s="171">
        <v>20</v>
      </c>
      <c r="AG513" s="171">
        <v>20133</v>
      </c>
      <c r="AH513" s="171" t="s">
        <v>9516</v>
      </c>
      <c r="AI513" s="171">
        <v>45</v>
      </c>
      <c r="AJ513" s="171">
        <v>60026</v>
      </c>
      <c r="AK513" s="171" t="s">
        <v>9517</v>
      </c>
      <c r="AL513" s="171">
        <v>45</v>
      </c>
      <c r="AM513" s="171">
        <v>31022</v>
      </c>
      <c r="AN513" s="171" t="s">
        <v>9518</v>
      </c>
      <c r="AO513" s="171">
        <v>10</v>
      </c>
      <c r="AP513" s="171"/>
      <c r="AQ513" s="171"/>
      <c r="AR513" s="171"/>
      <c r="AS513" s="171"/>
      <c r="AT513" s="171"/>
      <c r="AU513" s="171"/>
      <c r="AV513" s="171"/>
      <c r="AW513" s="171"/>
      <c r="AX513" s="171"/>
    </row>
    <row r="514" spans="1:55" s="419" customFormat="1" ht="112.5" customHeight="1">
      <c r="A514" s="171">
        <v>401</v>
      </c>
      <c r="B514" s="171" t="s">
        <v>9462</v>
      </c>
      <c r="C514" s="171">
        <v>9</v>
      </c>
      <c r="D514" s="255" t="s">
        <v>4998</v>
      </c>
      <c r="E514" s="172" t="s">
        <v>9519</v>
      </c>
      <c r="F514" s="172">
        <v>5667</v>
      </c>
      <c r="G514" s="172" t="s">
        <v>9520</v>
      </c>
      <c r="H514" s="171">
        <v>2020</v>
      </c>
      <c r="I514" s="171" t="s">
        <v>9521</v>
      </c>
      <c r="J514" s="256">
        <v>58094.080000000002</v>
      </c>
      <c r="K514" s="254" t="s">
        <v>69</v>
      </c>
      <c r="L514" s="171" t="s">
        <v>9513</v>
      </c>
      <c r="M514" s="171" t="s">
        <v>9501</v>
      </c>
      <c r="N514" s="171" t="s">
        <v>9522</v>
      </c>
      <c r="O514" s="171" t="s">
        <v>9523</v>
      </c>
      <c r="P514" s="171">
        <v>6419</v>
      </c>
      <c r="Q514" s="173">
        <f t="shared" si="24"/>
        <v>33.699740606060608</v>
      </c>
      <c r="R514" s="173">
        <v>1.8498557575757575</v>
      </c>
      <c r="S514" s="173">
        <v>6.3698848484848485</v>
      </c>
      <c r="T514" s="353">
        <v>25.48</v>
      </c>
      <c r="U514" s="173">
        <f t="shared" si="23"/>
        <v>33.699740606060608</v>
      </c>
      <c r="V514" s="171">
        <v>20</v>
      </c>
      <c r="W514" s="171">
        <v>13</v>
      </c>
      <c r="X514" s="359" t="s">
        <v>9470</v>
      </c>
      <c r="Y514" s="171">
        <v>6</v>
      </c>
      <c r="Z514" s="171">
        <v>4</v>
      </c>
      <c r="AA514" s="171">
        <v>8</v>
      </c>
      <c r="AB514" s="171">
        <v>4</v>
      </c>
      <c r="AC514" s="171">
        <v>96</v>
      </c>
      <c r="AD514" s="173">
        <f t="shared" si="25"/>
        <v>25.48</v>
      </c>
      <c r="AE514" s="171">
        <v>5</v>
      </c>
      <c r="AF514" s="171">
        <v>20</v>
      </c>
      <c r="AG514" s="171">
        <v>20072</v>
      </c>
      <c r="AH514" s="171" t="s">
        <v>9524</v>
      </c>
      <c r="AI514" s="171">
        <v>40</v>
      </c>
      <c r="AJ514" s="171">
        <v>75020</v>
      </c>
      <c r="AK514" s="171" t="s">
        <v>9525</v>
      </c>
      <c r="AL514" s="171">
        <v>50</v>
      </c>
      <c r="AM514" s="171">
        <v>75030</v>
      </c>
      <c r="AN514" s="171" t="s">
        <v>9526</v>
      </c>
      <c r="AO514" s="171">
        <v>10</v>
      </c>
      <c r="AP514" s="171"/>
      <c r="AQ514" s="171"/>
      <c r="AR514" s="171"/>
      <c r="AS514" s="353"/>
      <c r="AT514" s="353"/>
      <c r="AU514" s="353"/>
      <c r="AV514" s="353"/>
      <c r="AW514" s="353"/>
      <c r="AX514" s="353"/>
    </row>
    <row r="515" spans="1:55" s="419" customFormat="1" ht="145.75">
      <c r="A515" s="171">
        <v>401</v>
      </c>
      <c r="B515" s="171" t="s">
        <v>9462</v>
      </c>
      <c r="C515" s="171">
        <v>10</v>
      </c>
      <c r="D515" s="255" t="s">
        <v>9509</v>
      </c>
      <c r="E515" s="172" t="s">
        <v>9527</v>
      </c>
      <c r="F515" s="172">
        <v>27589</v>
      </c>
      <c r="G515" s="172" t="s">
        <v>9528</v>
      </c>
      <c r="H515" s="171">
        <v>2020</v>
      </c>
      <c r="I515" s="171" t="s">
        <v>9529</v>
      </c>
      <c r="J515" s="256">
        <v>41474.9</v>
      </c>
      <c r="K515" s="254" t="s">
        <v>69</v>
      </c>
      <c r="L515" s="353" t="s">
        <v>9513</v>
      </c>
      <c r="M515" s="353" t="s">
        <v>9501</v>
      </c>
      <c r="N515" s="353" t="s">
        <v>9530</v>
      </c>
      <c r="O515" s="353" t="s">
        <v>9531</v>
      </c>
      <c r="P515" s="353">
        <v>6496</v>
      </c>
      <c r="Q515" s="173">
        <f t="shared" si="24"/>
        <v>44.697336060606062</v>
      </c>
      <c r="R515" s="354">
        <v>1.1095163636363636</v>
      </c>
      <c r="S515" s="173">
        <v>9.6878196969696972</v>
      </c>
      <c r="T515" s="353">
        <v>33.9</v>
      </c>
      <c r="U515" s="173">
        <f t="shared" si="23"/>
        <v>44.697336060606062</v>
      </c>
      <c r="V515" s="353">
        <v>24</v>
      </c>
      <c r="W515" s="353">
        <v>5</v>
      </c>
      <c r="X515" s="359" t="s">
        <v>9470</v>
      </c>
      <c r="Y515" s="353">
        <v>1</v>
      </c>
      <c r="Z515" s="353">
        <v>7</v>
      </c>
      <c r="AA515" s="353">
        <v>4</v>
      </c>
      <c r="AB515" s="353">
        <v>4</v>
      </c>
      <c r="AC515" s="353">
        <v>191</v>
      </c>
      <c r="AD515" s="173">
        <f t="shared" si="25"/>
        <v>33.9</v>
      </c>
      <c r="AE515" s="171">
        <v>5</v>
      </c>
      <c r="AF515" s="355">
        <v>7.0000000000000007E-2</v>
      </c>
      <c r="AG515" s="353">
        <v>3000605</v>
      </c>
      <c r="AH515" s="353" t="s">
        <v>9519</v>
      </c>
      <c r="AI515" s="353">
        <v>7</v>
      </c>
      <c r="AJ515" s="353"/>
      <c r="AK515" s="353"/>
      <c r="AL515" s="353"/>
      <c r="AM515" s="353"/>
      <c r="AN515" s="353"/>
      <c r="AO515" s="353"/>
      <c r="AP515" s="353"/>
      <c r="AQ515" s="353"/>
      <c r="AR515" s="353"/>
      <c r="AS515" s="353"/>
      <c r="AT515" s="353"/>
      <c r="AU515" s="353"/>
      <c r="AV515" s="353"/>
      <c r="AW515" s="353"/>
      <c r="AX515" s="353"/>
    </row>
    <row r="516" spans="1:55" s="419" customFormat="1" ht="116.6">
      <c r="A516" s="171">
        <v>401</v>
      </c>
      <c r="B516" s="171" t="s">
        <v>9462</v>
      </c>
      <c r="C516" s="171">
        <v>10</v>
      </c>
      <c r="D516" s="172" t="s">
        <v>9509</v>
      </c>
      <c r="E516" s="172" t="s">
        <v>9532</v>
      </c>
      <c r="F516" s="171">
        <v>11233</v>
      </c>
      <c r="G516" s="171" t="s">
        <v>9533</v>
      </c>
      <c r="H516" s="171">
        <v>2020</v>
      </c>
      <c r="I516" s="171" t="s">
        <v>9534</v>
      </c>
      <c r="J516" s="256">
        <v>90414.31</v>
      </c>
      <c r="K516" s="254" t="s">
        <v>69</v>
      </c>
      <c r="L516" s="353" t="s">
        <v>9535</v>
      </c>
      <c r="M516" s="353" t="s">
        <v>9536</v>
      </c>
      <c r="N516" s="171" t="s">
        <v>9537</v>
      </c>
      <c r="O516" s="171" t="s">
        <v>9538</v>
      </c>
      <c r="P516" s="353">
        <v>6403</v>
      </c>
      <c r="Q516" s="173">
        <f t="shared" si="24"/>
        <v>29.177201818181818</v>
      </c>
      <c r="R516" s="354">
        <v>2.3989927272727272</v>
      </c>
      <c r="S516" s="173">
        <v>5.5982090909090907</v>
      </c>
      <c r="T516" s="171">
        <v>21.18</v>
      </c>
      <c r="U516" s="173">
        <f t="shared" si="23"/>
        <v>29.177201818181818</v>
      </c>
      <c r="V516" s="353">
        <v>20</v>
      </c>
      <c r="W516" s="353">
        <v>13</v>
      </c>
      <c r="X516" s="359" t="s">
        <v>9470</v>
      </c>
      <c r="Y516" s="353">
        <v>3</v>
      </c>
      <c r="Z516" s="353">
        <v>1</v>
      </c>
      <c r="AA516" s="353">
        <v>2</v>
      </c>
      <c r="AB516" s="353">
        <v>4</v>
      </c>
      <c r="AC516" s="353">
        <v>59</v>
      </c>
      <c r="AD516" s="173">
        <f t="shared" si="25"/>
        <v>21.18</v>
      </c>
      <c r="AE516" s="171">
        <v>5</v>
      </c>
      <c r="AF516" s="353">
        <v>60</v>
      </c>
      <c r="AG516" s="171" t="s">
        <v>9539</v>
      </c>
      <c r="AH516" s="171" t="s">
        <v>9540</v>
      </c>
      <c r="AI516" s="171" t="s">
        <v>9541</v>
      </c>
      <c r="AJ516" s="353"/>
      <c r="AK516" s="171"/>
      <c r="AL516" s="353"/>
      <c r="AM516" s="353"/>
      <c r="AN516" s="171"/>
      <c r="AO516" s="353"/>
      <c r="AP516" s="353"/>
      <c r="AQ516" s="353"/>
      <c r="AR516" s="353"/>
      <c r="AS516" s="353"/>
      <c r="AT516" s="353"/>
      <c r="AU516" s="353"/>
      <c r="AV516" s="353"/>
      <c r="AW516" s="353"/>
      <c r="AX516" s="353"/>
    </row>
    <row r="517" spans="1:55" s="419" customFormat="1" ht="131.15">
      <c r="A517" s="171">
        <v>401</v>
      </c>
      <c r="B517" s="171" t="s">
        <v>9462</v>
      </c>
      <c r="C517" s="171">
        <v>10</v>
      </c>
      <c r="D517" s="172" t="s">
        <v>9509</v>
      </c>
      <c r="E517" s="171" t="s">
        <v>9481</v>
      </c>
      <c r="F517" s="171">
        <v>25795</v>
      </c>
      <c r="G517" s="171" t="s">
        <v>9542</v>
      </c>
      <c r="H517" s="171">
        <v>2020</v>
      </c>
      <c r="I517" s="171" t="s">
        <v>9543</v>
      </c>
      <c r="J517" s="256">
        <v>204960</v>
      </c>
      <c r="K517" s="171" t="s">
        <v>328</v>
      </c>
      <c r="L517" s="353" t="s">
        <v>9513</v>
      </c>
      <c r="M517" s="171" t="s">
        <v>9501</v>
      </c>
      <c r="N517" s="171" t="s">
        <v>9544</v>
      </c>
      <c r="O517" s="171" t="s">
        <v>9545</v>
      </c>
      <c r="P517" s="353">
        <v>6541</v>
      </c>
      <c r="Q517" s="173">
        <f t="shared" si="24"/>
        <v>46.15052272727273</v>
      </c>
      <c r="R517" s="354">
        <v>5.5724303030303028</v>
      </c>
      <c r="S517" s="173">
        <v>8.3580924242424253</v>
      </c>
      <c r="T517" s="353">
        <v>32.22</v>
      </c>
      <c r="U517" s="173">
        <f t="shared" si="23"/>
        <v>46.15052272727273</v>
      </c>
      <c r="V517" s="353">
        <v>100</v>
      </c>
      <c r="W517" s="353">
        <v>3</v>
      </c>
      <c r="X517" s="359" t="s">
        <v>9470</v>
      </c>
      <c r="Y517" s="353">
        <v>3</v>
      </c>
      <c r="Z517" s="353">
        <v>3</v>
      </c>
      <c r="AA517" s="353">
        <v>3</v>
      </c>
      <c r="AB517" s="353">
        <v>3</v>
      </c>
      <c r="AC517" s="353">
        <v>156</v>
      </c>
      <c r="AD517" s="173">
        <f t="shared" si="25"/>
        <v>32.22</v>
      </c>
      <c r="AE517" s="353">
        <v>5</v>
      </c>
      <c r="AF517" s="353">
        <v>100</v>
      </c>
      <c r="AG517" s="420" t="s">
        <v>9546</v>
      </c>
      <c r="AH517" s="171" t="s">
        <v>9547</v>
      </c>
      <c r="AI517" s="171">
        <v>50</v>
      </c>
      <c r="AJ517" s="420" t="s">
        <v>9548</v>
      </c>
      <c r="AK517" s="171" t="s">
        <v>9547</v>
      </c>
      <c r="AL517" s="171">
        <v>50</v>
      </c>
      <c r="AM517" s="353"/>
      <c r="AN517" s="353"/>
      <c r="AO517" s="353"/>
      <c r="AP517" s="353"/>
      <c r="AQ517" s="353"/>
      <c r="AR517" s="353"/>
      <c r="AS517" s="353"/>
      <c r="AT517" s="353"/>
      <c r="AU517" s="353"/>
      <c r="AV517" s="353"/>
      <c r="AW517" s="353"/>
      <c r="AX517" s="353"/>
    </row>
    <row r="518" spans="1:55" s="419" customFormat="1" ht="262.3">
      <c r="A518" s="171">
        <v>401</v>
      </c>
      <c r="B518" s="171" t="s">
        <v>9462</v>
      </c>
      <c r="C518" s="171">
        <v>9</v>
      </c>
      <c r="D518" s="255" t="s">
        <v>4998</v>
      </c>
      <c r="E518" s="171" t="s">
        <v>9519</v>
      </c>
      <c r="F518" s="171">
        <v>37723</v>
      </c>
      <c r="G518" s="172" t="s">
        <v>9549</v>
      </c>
      <c r="H518" s="171">
        <v>2020</v>
      </c>
      <c r="I518" s="171" t="s">
        <v>9550</v>
      </c>
      <c r="J518" s="256">
        <v>103605.88</v>
      </c>
      <c r="K518" s="171" t="s">
        <v>328</v>
      </c>
      <c r="L518" s="353" t="s">
        <v>9551</v>
      </c>
      <c r="M518" s="353" t="s">
        <v>9552</v>
      </c>
      <c r="N518" s="353" t="s">
        <v>9553</v>
      </c>
      <c r="O518" s="357" t="s">
        <v>9554</v>
      </c>
      <c r="P518" s="353">
        <v>6454</v>
      </c>
      <c r="Q518" s="173">
        <f t="shared" si="24"/>
        <v>34.323866666666667</v>
      </c>
      <c r="R518" s="354">
        <v>2.4739818181818181</v>
      </c>
      <c r="S518" s="173">
        <v>6.3698848484848485</v>
      </c>
      <c r="T518" s="353">
        <v>25.48</v>
      </c>
      <c r="U518" s="173">
        <f t="shared" si="23"/>
        <v>34.323866666666667</v>
      </c>
      <c r="V518" s="171">
        <v>20</v>
      </c>
      <c r="W518" s="353">
        <v>10</v>
      </c>
      <c r="X518" s="359" t="s">
        <v>9470</v>
      </c>
      <c r="Y518" s="353">
        <v>3</v>
      </c>
      <c r="Z518" s="353">
        <v>11</v>
      </c>
      <c r="AA518" s="353">
        <v>5</v>
      </c>
      <c r="AB518" s="353">
        <v>4</v>
      </c>
      <c r="AC518" s="353">
        <v>148</v>
      </c>
      <c r="AD518" s="173">
        <f t="shared" si="25"/>
        <v>25.48</v>
      </c>
      <c r="AE518" s="353">
        <v>5</v>
      </c>
      <c r="AF518" s="171">
        <v>20</v>
      </c>
      <c r="AG518" s="171">
        <v>20072</v>
      </c>
      <c r="AH518" s="171" t="s">
        <v>9524</v>
      </c>
      <c r="AI518" s="171">
        <v>100</v>
      </c>
      <c r="AJ518" s="353"/>
      <c r="AK518" s="353"/>
      <c r="AL518" s="353"/>
      <c r="AM518" s="353"/>
      <c r="AN518" s="353"/>
      <c r="AO518" s="353"/>
      <c r="AP518" s="353"/>
      <c r="AQ518" s="353"/>
      <c r="AR518" s="353"/>
      <c r="AS518" s="353"/>
      <c r="AT518" s="353"/>
      <c r="AU518" s="353"/>
      <c r="AV518" s="353"/>
      <c r="AW518" s="353"/>
      <c r="AX518" s="353"/>
    </row>
    <row r="519" spans="1:55" s="353" customFormat="1" ht="237.75" customHeight="1">
      <c r="A519" s="171">
        <v>401</v>
      </c>
      <c r="B519" s="171" t="s">
        <v>9462</v>
      </c>
      <c r="C519" s="171">
        <v>10</v>
      </c>
      <c r="D519" s="172" t="s">
        <v>9509</v>
      </c>
      <c r="E519" s="172" t="s">
        <v>9555</v>
      </c>
      <c r="F519" s="171">
        <v>11233</v>
      </c>
      <c r="G519" s="172" t="s">
        <v>9556</v>
      </c>
      <c r="H519" s="171">
        <v>2020</v>
      </c>
      <c r="I519" s="171" t="s">
        <v>9557</v>
      </c>
      <c r="J519" s="256">
        <v>12991.37</v>
      </c>
      <c r="K519" s="171" t="s">
        <v>328</v>
      </c>
      <c r="L519" s="353" t="s">
        <v>9558</v>
      </c>
      <c r="M519" s="353" t="s">
        <v>9559</v>
      </c>
      <c r="N519" s="353" t="s">
        <v>9560</v>
      </c>
      <c r="O519" s="353" t="s">
        <v>9561</v>
      </c>
      <c r="P519" s="353">
        <v>6506</v>
      </c>
      <c r="Q519" s="173">
        <f t="shared" si="24"/>
        <v>36.679091212121214</v>
      </c>
      <c r="R519" s="354">
        <v>0.27588969696969701</v>
      </c>
      <c r="S519" s="173">
        <v>7.6932015151515145</v>
      </c>
      <c r="T519" s="353">
        <v>28.71</v>
      </c>
      <c r="U519" s="173">
        <f t="shared" si="23"/>
        <v>36.679091212121214</v>
      </c>
      <c r="V519" s="353">
        <v>20</v>
      </c>
      <c r="W519" s="353">
        <v>3</v>
      </c>
      <c r="X519" s="359" t="s">
        <v>9470</v>
      </c>
      <c r="Y519" s="353">
        <v>6</v>
      </c>
      <c r="Z519" s="353">
        <v>4</v>
      </c>
      <c r="AA519" s="353">
        <v>3</v>
      </c>
      <c r="AB519" s="353">
        <v>67</v>
      </c>
      <c r="AC519" s="353">
        <v>128</v>
      </c>
      <c r="AD519" s="173">
        <f t="shared" si="25"/>
        <v>28.71</v>
      </c>
      <c r="AE519" s="353">
        <v>5</v>
      </c>
      <c r="AF519" s="353">
        <v>20</v>
      </c>
      <c r="AG519" s="353">
        <v>20133</v>
      </c>
      <c r="AH519" s="353" t="s">
        <v>9562</v>
      </c>
      <c r="AI519" s="353">
        <v>60</v>
      </c>
      <c r="AJ519" s="353">
        <v>33001</v>
      </c>
      <c r="AK519" s="353" t="s">
        <v>9563</v>
      </c>
      <c r="AL519" s="353">
        <v>40</v>
      </c>
    </row>
    <row r="520" spans="1:55" s="269" customFormat="1" ht="149.15">
      <c r="A520" s="171">
        <v>401</v>
      </c>
      <c r="B520" s="171" t="s">
        <v>9462</v>
      </c>
      <c r="C520" s="171">
        <v>29</v>
      </c>
      <c r="D520" s="172" t="s">
        <v>9564</v>
      </c>
      <c r="E520" s="172" t="s">
        <v>9565</v>
      </c>
      <c r="F520" s="171">
        <v>14538</v>
      </c>
      <c r="G520" s="171" t="s">
        <v>9566</v>
      </c>
      <c r="H520" s="171">
        <v>2020</v>
      </c>
      <c r="I520" s="171" t="s">
        <v>9567</v>
      </c>
      <c r="J520" s="256">
        <v>33499.31</v>
      </c>
      <c r="K520" s="171" t="s">
        <v>328</v>
      </c>
      <c r="L520" s="171" t="s">
        <v>9513</v>
      </c>
      <c r="M520" s="171" t="s">
        <v>9501</v>
      </c>
      <c r="N520" s="171" t="s">
        <v>9568</v>
      </c>
      <c r="O520" s="171" t="s">
        <v>9569</v>
      </c>
      <c r="P520" s="171" t="s">
        <v>9570</v>
      </c>
      <c r="Q520" s="173">
        <v>25.77032121212121</v>
      </c>
      <c r="R520" s="173">
        <v>0.71775757575757582</v>
      </c>
      <c r="S520" s="173">
        <v>5.21</v>
      </c>
      <c r="T520" s="256">
        <v>19.842563636363636</v>
      </c>
      <c r="U520" s="173">
        <f t="shared" ref="U520:U527" si="26">+R520+S520+T520</f>
        <v>25.77032121212121</v>
      </c>
      <c r="V520" s="171">
        <v>40</v>
      </c>
      <c r="W520" s="171">
        <v>4</v>
      </c>
      <c r="X520" s="359" t="s">
        <v>9571</v>
      </c>
      <c r="Y520" s="171">
        <v>6</v>
      </c>
      <c r="Z520" s="171">
        <v>4</v>
      </c>
      <c r="AA520" s="171">
        <v>8</v>
      </c>
      <c r="AB520" s="171">
        <v>25</v>
      </c>
      <c r="AC520" s="171">
        <v>126</v>
      </c>
      <c r="AD520" s="173" t="s">
        <v>9572</v>
      </c>
      <c r="AE520" s="171"/>
      <c r="AF520" s="171">
        <v>35</v>
      </c>
      <c r="AG520" s="171">
        <v>7501</v>
      </c>
      <c r="AH520" s="171" t="s">
        <v>9573</v>
      </c>
      <c r="AI520" s="171">
        <v>5</v>
      </c>
      <c r="AJ520" s="171">
        <v>7503</v>
      </c>
      <c r="AK520" s="171" t="s">
        <v>9573</v>
      </c>
      <c r="AL520" s="171">
        <v>30</v>
      </c>
      <c r="AM520" s="171"/>
      <c r="AN520" s="171"/>
      <c r="AO520" s="171"/>
      <c r="AP520" s="171"/>
      <c r="AQ520" s="171"/>
      <c r="AR520" s="171"/>
      <c r="AS520" s="171"/>
      <c r="AT520" s="171"/>
      <c r="AU520" s="171"/>
      <c r="AV520" s="171"/>
      <c r="AW520" s="171"/>
      <c r="AX520" s="171"/>
    </row>
    <row r="521" spans="1:55" s="269" customFormat="1" ht="136.75">
      <c r="A521" s="171">
        <v>401</v>
      </c>
      <c r="B521" s="171" t="s">
        <v>9462</v>
      </c>
      <c r="C521" s="171">
        <v>9</v>
      </c>
      <c r="D521" s="172" t="s">
        <v>4998</v>
      </c>
      <c r="E521" s="172" t="s">
        <v>9574</v>
      </c>
      <c r="F521" s="171">
        <v>30639</v>
      </c>
      <c r="G521" s="171" t="s">
        <v>9575</v>
      </c>
      <c r="H521" s="171">
        <v>2020</v>
      </c>
      <c r="I521" s="171" t="s">
        <v>9576</v>
      </c>
      <c r="J521" s="256">
        <v>257359</v>
      </c>
      <c r="K521" s="171" t="s">
        <v>328</v>
      </c>
      <c r="L521" s="171" t="s">
        <v>9577</v>
      </c>
      <c r="M521" s="171" t="s">
        <v>9578</v>
      </c>
      <c r="N521" s="171" t="s">
        <v>9579</v>
      </c>
      <c r="O521" s="171" t="s">
        <v>9580</v>
      </c>
      <c r="P521" s="171">
        <v>6955</v>
      </c>
      <c r="Q521" s="173">
        <v>323.19936969696965</v>
      </c>
      <c r="R521" s="173">
        <v>275.58</v>
      </c>
      <c r="S521" s="173">
        <v>19.22</v>
      </c>
      <c r="T521" s="256">
        <v>28.399369696969696</v>
      </c>
      <c r="U521" s="173">
        <f t="shared" si="26"/>
        <v>323.19936969696965</v>
      </c>
      <c r="V521" s="171">
        <v>3</v>
      </c>
      <c r="W521" s="171">
        <v>0</v>
      </c>
      <c r="X521" s="359" t="s">
        <v>9571</v>
      </c>
      <c r="Y521" s="171">
        <v>3</v>
      </c>
      <c r="Z521" s="171">
        <v>1</v>
      </c>
      <c r="AA521" s="171">
        <v>4</v>
      </c>
      <c r="AB521" s="171">
        <v>56</v>
      </c>
      <c r="AC521" s="171">
        <v>36</v>
      </c>
      <c r="AD521" s="173" t="s">
        <v>9581</v>
      </c>
      <c r="AE521" s="171"/>
      <c r="AF521" s="171">
        <v>0</v>
      </c>
      <c r="AG521" s="171" t="s">
        <v>9582</v>
      </c>
      <c r="AH521" s="171" t="s">
        <v>9581</v>
      </c>
      <c r="AI521" s="171">
        <v>0</v>
      </c>
      <c r="AJ521" s="171" t="s">
        <v>9583</v>
      </c>
      <c r="AK521" s="171" t="s">
        <v>9581</v>
      </c>
      <c r="AL521" s="171">
        <v>0</v>
      </c>
      <c r="AM521" s="171" t="s">
        <v>9584</v>
      </c>
      <c r="AN521" s="171" t="s">
        <v>9581</v>
      </c>
      <c r="AO521" s="171">
        <v>0</v>
      </c>
      <c r="AP521" s="171" t="s">
        <v>9585</v>
      </c>
      <c r="AQ521" s="171" t="s">
        <v>9581</v>
      </c>
      <c r="AR521" s="171">
        <v>0</v>
      </c>
      <c r="AS521" s="171"/>
      <c r="AT521" s="171"/>
      <c r="AU521" s="171"/>
      <c r="AV521" s="171"/>
      <c r="AW521" s="171"/>
      <c r="AX521" s="171"/>
    </row>
    <row r="522" spans="1:55" s="269" customFormat="1" ht="124.3">
      <c r="A522" s="171">
        <v>401</v>
      </c>
      <c r="B522" s="171" t="s">
        <v>9462</v>
      </c>
      <c r="C522" s="171">
        <v>10</v>
      </c>
      <c r="D522" s="172" t="s">
        <v>9509</v>
      </c>
      <c r="E522" s="171" t="s">
        <v>9527</v>
      </c>
      <c r="F522" s="171">
        <v>16373</v>
      </c>
      <c r="G522" s="171" t="s">
        <v>9762</v>
      </c>
      <c r="H522" s="171">
        <v>2021</v>
      </c>
      <c r="I522" s="171" t="s">
        <v>9586</v>
      </c>
      <c r="J522" s="256">
        <v>186561.91</v>
      </c>
      <c r="K522" s="171" t="s">
        <v>332</v>
      </c>
      <c r="L522" s="171" t="s">
        <v>9513</v>
      </c>
      <c r="M522" s="171" t="s">
        <v>9501</v>
      </c>
      <c r="N522" s="171" t="s">
        <v>9544</v>
      </c>
      <c r="O522" s="171" t="s">
        <v>9545</v>
      </c>
      <c r="P522" s="171">
        <v>6803</v>
      </c>
      <c r="Q522" s="173">
        <v>58.879113939393939</v>
      </c>
      <c r="R522" s="173">
        <v>11.522962424242426</v>
      </c>
      <c r="S522" s="173">
        <v>13.59</v>
      </c>
      <c r="T522" s="256">
        <v>33.766151515151513</v>
      </c>
      <c r="U522" s="173">
        <f t="shared" si="26"/>
        <v>58.879113939393939</v>
      </c>
      <c r="V522" s="171">
        <v>100</v>
      </c>
      <c r="W522" s="171">
        <v>0</v>
      </c>
      <c r="X522" s="359" t="s">
        <v>9571</v>
      </c>
      <c r="Y522" s="171">
        <v>3</v>
      </c>
      <c r="Z522" s="171">
        <v>3</v>
      </c>
      <c r="AA522" s="171">
        <v>3</v>
      </c>
      <c r="AB522" s="171">
        <v>4</v>
      </c>
      <c r="AC522" s="171">
        <v>48</v>
      </c>
      <c r="AD522" s="171"/>
      <c r="AE522" s="171"/>
      <c r="AF522" s="171">
        <v>100</v>
      </c>
      <c r="AG522" s="171">
        <v>20133</v>
      </c>
      <c r="AH522" s="171" t="s">
        <v>9587</v>
      </c>
      <c r="AI522" s="171">
        <v>100</v>
      </c>
      <c r="AJ522" s="171"/>
      <c r="AK522" s="171"/>
      <c r="AL522" s="171"/>
      <c r="AM522" s="171"/>
      <c r="AN522" s="171"/>
      <c r="AO522" s="171"/>
      <c r="AP522" s="171"/>
      <c r="AQ522" s="171"/>
      <c r="AR522" s="171"/>
      <c r="AS522" s="171"/>
      <c r="AT522" s="171"/>
      <c r="AU522" s="171"/>
      <c r="AV522" s="171"/>
      <c r="AW522" s="171"/>
      <c r="AX522" s="171"/>
    </row>
    <row r="523" spans="1:55" s="421" customFormat="1" ht="212.15">
      <c r="A523" s="171">
        <v>401</v>
      </c>
      <c r="B523" s="171" t="s">
        <v>9462</v>
      </c>
      <c r="C523" s="353">
        <v>10</v>
      </c>
      <c r="D523" s="172" t="s">
        <v>9509</v>
      </c>
      <c r="E523" s="353" t="s">
        <v>9588</v>
      </c>
      <c r="F523" s="171">
        <v>11233</v>
      </c>
      <c r="G523" s="171" t="s">
        <v>9589</v>
      </c>
      <c r="H523" s="171">
        <v>2020</v>
      </c>
      <c r="I523" s="171" t="s">
        <v>9590</v>
      </c>
      <c r="J523" s="256">
        <v>14762</v>
      </c>
      <c r="K523" s="171" t="s">
        <v>328</v>
      </c>
      <c r="L523" s="171" t="s">
        <v>9513</v>
      </c>
      <c r="M523" s="353" t="s">
        <v>9501</v>
      </c>
      <c r="N523" s="172" t="s">
        <v>9591</v>
      </c>
      <c r="O523" s="172" t="s">
        <v>9592</v>
      </c>
      <c r="P523" s="353">
        <v>6505</v>
      </c>
      <c r="Q523" s="173">
        <f>+U523</f>
        <v>28.478631818181817</v>
      </c>
      <c r="R523" s="354">
        <v>0.3134909090909091</v>
      </c>
      <c r="S523" s="173">
        <v>5.8751409090909092</v>
      </c>
      <c r="T523" s="353">
        <v>22.29</v>
      </c>
      <c r="U523" s="173">
        <f>+T523+S523+R523</f>
        <v>28.478631818181817</v>
      </c>
      <c r="V523" s="353">
        <v>50</v>
      </c>
      <c r="W523" s="353">
        <v>7</v>
      </c>
      <c r="X523" s="359" t="s">
        <v>9470</v>
      </c>
      <c r="Y523" s="353">
        <v>4</v>
      </c>
      <c r="Z523" s="353">
        <v>9</v>
      </c>
      <c r="AA523" s="353">
        <v>3</v>
      </c>
      <c r="AB523" s="353">
        <v>7</v>
      </c>
      <c r="AC523" s="353">
        <v>128</v>
      </c>
      <c r="AD523" s="173">
        <f>+T523</f>
        <v>22.29</v>
      </c>
      <c r="AE523" s="353">
        <v>5</v>
      </c>
      <c r="AF523" s="353"/>
      <c r="AG523" s="171" t="s">
        <v>9593</v>
      </c>
      <c r="AH523" s="171" t="s">
        <v>9594</v>
      </c>
      <c r="AI523" s="353">
        <v>5</v>
      </c>
      <c r="AJ523" s="353" t="s">
        <v>9595</v>
      </c>
      <c r="AK523" s="171" t="s">
        <v>9596</v>
      </c>
      <c r="AL523" s="353">
        <v>20</v>
      </c>
      <c r="AM523" s="353" t="s">
        <v>9597</v>
      </c>
      <c r="AN523" s="171" t="s">
        <v>9598</v>
      </c>
      <c r="AO523" s="353">
        <v>10</v>
      </c>
      <c r="AP523" s="171" t="s">
        <v>9599</v>
      </c>
      <c r="AQ523" s="171" t="s">
        <v>9598</v>
      </c>
      <c r="AR523" s="353">
        <v>10</v>
      </c>
      <c r="AS523" s="171" t="s">
        <v>9600</v>
      </c>
      <c r="AT523" s="353"/>
      <c r="AU523" s="353">
        <v>5</v>
      </c>
      <c r="AV523" s="356"/>
      <c r="AW523" s="356"/>
      <c r="AX523" s="356"/>
    </row>
    <row r="524" spans="1:55" s="419" customFormat="1" ht="174.9">
      <c r="A524" s="171">
        <v>401</v>
      </c>
      <c r="B524" s="171" t="s">
        <v>9462</v>
      </c>
      <c r="C524" s="353">
        <v>10</v>
      </c>
      <c r="D524" s="172" t="s">
        <v>9509</v>
      </c>
      <c r="E524" s="353" t="s">
        <v>9510</v>
      </c>
      <c r="F524" s="171">
        <v>11233</v>
      </c>
      <c r="G524" s="353" t="s">
        <v>9601</v>
      </c>
      <c r="H524" s="171">
        <v>2020</v>
      </c>
      <c r="I524" s="353" t="s">
        <v>9602</v>
      </c>
      <c r="J524" s="256">
        <v>12166.89</v>
      </c>
      <c r="K524" s="171" t="s">
        <v>328</v>
      </c>
      <c r="L524" s="353" t="s">
        <v>9513</v>
      </c>
      <c r="M524" s="353" t="s">
        <v>9501</v>
      </c>
      <c r="N524" s="357" t="s">
        <v>9603</v>
      </c>
      <c r="O524" s="357" t="s">
        <v>9604</v>
      </c>
      <c r="P524" s="353">
        <v>6458</v>
      </c>
      <c r="Q524" s="173">
        <f>+U524</f>
        <v>39.142907878787881</v>
      </c>
      <c r="R524" s="354">
        <v>0.25838060606060603</v>
      </c>
      <c r="S524" s="173">
        <v>7.8745272727272724</v>
      </c>
      <c r="T524" s="353">
        <v>31.01</v>
      </c>
      <c r="U524" s="173">
        <f>+T524+S524+R524</f>
        <v>39.142907878787881</v>
      </c>
      <c r="V524" s="353">
        <v>15</v>
      </c>
      <c r="W524" s="353">
        <v>10</v>
      </c>
      <c r="X524" s="359" t="s">
        <v>9470</v>
      </c>
      <c r="Y524" s="353">
        <v>2</v>
      </c>
      <c r="Z524" s="353">
        <v>5</v>
      </c>
      <c r="AA524" s="353">
        <v>6</v>
      </c>
      <c r="AB524" s="353">
        <v>4</v>
      </c>
      <c r="AC524" s="353">
        <v>128</v>
      </c>
      <c r="AD524" s="173">
        <f>+T524</f>
        <v>31.01</v>
      </c>
      <c r="AE524" s="353">
        <v>5</v>
      </c>
      <c r="AF524" s="353">
        <v>15</v>
      </c>
      <c r="AG524" s="353">
        <v>20133</v>
      </c>
      <c r="AH524" s="353" t="s">
        <v>9516</v>
      </c>
      <c r="AI524" s="353">
        <v>40</v>
      </c>
      <c r="AJ524" s="353">
        <v>31022</v>
      </c>
      <c r="AK524" s="353" t="s">
        <v>9518</v>
      </c>
      <c r="AL524" s="353">
        <v>10</v>
      </c>
      <c r="AM524" s="353">
        <v>70024</v>
      </c>
      <c r="AN524" s="353" t="s">
        <v>9605</v>
      </c>
      <c r="AO524" s="353">
        <v>50</v>
      </c>
      <c r="AP524" s="353"/>
      <c r="AQ524" s="353"/>
      <c r="AR524" s="353"/>
      <c r="AS524" s="353"/>
      <c r="AT524" s="353"/>
      <c r="AU524" s="353"/>
      <c r="AV524" s="353"/>
      <c r="AW524" s="353"/>
      <c r="AX524" s="353"/>
    </row>
    <row r="525" spans="1:55" s="419" customFormat="1" ht="247.75">
      <c r="A525" s="171">
        <v>401</v>
      </c>
      <c r="B525" s="171" t="s">
        <v>9462</v>
      </c>
      <c r="C525" s="171">
        <v>9</v>
      </c>
      <c r="D525" s="172" t="s">
        <v>4998</v>
      </c>
      <c r="E525" s="171" t="s">
        <v>9606</v>
      </c>
      <c r="F525" s="171">
        <v>5667</v>
      </c>
      <c r="G525" s="353" t="s">
        <v>9607</v>
      </c>
      <c r="H525" s="353">
        <v>2021</v>
      </c>
      <c r="I525" s="353" t="s">
        <v>9608</v>
      </c>
      <c r="J525" s="256">
        <v>95300.18</v>
      </c>
      <c r="K525" s="171" t="s">
        <v>332</v>
      </c>
      <c r="L525" s="353" t="s">
        <v>9609</v>
      </c>
      <c r="M525" s="353" t="s">
        <v>9578</v>
      </c>
      <c r="N525" s="353" t="s">
        <v>9610</v>
      </c>
      <c r="O525" s="353" t="s">
        <v>9611</v>
      </c>
      <c r="P525" s="171" t="s">
        <v>9612</v>
      </c>
      <c r="Q525" s="354">
        <v>72.083229590017822</v>
      </c>
      <c r="R525" s="173">
        <v>16.987550802139037</v>
      </c>
      <c r="S525" s="173">
        <v>14.51</v>
      </c>
      <c r="T525" s="256">
        <v>40.585678787878784</v>
      </c>
      <c r="U525" s="173">
        <f t="shared" si="26"/>
        <v>72.083229590017822</v>
      </c>
      <c r="V525" s="353">
        <v>34</v>
      </c>
      <c r="W525" s="171">
        <v>0</v>
      </c>
      <c r="X525" s="359" t="s">
        <v>9571</v>
      </c>
      <c r="Y525" s="257">
        <v>2</v>
      </c>
      <c r="Z525" s="258" t="s">
        <v>4722</v>
      </c>
      <c r="AA525" s="258" t="s">
        <v>4841</v>
      </c>
      <c r="AB525" s="171">
        <v>3</v>
      </c>
      <c r="AC525" s="171">
        <v>58</v>
      </c>
      <c r="AD525" s="171"/>
      <c r="AE525" s="171"/>
      <c r="AF525" s="171">
        <v>63</v>
      </c>
      <c r="AG525" s="171" t="s">
        <v>9613</v>
      </c>
      <c r="AH525" s="171" t="s">
        <v>9614</v>
      </c>
      <c r="AI525" s="171">
        <v>100</v>
      </c>
      <c r="AJ525" s="171"/>
      <c r="AK525" s="171"/>
      <c r="AL525" s="171"/>
      <c r="AM525" s="171"/>
      <c r="AN525" s="171"/>
      <c r="AO525" s="171"/>
      <c r="AP525" s="171"/>
      <c r="AQ525" s="171"/>
      <c r="AR525" s="171"/>
      <c r="AS525" s="353"/>
      <c r="AT525" s="353"/>
      <c r="AU525" s="353"/>
      <c r="AV525" s="353"/>
      <c r="AW525" s="353"/>
      <c r="AX525" s="353"/>
    </row>
    <row r="526" spans="1:55" s="269" customFormat="1" ht="285.89999999999998">
      <c r="A526" s="171">
        <v>401</v>
      </c>
      <c r="B526" s="171" t="s">
        <v>9462</v>
      </c>
      <c r="C526" s="171">
        <v>9</v>
      </c>
      <c r="D526" s="172" t="s">
        <v>4998</v>
      </c>
      <c r="E526" s="171" t="s">
        <v>9615</v>
      </c>
      <c r="F526" s="171">
        <v>26091</v>
      </c>
      <c r="G526" s="171" t="s">
        <v>9616</v>
      </c>
      <c r="H526" s="171">
        <v>2021</v>
      </c>
      <c r="I526" s="171" t="s">
        <v>9617</v>
      </c>
      <c r="J526" s="256">
        <v>73729.210000000006</v>
      </c>
      <c r="K526" s="171" t="s">
        <v>332</v>
      </c>
      <c r="L526" s="171" t="s">
        <v>9466</v>
      </c>
      <c r="M526" s="171" t="s">
        <v>9618</v>
      </c>
      <c r="N526" s="171" t="s">
        <v>9619</v>
      </c>
      <c r="O526" s="171" t="s">
        <v>9620</v>
      </c>
      <c r="P526" s="171" t="s">
        <v>9621</v>
      </c>
      <c r="Q526" s="173">
        <v>57.670486195286202</v>
      </c>
      <c r="R526" s="173">
        <v>19.773528619528623</v>
      </c>
      <c r="S526" s="173">
        <v>8.5500000000000007</v>
      </c>
      <c r="T526" s="256">
        <v>29.346957575757578</v>
      </c>
      <c r="U526" s="173">
        <f t="shared" si="26"/>
        <v>57.670486195286202</v>
      </c>
      <c r="V526" s="171">
        <v>36</v>
      </c>
      <c r="W526" s="171">
        <v>0</v>
      </c>
      <c r="X526" s="359" t="s">
        <v>9571</v>
      </c>
      <c r="Y526" s="171">
        <v>6</v>
      </c>
      <c r="Z526" s="171">
        <v>4</v>
      </c>
      <c r="AA526" s="171">
        <v>4</v>
      </c>
      <c r="AB526" s="171">
        <v>60</v>
      </c>
      <c r="AC526" s="171">
        <v>67</v>
      </c>
      <c r="AD526" s="171">
        <v>0</v>
      </c>
      <c r="AE526" s="171"/>
      <c r="AF526" s="171">
        <v>100</v>
      </c>
      <c r="AG526" s="171">
        <v>50595</v>
      </c>
      <c r="AH526" s="171" t="s">
        <v>9622</v>
      </c>
      <c r="AI526" s="171">
        <v>30</v>
      </c>
      <c r="AJ526" s="171" t="s">
        <v>4998</v>
      </c>
      <c r="AK526" s="171" t="s">
        <v>9623</v>
      </c>
      <c r="AL526" s="171">
        <v>30</v>
      </c>
      <c r="AM526" s="171" t="s">
        <v>9624</v>
      </c>
      <c r="AN526" s="171" t="s">
        <v>9625</v>
      </c>
      <c r="AO526" s="171">
        <v>20</v>
      </c>
      <c r="AP526" s="171" t="s">
        <v>9626</v>
      </c>
      <c r="AQ526" s="171" t="s">
        <v>9625</v>
      </c>
      <c r="AR526" s="171">
        <v>20</v>
      </c>
      <c r="AS526" s="171"/>
      <c r="AT526" s="171"/>
      <c r="AU526" s="171"/>
      <c r="AV526" s="171"/>
      <c r="AW526" s="171"/>
      <c r="AX526" s="171"/>
    </row>
    <row r="527" spans="1:55" s="419" customFormat="1" ht="273.75" customHeight="1">
      <c r="A527" s="171">
        <v>401</v>
      </c>
      <c r="B527" s="171" t="s">
        <v>9462</v>
      </c>
      <c r="C527" s="171">
        <v>29</v>
      </c>
      <c r="D527" s="172" t="s">
        <v>9564</v>
      </c>
      <c r="E527" s="171" t="s">
        <v>9627</v>
      </c>
      <c r="F527" s="171">
        <v>16283</v>
      </c>
      <c r="G527" s="353" t="s">
        <v>9628</v>
      </c>
      <c r="H527" s="353">
        <v>2021</v>
      </c>
      <c r="I527" s="353" t="s">
        <v>9629</v>
      </c>
      <c r="J527" s="256">
        <v>100000</v>
      </c>
      <c r="K527" s="171" t="s">
        <v>332</v>
      </c>
      <c r="L527" s="353" t="s">
        <v>9630</v>
      </c>
      <c r="M527" s="353" t="s">
        <v>9631</v>
      </c>
      <c r="N527" s="353" t="s">
        <v>9632</v>
      </c>
      <c r="O527" s="353" t="s">
        <v>9633</v>
      </c>
      <c r="P527" s="171" t="s">
        <v>9634</v>
      </c>
      <c r="Q527" s="354">
        <v>69.82918101010101</v>
      </c>
      <c r="R527" s="173">
        <v>14.145720404040402</v>
      </c>
      <c r="S527" s="173">
        <v>15.67</v>
      </c>
      <c r="T527" s="256">
        <v>40.013460606060612</v>
      </c>
      <c r="U527" s="173">
        <f t="shared" si="26"/>
        <v>69.82918101010101</v>
      </c>
      <c r="V527" s="353">
        <v>75</v>
      </c>
      <c r="W527" s="171">
        <v>10</v>
      </c>
      <c r="X527" s="359" t="s">
        <v>9571</v>
      </c>
      <c r="Y527" s="353">
        <v>6</v>
      </c>
      <c r="Z527" s="171">
        <v>1</v>
      </c>
      <c r="AA527" s="171" t="s">
        <v>4736</v>
      </c>
      <c r="AB527" s="171">
        <v>2</v>
      </c>
      <c r="AC527" s="171">
        <v>119</v>
      </c>
      <c r="AD527" s="171"/>
      <c r="AE527" s="171"/>
      <c r="AF527" s="171" t="s">
        <v>9635</v>
      </c>
      <c r="AG527" s="171" t="s">
        <v>9636</v>
      </c>
      <c r="AH527" s="171" t="s">
        <v>9637</v>
      </c>
      <c r="AI527" s="171"/>
      <c r="AJ527" s="171"/>
      <c r="AK527" s="171"/>
      <c r="AL527" s="171"/>
      <c r="AM527" s="171"/>
      <c r="AN527" s="171"/>
      <c r="AO527" s="171"/>
      <c r="AP527" s="171"/>
      <c r="AQ527" s="171"/>
      <c r="AR527" s="171"/>
      <c r="AS527" s="353"/>
      <c r="AT527" s="353"/>
      <c r="AU527" s="353"/>
      <c r="AV527" s="353"/>
      <c r="AW527" s="353"/>
      <c r="AX527" s="353"/>
    </row>
    <row r="528" spans="1:55" s="423" customFormat="1" ht="102">
      <c r="A528" s="259">
        <v>401</v>
      </c>
      <c r="B528" s="260" t="s">
        <v>9638</v>
      </c>
      <c r="C528" s="353">
        <v>9</v>
      </c>
      <c r="D528" s="353" t="s">
        <v>9639</v>
      </c>
      <c r="E528" s="353" t="s">
        <v>9640</v>
      </c>
      <c r="F528" s="353" t="s">
        <v>9641</v>
      </c>
      <c r="G528" s="353" t="s">
        <v>9642</v>
      </c>
      <c r="H528" s="353">
        <v>2005</v>
      </c>
      <c r="I528" s="353" t="s">
        <v>9643</v>
      </c>
      <c r="J528" s="353">
        <v>62593.89</v>
      </c>
      <c r="K528" s="353" t="s">
        <v>149</v>
      </c>
      <c r="L528" s="353" t="s">
        <v>9644</v>
      </c>
      <c r="M528" s="353" t="s">
        <v>9645</v>
      </c>
      <c r="N528" s="353" t="s">
        <v>9646</v>
      </c>
      <c r="O528" s="353" t="s">
        <v>9647</v>
      </c>
      <c r="P528" s="353">
        <v>3079</v>
      </c>
      <c r="Q528" s="354">
        <v>33.00121212121212</v>
      </c>
      <c r="R528" s="354">
        <v>0</v>
      </c>
      <c r="S528" s="354">
        <v>2.731212121212121</v>
      </c>
      <c r="T528" s="354">
        <v>30.27</v>
      </c>
      <c r="U528" s="354">
        <v>33.00121212121212</v>
      </c>
      <c r="V528" s="353">
        <v>10</v>
      </c>
      <c r="W528" s="353">
        <v>100</v>
      </c>
      <c r="X528" s="359" t="s">
        <v>9470</v>
      </c>
      <c r="Y528" s="353">
        <v>4</v>
      </c>
      <c r="Z528" s="353">
        <v>6</v>
      </c>
      <c r="AA528" s="353">
        <v>2</v>
      </c>
      <c r="AB528" s="353">
        <v>60</v>
      </c>
      <c r="AC528" s="353">
        <v>12</v>
      </c>
      <c r="AD528" s="353">
        <v>30.27</v>
      </c>
      <c r="AE528" s="353">
        <v>5</v>
      </c>
      <c r="AF528" s="353">
        <v>21</v>
      </c>
      <c r="AG528" s="353">
        <v>20072</v>
      </c>
      <c r="AH528" s="353" t="s">
        <v>9648</v>
      </c>
      <c r="AI528" s="353">
        <v>18</v>
      </c>
      <c r="AJ528" s="353">
        <v>41602</v>
      </c>
      <c r="AK528" s="353" t="s">
        <v>9649</v>
      </c>
      <c r="AL528" s="353">
        <v>3</v>
      </c>
      <c r="AM528" s="353"/>
      <c r="AN528" s="353"/>
      <c r="AO528" s="353"/>
      <c r="AP528" s="261"/>
      <c r="AQ528" s="261"/>
      <c r="AR528" s="261"/>
      <c r="AS528" s="261"/>
      <c r="AT528" s="261"/>
      <c r="AU528" s="261"/>
      <c r="AV528" s="261"/>
      <c r="AW528" s="261"/>
      <c r="AX528" s="261"/>
      <c r="AY528" s="422"/>
      <c r="AZ528" s="422"/>
      <c r="BA528" s="422"/>
      <c r="BB528" s="422"/>
      <c r="BC528" s="422"/>
    </row>
    <row r="529" spans="1:55" s="423" customFormat="1" ht="145.75">
      <c r="A529" s="259">
        <v>401</v>
      </c>
      <c r="B529" s="260" t="s">
        <v>9638</v>
      </c>
      <c r="C529" s="353">
        <v>9</v>
      </c>
      <c r="D529" s="353" t="s">
        <v>9639</v>
      </c>
      <c r="E529" s="353" t="s">
        <v>9650</v>
      </c>
      <c r="F529" s="353">
        <v>17327</v>
      </c>
      <c r="G529" s="353" t="s">
        <v>6962</v>
      </c>
      <c r="H529" s="353">
        <v>2002</v>
      </c>
      <c r="I529" s="353" t="s">
        <v>9651</v>
      </c>
      <c r="J529" s="353">
        <v>54248.04</v>
      </c>
      <c r="K529" s="353" t="s">
        <v>156</v>
      </c>
      <c r="L529" s="353" t="s">
        <v>9644</v>
      </c>
      <c r="M529" s="353" t="s">
        <v>9645</v>
      </c>
      <c r="N529" s="353" t="s">
        <v>9652</v>
      </c>
      <c r="O529" s="353" t="s">
        <v>9653</v>
      </c>
      <c r="P529" s="353">
        <v>2747</v>
      </c>
      <c r="Q529" s="353">
        <v>15</v>
      </c>
      <c r="R529" s="353">
        <v>0</v>
      </c>
      <c r="S529" s="353">
        <v>0</v>
      </c>
      <c r="T529" s="353">
        <v>15</v>
      </c>
      <c r="U529" s="353">
        <v>15</v>
      </c>
      <c r="V529" s="353">
        <v>62</v>
      </c>
      <c r="W529" s="353">
        <v>100</v>
      </c>
      <c r="X529" s="359" t="s">
        <v>9470</v>
      </c>
      <c r="Y529" s="353">
        <v>2</v>
      </c>
      <c r="Z529" s="353">
        <v>3</v>
      </c>
      <c r="AA529" s="353">
        <v>5</v>
      </c>
      <c r="AB529" s="353">
        <v>60</v>
      </c>
      <c r="AC529" s="353">
        <v>11</v>
      </c>
      <c r="AD529" s="353">
        <v>14.67</v>
      </c>
      <c r="AE529" s="353">
        <v>5</v>
      </c>
      <c r="AF529" s="353">
        <v>21</v>
      </c>
      <c r="AG529" s="353">
        <v>41618</v>
      </c>
      <c r="AH529" s="353" t="s">
        <v>9654</v>
      </c>
      <c r="AI529" s="353">
        <v>21</v>
      </c>
      <c r="AJ529" s="353"/>
      <c r="AK529" s="353"/>
      <c r="AL529" s="353"/>
      <c r="AM529" s="353"/>
      <c r="AN529" s="353"/>
      <c r="AO529" s="353"/>
      <c r="AP529" s="261"/>
      <c r="AQ529" s="261"/>
      <c r="AR529" s="261"/>
      <c r="AS529" s="261"/>
      <c r="AT529" s="261"/>
      <c r="AU529" s="261"/>
      <c r="AV529" s="261"/>
      <c r="AW529" s="261"/>
      <c r="AX529" s="261"/>
      <c r="AY529" s="422"/>
      <c r="AZ529" s="422"/>
      <c r="BA529" s="422"/>
      <c r="BB529" s="422"/>
      <c r="BC529" s="422"/>
    </row>
    <row r="530" spans="1:55" s="423" customFormat="1" ht="102">
      <c r="A530" s="259">
        <v>401</v>
      </c>
      <c r="B530" s="260" t="s">
        <v>9638</v>
      </c>
      <c r="C530" s="353">
        <v>10</v>
      </c>
      <c r="D530" s="353" t="s">
        <v>9509</v>
      </c>
      <c r="E530" s="353" t="s">
        <v>9655</v>
      </c>
      <c r="F530" s="353">
        <v>21399</v>
      </c>
      <c r="G530" s="353" t="s">
        <v>9656</v>
      </c>
      <c r="H530" s="353">
        <v>2003</v>
      </c>
      <c r="I530" s="353" t="s">
        <v>9657</v>
      </c>
      <c r="J530" s="353">
        <v>86379.57</v>
      </c>
      <c r="K530" s="353" t="s">
        <v>156</v>
      </c>
      <c r="L530" s="353" t="s">
        <v>9658</v>
      </c>
      <c r="M530" s="353" t="s">
        <v>9659</v>
      </c>
      <c r="N530" s="353" t="s">
        <v>9660</v>
      </c>
      <c r="O530" s="353" t="s">
        <v>9661</v>
      </c>
      <c r="P530" s="353">
        <v>2817</v>
      </c>
      <c r="Q530" s="354">
        <v>26.99909090909091</v>
      </c>
      <c r="R530" s="354">
        <v>0</v>
      </c>
      <c r="S530" s="354">
        <v>1.5890909090909091</v>
      </c>
      <c r="T530" s="354">
        <v>25.41</v>
      </c>
      <c r="U530" s="354">
        <v>26.99909090909091</v>
      </c>
      <c r="V530" s="353">
        <v>70</v>
      </c>
      <c r="W530" s="353">
        <v>100</v>
      </c>
      <c r="X530" s="359" t="s">
        <v>9470</v>
      </c>
      <c r="Y530" s="353">
        <v>3</v>
      </c>
      <c r="Z530" s="353">
        <v>11</v>
      </c>
      <c r="AA530" s="353">
        <v>5</v>
      </c>
      <c r="AB530" s="353">
        <v>60</v>
      </c>
      <c r="AC530" s="353">
        <v>11</v>
      </c>
      <c r="AD530" s="353">
        <v>25.41</v>
      </c>
      <c r="AE530" s="353">
        <v>5</v>
      </c>
      <c r="AF530" s="353">
        <v>80</v>
      </c>
      <c r="AG530" s="353">
        <v>20133</v>
      </c>
      <c r="AH530" s="353" t="s">
        <v>9662</v>
      </c>
      <c r="AI530" s="353">
        <v>80</v>
      </c>
      <c r="AJ530" s="353"/>
      <c r="AK530" s="353"/>
      <c r="AL530" s="353"/>
      <c r="AM530" s="353"/>
      <c r="AN530" s="353"/>
      <c r="AO530" s="353"/>
      <c r="AP530" s="261"/>
      <c r="AQ530" s="261"/>
      <c r="AR530" s="261"/>
      <c r="AS530" s="261"/>
      <c r="AT530" s="261"/>
      <c r="AU530" s="261"/>
      <c r="AV530" s="261"/>
      <c r="AW530" s="261"/>
      <c r="AX530" s="261"/>
      <c r="AY530" s="422"/>
      <c r="AZ530" s="422"/>
      <c r="BA530" s="422"/>
      <c r="BB530" s="422"/>
      <c r="BC530" s="422"/>
    </row>
    <row r="531" spans="1:55" s="423" customFormat="1" ht="102">
      <c r="A531" s="259">
        <v>401</v>
      </c>
      <c r="B531" s="260" t="s">
        <v>9638</v>
      </c>
      <c r="C531" s="353">
        <v>10</v>
      </c>
      <c r="D531" s="353" t="s">
        <v>9509</v>
      </c>
      <c r="E531" s="353" t="s">
        <v>9532</v>
      </c>
      <c r="F531" s="353">
        <v>22606</v>
      </c>
      <c r="G531" s="353" t="s">
        <v>9663</v>
      </c>
      <c r="H531" s="353">
        <v>2001</v>
      </c>
      <c r="I531" s="353" t="s">
        <v>9664</v>
      </c>
      <c r="J531" s="353">
        <v>67810.05</v>
      </c>
      <c r="K531" s="353" t="s">
        <v>51</v>
      </c>
      <c r="L531" s="353" t="s">
        <v>9665</v>
      </c>
      <c r="M531" s="353" t="s">
        <v>9666</v>
      </c>
      <c r="N531" s="353" t="s">
        <v>9667</v>
      </c>
      <c r="O531" s="353" t="s">
        <v>9668</v>
      </c>
      <c r="P531" s="353">
        <v>2621</v>
      </c>
      <c r="Q531" s="353">
        <v>32</v>
      </c>
      <c r="R531" s="353">
        <v>0</v>
      </c>
      <c r="S531" s="353">
        <v>6.57</v>
      </c>
      <c r="T531" s="353">
        <v>25.43</v>
      </c>
      <c r="U531" s="353">
        <v>32</v>
      </c>
      <c r="V531" s="353">
        <v>60</v>
      </c>
      <c r="W531" s="353">
        <v>100</v>
      </c>
      <c r="X531" s="359" t="s">
        <v>9470</v>
      </c>
      <c r="Y531" s="353">
        <v>3</v>
      </c>
      <c r="Z531" s="353">
        <v>1</v>
      </c>
      <c r="AA531" s="353">
        <v>2</v>
      </c>
      <c r="AB531" s="353">
        <v>60</v>
      </c>
      <c r="AC531" s="353">
        <v>10</v>
      </c>
      <c r="AD531" s="353">
        <v>25.43</v>
      </c>
      <c r="AE531" s="353">
        <v>5</v>
      </c>
      <c r="AF531" s="353">
        <v>60</v>
      </c>
      <c r="AG531" s="353">
        <v>20133</v>
      </c>
      <c r="AH531" s="353" t="s">
        <v>4652</v>
      </c>
      <c r="AI531" s="353">
        <v>60</v>
      </c>
      <c r="AJ531" s="353"/>
      <c r="AK531" s="353"/>
      <c r="AL531" s="353"/>
      <c r="AM531" s="353"/>
      <c r="AN531" s="353"/>
      <c r="AO531" s="353"/>
      <c r="AP531" s="261"/>
      <c r="AQ531" s="261"/>
      <c r="AR531" s="261"/>
      <c r="AS531" s="261"/>
      <c r="AT531" s="261"/>
      <c r="AU531" s="261"/>
      <c r="AV531" s="261"/>
      <c r="AW531" s="261"/>
      <c r="AX531" s="261"/>
      <c r="AY531" s="422"/>
      <c r="AZ531" s="422"/>
      <c r="BA531" s="422"/>
      <c r="BB531" s="422"/>
      <c r="BC531" s="422"/>
    </row>
    <row r="532" spans="1:55" s="423" customFormat="1" ht="131.15">
      <c r="A532" s="259">
        <v>401</v>
      </c>
      <c r="B532" s="260" t="s">
        <v>9638</v>
      </c>
      <c r="C532" s="353">
        <v>10</v>
      </c>
      <c r="D532" s="353" t="s">
        <v>9509</v>
      </c>
      <c r="E532" s="353" t="s">
        <v>9669</v>
      </c>
      <c r="F532" s="353">
        <v>21613</v>
      </c>
      <c r="G532" s="353" t="s">
        <v>9670</v>
      </c>
      <c r="H532" s="353">
        <v>2001</v>
      </c>
      <c r="I532" s="353" t="s">
        <v>9671</v>
      </c>
      <c r="J532" s="353">
        <v>57547.25</v>
      </c>
      <c r="K532" s="353" t="s">
        <v>51</v>
      </c>
      <c r="L532" s="353" t="s">
        <v>9658</v>
      </c>
      <c r="M532" s="353" t="s">
        <v>9659</v>
      </c>
      <c r="N532" s="353" t="s">
        <v>9672</v>
      </c>
      <c r="O532" s="353" t="s">
        <v>9673</v>
      </c>
      <c r="P532" s="353">
        <v>2638</v>
      </c>
      <c r="Q532" s="354">
        <v>28.002121212121214</v>
      </c>
      <c r="R532" s="354">
        <v>0</v>
      </c>
      <c r="S532" s="354">
        <v>1.9721212121212122</v>
      </c>
      <c r="T532" s="354">
        <v>26.03</v>
      </c>
      <c r="U532" s="354">
        <v>28.002121212121214</v>
      </c>
      <c r="V532" s="353">
        <v>50</v>
      </c>
      <c r="W532" s="353">
        <v>100</v>
      </c>
      <c r="X532" s="359" t="s">
        <v>9470</v>
      </c>
      <c r="Y532" s="353">
        <v>3</v>
      </c>
      <c r="Z532" s="353">
        <v>11</v>
      </c>
      <c r="AA532" s="353">
        <v>2</v>
      </c>
      <c r="AB532" s="353">
        <v>60</v>
      </c>
      <c r="AC532" s="353">
        <v>10</v>
      </c>
      <c r="AD532" s="353">
        <v>26.03</v>
      </c>
      <c r="AE532" s="353">
        <v>5</v>
      </c>
      <c r="AF532" s="353">
        <v>50</v>
      </c>
      <c r="AG532" s="353">
        <v>20133</v>
      </c>
      <c r="AH532" s="353" t="s">
        <v>9662</v>
      </c>
      <c r="AI532" s="353">
        <v>50</v>
      </c>
      <c r="AJ532" s="353"/>
      <c r="AK532" s="353"/>
      <c r="AL532" s="353"/>
      <c r="AM532" s="353"/>
      <c r="AN532" s="353"/>
      <c r="AO532" s="353"/>
      <c r="AP532" s="261"/>
      <c r="AQ532" s="261"/>
      <c r="AR532" s="261"/>
      <c r="AS532" s="261"/>
      <c r="AT532" s="261"/>
      <c r="AU532" s="261"/>
      <c r="AV532" s="261"/>
      <c r="AW532" s="261"/>
      <c r="AX532" s="261"/>
      <c r="AY532" s="422"/>
      <c r="AZ532" s="422"/>
      <c r="BA532" s="422"/>
      <c r="BB532" s="422"/>
      <c r="BC532" s="422"/>
    </row>
    <row r="533" spans="1:55" s="423" customFormat="1" ht="145.75">
      <c r="A533" s="259">
        <v>401</v>
      </c>
      <c r="B533" s="260" t="s">
        <v>9638</v>
      </c>
      <c r="C533" s="353">
        <v>9</v>
      </c>
      <c r="D533" s="353" t="s">
        <v>9674</v>
      </c>
      <c r="E533" s="353" t="s">
        <v>9623</v>
      </c>
      <c r="F533" s="353">
        <v>24580</v>
      </c>
      <c r="G533" s="353" t="s">
        <v>9675</v>
      </c>
      <c r="H533" s="353">
        <v>2007</v>
      </c>
      <c r="I533" s="353" t="s">
        <v>9676</v>
      </c>
      <c r="J533" s="353">
        <v>63988</v>
      </c>
      <c r="K533" s="353" t="s">
        <v>103</v>
      </c>
      <c r="L533" s="353" t="s">
        <v>9677</v>
      </c>
      <c r="M533" s="353" t="s">
        <v>9678</v>
      </c>
      <c r="N533" s="353" t="s">
        <v>9679</v>
      </c>
      <c r="O533" s="353" t="s">
        <v>9680</v>
      </c>
      <c r="P533" s="353">
        <v>3530</v>
      </c>
      <c r="Q533" s="353">
        <v>30</v>
      </c>
      <c r="R533" s="353">
        <v>0</v>
      </c>
      <c r="S533" s="353">
        <v>0</v>
      </c>
      <c r="T533" s="353">
        <v>30</v>
      </c>
      <c r="U533" s="353">
        <v>30</v>
      </c>
      <c r="V533" s="353">
        <v>50</v>
      </c>
      <c r="W533" s="353">
        <v>100</v>
      </c>
      <c r="X533" s="359" t="s">
        <v>9470</v>
      </c>
      <c r="Y533" s="353">
        <v>3</v>
      </c>
      <c r="Z533" s="353">
        <v>4</v>
      </c>
      <c r="AA533" s="353">
        <v>3</v>
      </c>
      <c r="AB533" s="353" t="s">
        <v>4232</v>
      </c>
      <c r="AC533" s="353">
        <v>13</v>
      </c>
      <c r="AD533" s="353">
        <v>29.06</v>
      </c>
      <c r="AE533" s="353">
        <v>5</v>
      </c>
      <c r="AF533" s="353">
        <v>53</v>
      </c>
      <c r="AG533" s="353">
        <v>31011</v>
      </c>
      <c r="AH533" s="353" t="s">
        <v>9681</v>
      </c>
      <c r="AI533" s="353">
        <v>17</v>
      </c>
      <c r="AJ533" s="353">
        <v>70043</v>
      </c>
      <c r="AK533" s="353" t="s">
        <v>9682</v>
      </c>
      <c r="AL533" s="353">
        <v>14</v>
      </c>
      <c r="AM533" s="353">
        <v>70042</v>
      </c>
      <c r="AN533" s="353" t="s">
        <v>9682</v>
      </c>
      <c r="AO533" s="353">
        <v>22</v>
      </c>
      <c r="AP533" s="261"/>
      <c r="AQ533" s="261"/>
      <c r="AR533" s="261"/>
      <c r="AS533" s="261"/>
      <c r="AT533" s="261"/>
      <c r="AU533" s="261"/>
      <c r="AV533" s="261"/>
      <c r="AW533" s="261"/>
      <c r="AX533" s="261"/>
      <c r="AY533" s="422"/>
      <c r="AZ533" s="422"/>
      <c r="BA533" s="422"/>
      <c r="BB533" s="422"/>
      <c r="BC533" s="422"/>
    </row>
    <row r="534" spans="1:55" s="423" customFormat="1" ht="102">
      <c r="A534" s="259">
        <v>401</v>
      </c>
      <c r="B534" s="260" t="s">
        <v>9638</v>
      </c>
      <c r="C534" s="353">
        <v>10</v>
      </c>
      <c r="D534" s="353" t="s">
        <v>9509</v>
      </c>
      <c r="E534" s="353" t="s">
        <v>9683</v>
      </c>
      <c r="F534" s="353">
        <v>14548</v>
      </c>
      <c r="G534" s="353" t="s">
        <v>9684</v>
      </c>
      <c r="H534" s="353">
        <v>2010</v>
      </c>
      <c r="I534" s="353" t="s">
        <v>9685</v>
      </c>
      <c r="J534" s="353">
        <v>441000</v>
      </c>
      <c r="K534" s="353" t="s">
        <v>81</v>
      </c>
      <c r="L534" s="353" t="s">
        <v>9658</v>
      </c>
      <c r="M534" s="353" t="s">
        <v>9659</v>
      </c>
      <c r="N534" s="353" t="s">
        <v>9686</v>
      </c>
      <c r="O534" s="353" t="s">
        <v>9687</v>
      </c>
      <c r="P534" s="353" t="s">
        <v>9688</v>
      </c>
      <c r="Q534" s="353">
        <v>50</v>
      </c>
      <c r="R534" s="353">
        <v>0</v>
      </c>
      <c r="S534" s="353">
        <v>25.25</v>
      </c>
      <c r="T534" s="353">
        <v>24.75</v>
      </c>
      <c r="U534" s="353">
        <v>50</v>
      </c>
      <c r="V534" s="353">
        <v>43</v>
      </c>
      <c r="W534" s="353">
        <v>100</v>
      </c>
      <c r="X534" s="359" t="s">
        <v>9470</v>
      </c>
      <c r="Y534" s="353">
        <v>3</v>
      </c>
      <c r="Z534" s="353">
        <v>11</v>
      </c>
      <c r="AA534" s="353">
        <v>5</v>
      </c>
      <c r="AB534" s="353">
        <v>60</v>
      </c>
      <c r="AC534" s="353">
        <v>14</v>
      </c>
      <c r="AD534" s="353">
        <v>24.75</v>
      </c>
      <c r="AE534" s="353">
        <v>5</v>
      </c>
      <c r="AF534" s="353">
        <v>43</v>
      </c>
      <c r="AG534" s="353">
        <v>20133</v>
      </c>
      <c r="AH534" s="353" t="s">
        <v>9662</v>
      </c>
      <c r="AI534" s="353">
        <v>32</v>
      </c>
      <c r="AJ534" s="353">
        <v>70076</v>
      </c>
      <c r="AK534" s="353" t="s">
        <v>9689</v>
      </c>
      <c r="AL534" s="353">
        <v>11</v>
      </c>
      <c r="AM534" s="353"/>
      <c r="AN534" s="353"/>
      <c r="AO534" s="353"/>
      <c r="AP534" s="261"/>
      <c r="AQ534" s="261"/>
      <c r="AR534" s="261"/>
      <c r="AS534" s="261"/>
      <c r="AT534" s="261"/>
      <c r="AU534" s="261"/>
      <c r="AV534" s="261"/>
      <c r="AW534" s="261"/>
      <c r="AX534" s="261"/>
      <c r="AY534" s="422"/>
      <c r="AZ534" s="422"/>
      <c r="BA534" s="422"/>
      <c r="BB534" s="422"/>
      <c r="BC534" s="422"/>
    </row>
    <row r="535" spans="1:55" s="10" customFormat="1" ht="396">
      <c r="A535" s="156">
        <v>404</v>
      </c>
      <c r="B535" s="156" t="s">
        <v>4107</v>
      </c>
      <c r="C535" s="156">
        <v>3</v>
      </c>
      <c r="D535" s="157" t="s">
        <v>4108</v>
      </c>
      <c r="E535" s="156" t="s">
        <v>4109</v>
      </c>
      <c r="F535" s="156">
        <v>24268</v>
      </c>
      <c r="G535" s="156" t="s">
        <v>4110</v>
      </c>
      <c r="H535" s="156">
        <v>1993</v>
      </c>
      <c r="I535" s="156" t="s">
        <v>4110</v>
      </c>
      <c r="J535" s="159">
        <v>22755.65</v>
      </c>
      <c r="K535" s="156" t="s">
        <v>9690</v>
      </c>
      <c r="L535" s="156" t="s">
        <v>4111</v>
      </c>
      <c r="M535" s="156" t="s">
        <v>4112</v>
      </c>
      <c r="N535" s="156" t="s">
        <v>4113</v>
      </c>
      <c r="O535" s="156" t="s">
        <v>4114</v>
      </c>
      <c r="P535" s="156">
        <v>3267</v>
      </c>
      <c r="Q535" s="159">
        <v>1.3722540000000001</v>
      </c>
      <c r="R535" s="159">
        <v>0</v>
      </c>
      <c r="S535" s="159">
        <v>1.3722540000000001</v>
      </c>
      <c r="T535" s="159">
        <v>5.5374999999999996</v>
      </c>
      <c r="U535" s="159">
        <v>6.9097540000000004</v>
      </c>
      <c r="V535" s="47">
        <v>50</v>
      </c>
      <c r="W535" s="47">
        <v>100</v>
      </c>
      <c r="X535" s="103" t="s">
        <v>4115</v>
      </c>
      <c r="Y535" s="156">
        <v>3</v>
      </c>
      <c r="Z535" s="156">
        <v>11</v>
      </c>
      <c r="AA535" s="156">
        <v>5</v>
      </c>
      <c r="AB535" s="156">
        <v>60</v>
      </c>
      <c r="AC535" s="156"/>
      <c r="AD535" s="156">
        <v>22.15</v>
      </c>
      <c r="AE535" s="156">
        <v>60</v>
      </c>
      <c r="AF535" s="156">
        <v>50</v>
      </c>
      <c r="AG535" s="156" t="s">
        <v>4108</v>
      </c>
      <c r="AH535" s="156" t="s">
        <v>4116</v>
      </c>
      <c r="AI535" s="156">
        <v>100</v>
      </c>
      <c r="AJ535" s="156"/>
      <c r="AK535" s="156"/>
      <c r="AL535" s="156"/>
      <c r="AM535" s="156"/>
      <c r="AN535" s="156"/>
      <c r="AO535" s="156"/>
      <c r="AP535" s="156"/>
      <c r="AQ535" s="156"/>
      <c r="AR535" s="156"/>
      <c r="AS535" s="156"/>
      <c r="AT535" s="156"/>
      <c r="AU535" s="156"/>
      <c r="AV535" s="156"/>
      <c r="AW535" s="156"/>
      <c r="AX535" s="156"/>
    </row>
    <row r="536" spans="1:55" s="10" customFormat="1" ht="155.6">
      <c r="A536" s="156">
        <v>404</v>
      </c>
      <c r="B536" s="156" t="s">
        <v>4107</v>
      </c>
      <c r="C536" s="156">
        <v>3</v>
      </c>
      <c r="D536" s="157" t="s">
        <v>4108</v>
      </c>
      <c r="E536" s="156" t="s">
        <v>4117</v>
      </c>
      <c r="F536" s="156">
        <v>21137</v>
      </c>
      <c r="G536" s="156" t="s">
        <v>4118</v>
      </c>
      <c r="H536" s="156">
        <v>1996</v>
      </c>
      <c r="I536" s="157" t="s">
        <v>4119</v>
      </c>
      <c r="J536" s="159">
        <v>21549.62</v>
      </c>
      <c r="K536" s="156" t="s">
        <v>2155</v>
      </c>
      <c r="L536" s="156" t="s">
        <v>4120</v>
      </c>
      <c r="M536" s="156" t="s">
        <v>4121</v>
      </c>
      <c r="N536" s="156" t="s">
        <v>4122</v>
      </c>
      <c r="O536" s="156" t="s">
        <v>4123</v>
      </c>
      <c r="P536" s="156">
        <v>3452</v>
      </c>
      <c r="Q536" s="159">
        <v>1</v>
      </c>
      <c r="R536" s="136">
        <v>0</v>
      </c>
      <c r="S536" s="159">
        <v>1</v>
      </c>
      <c r="T536" s="159">
        <v>17.59</v>
      </c>
      <c r="U536" s="159">
        <v>18.59</v>
      </c>
      <c r="V536" s="47">
        <v>100</v>
      </c>
      <c r="W536" s="47">
        <v>100</v>
      </c>
      <c r="X536" s="103" t="s">
        <v>4115</v>
      </c>
      <c r="Y536" s="156">
        <v>6</v>
      </c>
      <c r="Z536" s="156">
        <v>3</v>
      </c>
      <c r="AA536" s="156">
        <v>6</v>
      </c>
      <c r="AB536" s="156">
        <v>32</v>
      </c>
      <c r="AC536" s="156"/>
      <c r="AD536" s="156">
        <v>17.59</v>
      </c>
      <c r="AE536" s="156">
        <v>60</v>
      </c>
      <c r="AF536" s="156">
        <v>100</v>
      </c>
      <c r="AG536" s="156" t="s">
        <v>4108</v>
      </c>
      <c r="AH536" s="156" t="s">
        <v>4116</v>
      </c>
      <c r="AI536" s="156">
        <v>5</v>
      </c>
      <c r="AJ536" s="156" t="s">
        <v>4124</v>
      </c>
      <c r="AK536" s="156" t="s">
        <v>4116</v>
      </c>
      <c r="AL536" s="156">
        <v>50</v>
      </c>
      <c r="AM536" s="156" t="s">
        <v>4125</v>
      </c>
      <c r="AN536" s="156" t="s">
        <v>4116</v>
      </c>
      <c r="AO536" s="156">
        <v>15</v>
      </c>
      <c r="AP536" s="156" t="s">
        <v>4126</v>
      </c>
      <c r="AQ536" s="156" t="s">
        <v>4116</v>
      </c>
      <c r="AR536" s="156">
        <v>10</v>
      </c>
      <c r="AS536" s="156" t="s">
        <v>4127</v>
      </c>
      <c r="AT536" s="156" t="s">
        <v>4116</v>
      </c>
      <c r="AU536" s="156">
        <v>20</v>
      </c>
      <c r="AV536" s="156"/>
      <c r="AW536" s="156"/>
      <c r="AX536" s="156"/>
    </row>
    <row r="537" spans="1:55" s="10" customFormat="1" ht="396">
      <c r="A537" s="156">
        <v>404</v>
      </c>
      <c r="B537" s="156" t="s">
        <v>4107</v>
      </c>
      <c r="C537" s="156">
        <v>3</v>
      </c>
      <c r="D537" s="157" t="s">
        <v>4108</v>
      </c>
      <c r="E537" s="156" t="s">
        <v>4128</v>
      </c>
      <c r="F537" s="156">
        <v>29875</v>
      </c>
      <c r="G537" s="156" t="s">
        <v>4129</v>
      </c>
      <c r="H537" s="156">
        <v>1997</v>
      </c>
      <c r="I537" s="156" t="s">
        <v>4129</v>
      </c>
      <c r="J537" s="159">
        <v>20663.66</v>
      </c>
      <c r="K537" s="156" t="s">
        <v>2155</v>
      </c>
      <c r="L537" s="156" t="s">
        <v>4111</v>
      </c>
      <c r="M537" s="156" t="s">
        <v>4112</v>
      </c>
      <c r="N537" s="156" t="s">
        <v>4130</v>
      </c>
      <c r="O537" s="156" t="s">
        <v>4131</v>
      </c>
      <c r="P537" s="156">
        <v>3507</v>
      </c>
      <c r="Q537" s="159">
        <v>0.14000000000000001</v>
      </c>
      <c r="R537" s="159">
        <v>0</v>
      </c>
      <c r="S537" s="159">
        <v>0.14000000000000001</v>
      </c>
      <c r="T537" s="159">
        <v>1.2</v>
      </c>
      <c r="U537" s="159">
        <v>1.34</v>
      </c>
      <c r="V537" s="47">
        <v>75</v>
      </c>
      <c r="W537" s="47">
        <v>100</v>
      </c>
      <c r="X537" s="103" t="s">
        <v>4115</v>
      </c>
      <c r="Y537" s="156">
        <v>4</v>
      </c>
      <c r="Z537" s="156">
        <v>6</v>
      </c>
      <c r="AA537" s="156">
        <v>2</v>
      </c>
      <c r="AB537" s="156">
        <v>60</v>
      </c>
      <c r="AC537" s="156"/>
      <c r="AD537" s="156">
        <v>14.42</v>
      </c>
      <c r="AE537" s="156">
        <v>60</v>
      </c>
      <c r="AF537" s="156">
        <v>100</v>
      </c>
      <c r="AG537" s="156" t="s">
        <v>4108</v>
      </c>
      <c r="AH537" s="156" t="s">
        <v>4116</v>
      </c>
      <c r="AI537" s="156">
        <v>10</v>
      </c>
      <c r="AJ537" s="156" t="s">
        <v>4132</v>
      </c>
      <c r="AK537" s="156" t="s">
        <v>4116</v>
      </c>
      <c r="AL537" s="156">
        <v>40</v>
      </c>
      <c r="AM537" s="156" t="s">
        <v>4133</v>
      </c>
      <c r="AN537" s="156" t="s">
        <v>4116</v>
      </c>
      <c r="AO537" s="156">
        <v>25</v>
      </c>
      <c r="AP537" s="156" t="s">
        <v>4134</v>
      </c>
      <c r="AQ537" s="156" t="s">
        <v>4116</v>
      </c>
      <c r="AR537" s="156">
        <v>15</v>
      </c>
      <c r="AS537" s="156" t="s">
        <v>4135</v>
      </c>
      <c r="AT537" s="156" t="s">
        <v>4116</v>
      </c>
      <c r="AU537" s="156">
        <v>10</v>
      </c>
      <c r="AV537" s="156"/>
      <c r="AW537" s="156"/>
      <c r="AX537" s="156"/>
    </row>
    <row r="538" spans="1:55" s="10" customFormat="1" ht="155.6">
      <c r="A538" s="156">
        <v>404</v>
      </c>
      <c r="B538" s="156" t="s">
        <v>4107</v>
      </c>
      <c r="C538" s="156">
        <v>3</v>
      </c>
      <c r="D538" s="157" t="s">
        <v>4108</v>
      </c>
      <c r="E538" s="156" t="s">
        <v>4117</v>
      </c>
      <c r="F538" s="156">
        <v>21137</v>
      </c>
      <c r="G538" s="156" t="s">
        <v>4136</v>
      </c>
      <c r="H538" s="156">
        <v>1998</v>
      </c>
      <c r="I538" s="156" t="s">
        <v>4137</v>
      </c>
      <c r="J538" s="159">
        <v>24202.65</v>
      </c>
      <c r="K538" s="156" t="s">
        <v>9691</v>
      </c>
      <c r="L538" s="156" t="s">
        <v>4120</v>
      </c>
      <c r="M538" s="156" t="s">
        <v>4121</v>
      </c>
      <c r="N538" s="156" t="s">
        <v>4138</v>
      </c>
      <c r="O538" s="156" t="s">
        <v>4139</v>
      </c>
      <c r="P538" s="156">
        <v>3577</v>
      </c>
      <c r="Q538" s="159">
        <v>1.2</v>
      </c>
      <c r="R538" s="159">
        <v>0</v>
      </c>
      <c r="S538" s="159">
        <v>1.2</v>
      </c>
      <c r="T538" s="159">
        <v>4.74</v>
      </c>
      <c r="U538" s="159">
        <v>5.94</v>
      </c>
      <c r="V538" s="47">
        <v>100</v>
      </c>
      <c r="W538" s="47">
        <v>100</v>
      </c>
      <c r="X538" s="103" t="s">
        <v>4115</v>
      </c>
      <c r="Y538" s="156">
        <v>1</v>
      </c>
      <c r="Z538" s="156">
        <v>4</v>
      </c>
      <c r="AA538" s="156">
        <v>1</v>
      </c>
      <c r="AB538" s="156">
        <v>32</v>
      </c>
      <c r="AC538" s="156"/>
      <c r="AD538" s="156">
        <v>14.21</v>
      </c>
      <c r="AE538" s="156">
        <v>60</v>
      </c>
      <c r="AF538" s="156">
        <v>100</v>
      </c>
      <c r="AG538" s="156" t="s">
        <v>4108</v>
      </c>
      <c r="AH538" s="156" t="s">
        <v>4116</v>
      </c>
      <c r="AI538" s="156">
        <v>5</v>
      </c>
      <c r="AJ538" s="156" t="s">
        <v>4127</v>
      </c>
      <c r="AK538" s="156" t="s">
        <v>4116</v>
      </c>
      <c r="AL538" s="156">
        <v>95</v>
      </c>
      <c r="AM538" s="156"/>
      <c r="AN538" s="156"/>
      <c r="AO538" s="156"/>
      <c r="AP538" s="156"/>
      <c r="AQ538" s="156"/>
      <c r="AR538" s="156"/>
      <c r="AS538" s="156"/>
      <c r="AT538" s="156"/>
      <c r="AU538" s="156"/>
      <c r="AV538" s="156"/>
      <c r="AW538" s="156"/>
      <c r="AX538" s="156"/>
    </row>
    <row r="539" spans="1:55" s="10" customFormat="1" ht="113.15">
      <c r="A539" s="156">
        <v>404</v>
      </c>
      <c r="B539" s="156" t="s">
        <v>4107</v>
      </c>
      <c r="C539" s="156">
        <v>3</v>
      </c>
      <c r="D539" s="157" t="s">
        <v>4108</v>
      </c>
      <c r="E539" s="156" t="s">
        <v>4117</v>
      </c>
      <c r="F539" s="156">
        <v>21137</v>
      </c>
      <c r="G539" s="156" t="s">
        <v>4140</v>
      </c>
      <c r="H539" s="156">
        <v>2003</v>
      </c>
      <c r="I539" s="156" t="s">
        <v>4141</v>
      </c>
      <c r="J539" s="159">
        <v>41099.160000000003</v>
      </c>
      <c r="K539" s="156" t="s">
        <v>156</v>
      </c>
      <c r="L539" s="156" t="s">
        <v>4142</v>
      </c>
      <c r="M539" s="156" t="s">
        <v>4143</v>
      </c>
      <c r="N539" s="156" t="s">
        <v>4144</v>
      </c>
      <c r="O539" s="156" t="s">
        <v>4145</v>
      </c>
      <c r="P539" s="156">
        <v>4071</v>
      </c>
      <c r="Q539" s="159">
        <v>2.08</v>
      </c>
      <c r="R539" s="159">
        <v>0</v>
      </c>
      <c r="S539" s="159">
        <v>2.08</v>
      </c>
      <c r="T539" s="159">
        <v>4.4000000000000004</v>
      </c>
      <c r="U539" s="159">
        <v>6.48</v>
      </c>
      <c r="V539" s="47">
        <v>100</v>
      </c>
      <c r="W539" s="47">
        <v>100</v>
      </c>
      <c r="X539" s="103" t="s">
        <v>4115</v>
      </c>
      <c r="Y539" s="156">
        <v>3</v>
      </c>
      <c r="Z539" s="156">
        <v>11</v>
      </c>
      <c r="AA539" s="156">
        <v>5</v>
      </c>
      <c r="AB539" s="156">
        <v>32</v>
      </c>
      <c r="AC539" s="156"/>
      <c r="AD539" s="156">
        <v>17.59</v>
      </c>
      <c r="AE539" s="156">
        <v>60</v>
      </c>
      <c r="AF539" s="156">
        <v>100</v>
      </c>
      <c r="AG539" s="156" t="s">
        <v>4108</v>
      </c>
      <c r="AH539" s="156" t="s">
        <v>4116</v>
      </c>
      <c r="AI539" s="156">
        <v>5</v>
      </c>
      <c r="AJ539" s="156" t="s">
        <v>4127</v>
      </c>
      <c r="AK539" s="156" t="s">
        <v>4116</v>
      </c>
      <c r="AL539" s="156">
        <v>75</v>
      </c>
      <c r="AM539" s="156" t="s">
        <v>4126</v>
      </c>
      <c r="AN539" s="156" t="s">
        <v>4116</v>
      </c>
      <c r="AO539" s="156">
        <v>20</v>
      </c>
      <c r="AP539" s="156"/>
      <c r="AQ539" s="156"/>
      <c r="AR539" s="156"/>
      <c r="AS539" s="156"/>
      <c r="AT539" s="156"/>
      <c r="AU539" s="156"/>
      <c r="AV539" s="156"/>
      <c r="AW539" s="156"/>
      <c r="AX539" s="156"/>
    </row>
    <row r="540" spans="1:55" s="10" customFormat="1" ht="113.15">
      <c r="A540" s="156">
        <v>404</v>
      </c>
      <c r="B540" s="156" t="s">
        <v>4107</v>
      </c>
      <c r="C540" s="156">
        <v>3</v>
      </c>
      <c r="D540" s="157" t="s">
        <v>4108</v>
      </c>
      <c r="E540" s="156" t="s">
        <v>1502</v>
      </c>
      <c r="F540" s="157">
        <v>15493</v>
      </c>
      <c r="G540" s="156" t="s">
        <v>4146</v>
      </c>
      <c r="H540" s="156">
        <v>2004</v>
      </c>
      <c r="I540" s="156" t="s">
        <v>4147</v>
      </c>
      <c r="J540" s="159">
        <v>46407.92</v>
      </c>
      <c r="K540" s="156" t="s">
        <v>149</v>
      </c>
      <c r="L540" s="156" t="s">
        <v>4148</v>
      </c>
      <c r="M540" s="156" t="s">
        <v>4149</v>
      </c>
      <c r="N540" s="156" t="s">
        <v>4150</v>
      </c>
      <c r="O540" s="156" t="s">
        <v>4151</v>
      </c>
      <c r="P540" s="156">
        <v>4177</v>
      </c>
      <c r="Q540" s="159">
        <v>4.8600000000000003</v>
      </c>
      <c r="R540" s="159">
        <v>0</v>
      </c>
      <c r="S540" s="159">
        <v>4.8600000000000003</v>
      </c>
      <c r="T540" s="159">
        <v>23.14</v>
      </c>
      <c r="U540" s="159">
        <v>28</v>
      </c>
      <c r="V540" s="47">
        <v>75</v>
      </c>
      <c r="W540" s="47">
        <v>100</v>
      </c>
      <c r="X540" s="103" t="s">
        <v>4115</v>
      </c>
      <c r="Y540" s="156">
        <v>4</v>
      </c>
      <c r="Z540" s="156">
        <v>9</v>
      </c>
      <c r="AA540" s="156">
        <v>3</v>
      </c>
      <c r="AB540" s="156">
        <v>60</v>
      </c>
      <c r="AC540" s="156"/>
      <c r="AD540" s="156">
        <v>23.14</v>
      </c>
      <c r="AE540" s="156">
        <v>60</v>
      </c>
      <c r="AF540" s="156">
        <v>80</v>
      </c>
      <c r="AG540" s="156" t="s">
        <v>4108</v>
      </c>
      <c r="AH540" s="156" t="s">
        <v>4116</v>
      </c>
      <c r="AI540" s="156">
        <v>70</v>
      </c>
      <c r="AJ540" s="156" t="s">
        <v>4152</v>
      </c>
      <c r="AK540" s="156" t="s">
        <v>4116</v>
      </c>
      <c r="AL540" s="156">
        <v>10</v>
      </c>
      <c r="AM540" s="156" t="s">
        <v>4153</v>
      </c>
      <c r="AN540" s="156" t="s">
        <v>4116</v>
      </c>
      <c r="AO540" s="156">
        <v>20</v>
      </c>
      <c r="AP540" s="156"/>
      <c r="AQ540" s="156"/>
      <c r="AR540" s="156"/>
      <c r="AS540" s="156"/>
      <c r="AT540" s="156"/>
      <c r="AU540" s="156"/>
      <c r="AV540" s="156"/>
      <c r="AW540" s="156"/>
      <c r="AX540" s="156"/>
    </row>
    <row r="541" spans="1:55" s="10" customFormat="1" ht="113.15">
      <c r="A541" s="156">
        <v>404</v>
      </c>
      <c r="B541" s="156" t="s">
        <v>4107</v>
      </c>
      <c r="C541" s="156">
        <v>3</v>
      </c>
      <c r="D541" s="157" t="s">
        <v>4108</v>
      </c>
      <c r="E541" s="156" t="s">
        <v>4117</v>
      </c>
      <c r="F541" s="156">
        <v>21137</v>
      </c>
      <c r="G541" s="156" t="s">
        <v>4154</v>
      </c>
      <c r="H541" s="156">
        <v>2005</v>
      </c>
      <c r="I541" s="156" t="s">
        <v>4155</v>
      </c>
      <c r="J541" s="159">
        <v>76681.23</v>
      </c>
      <c r="K541" s="156" t="s">
        <v>149</v>
      </c>
      <c r="L541" s="156" t="s">
        <v>4142</v>
      </c>
      <c r="M541" s="156" t="s">
        <v>4156</v>
      </c>
      <c r="N541" s="156" t="s">
        <v>4157</v>
      </c>
      <c r="O541" s="156" t="s">
        <v>4158</v>
      </c>
      <c r="P541" s="156">
        <v>4307</v>
      </c>
      <c r="Q541" s="159">
        <v>2.4300000000000002</v>
      </c>
      <c r="R541" s="159">
        <v>0</v>
      </c>
      <c r="S541" s="159">
        <v>2.4300000000000002</v>
      </c>
      <c r="T541" s="159">
        <v>8.8000000000000007</v>
      </c>
      <c r="U541" s="159">
        <v>11.23</v>
      </c>
      <c r="V541" s="47">
        <v>100</v>
      </c>
      <c r="W541" s="47">
        <v>100</v>
      </c>
      <c r="X541" s="103" t="s">
        <v>4115</v>
      </c>
      <c r="Y541" s="156">
        <v>3</v>
      </c>
      <c r="Z541" s="156">
        <v>2</v>
      </c>
      <c r="AA541" s="156">
        <v>1</v>
      </c>
      <c r="AB541" s="156">
        <v>32</v>
      </c>
      <c r="AC541" s="156">
        <v>2</v>
      </c>
      <c r="AD541" s="13">
        <v>16.91</v>
      </c>
      <c r="AE541" s="156">
        <v>60</v>
      </c>
      <c r="AF541" s="156">
        <v>100</v>
      </c>
      <c r="AG541" s="156" t="s">
        <v>4108</v>
      </c>
      <c r="AH541" s="156" t="s">
        <v>4116</v>
      </c>
      <c r="AI541" s="156">
        <v>5</v>
      </c>
      <c r="AJ541" s="156" t="s">
        <v>4127</v>
      </c>
      <c r="AK541" s="156" t="s">
        <v>4116</v>
      </c>
      <c r="AL541" s="156">
        <v>95</v>
      </c>
      <c r="AM541" s="156"/>
      <c r="AN541" s="156"/>
      <c r="AO541" s="156"/>
      <c r="AP541" s="156"/>
      <c r="AQ541" s="156"/>
      <c r="AR541" s="156"/>
      <c r="AS541" s="156"/>
      <c r="AT541" s="156"/>
      <c r="AU541" s="156"/>
      <c r="AV541" s="156"/>
      <c r="AW541" s="156"/>
      <c r="AX541" s="156"/>
    </row>
    <row r="542" spans="1:55" s="10" customFormat="1" ht="127.3">
      <c r="A542" s="156">
        <v>404</v>
      </c>
      <c r="B542" s="156" t="s">
        <v>4107</v>
      </c>
      <c r="C542" s="156">
        <v>3</v>
      </c>
      <c r="D542" s="157" t="s">
        <v>4108</v>
      </c>
      <c r="E542" s="156" t="s">
        <v>4117</v>
      </c>
      <c r="F542" s="156">
        <v>21137</v>
      </c>
      <c r="G542" s="156" t="s">
        <v>4159</v>
      </c>
      <c r="H542" s="156">
        <v>2005</v>
      </c>
      <c r="I542" s="156" t="s">
        <v>4160</v>
      </c>
      <c r="J542" s="159">
        <v>28295.69</v>
      </c>
      <c r="K542" s="156" t="s">
        <v>149</v>
      </c>
      <c r="L542" s="156" t="s">
        <v>4142</v>
      </c>
      <c r="M542" s="156" t="s">
        <v>4143</v>
      </c>
      <c r="N542" s="156" t="s">
        <v>4161</v>
      </c>
      <c r="O542" s="156" t="s">
        <v>4162</v>
      </c>
      <c r="P542" s="156">
        <v>4308</v>
      </c>
      <c r="Q542" s="159">
        <v>1.6</v>
      </c>
      <c r="R542" s="159">
        <v>0</v>
      </c>
      <c r="S542" s="159">
        <v>1.6</v>
      </c>
      <c r="T542" s="159">
        <v>14.21</v>
      </c>
      <c r="U542" s="159">
        <v>15.81</v>
      </c>
      <c r="V542" s="47">
        <v>100</v>
      </c>
      <c r="W542" s="47">
        <v>100</v>
      </c>
      <c r="X542" s="103" t="s">
        <v>4115</v>
      </c>
      <c r="Y542" s="156">
        <v>3</v>
      </c>
      <c r="Z542" s="156">
        <v>11</v>
      </c>
      <c r="AA542" s="156">
        <v>3</v>
      </c>
      <c r="AB542" s="156">
        <v>32</v>
      </c>
      <c r="AC542" s="156"/>
      <c r="AD542" s="156">
        <v>14.21</v>
      </c>
      <c r="AE542" s="156">
        <v>60</v>
      </c>
      <c r="AF542" s="156">
        <v>100</v>
      </c>
      <c r="AG542" s="156" t="s">
        <v>4108</v>
      </c>
      <c r="AH542" s="156" t="s">
        <v>4116</v>
      </c>
      <c r="AI542" s="156">
        <v>5</v>
      </c>
      <c r="AJ542" s="156" t="s">
        <v>4127</v>
      </c>
      <c r="AK542" s="156" t="s">
        <v>4116</v>
      </c>
      <c r="AL542" s="156">
        <v>50</v>
      </c>
      <c r="AM542" s="156" t="s">
        <v>4124</v>
      </c>
      <c r="AN542" s="156" t="s">
        <v>4116</v>
      </c>
      <c r="AO542" s="156">
        <v>25</v>
      </c>
      <c r="AP542" s="156" t="s">
        <v>4125</v>
      </c>
      <c r="AQ542" s="156" t="s">
        <v>4116</v>
      </c>
      <c r="AR542" s="156">
        <v>5</v>
      </c>
      <c r="AS542" s="156" t="s">
        <v>4126</v>
      </c>
      <c r="AT542" s="156" t="s">
        <v>4116</v>
      </c>
      <c r="AU542" s="156">
        <v>15</v>
      </c>
      <c r="AV542" s="156"/>
      <c r="AW542" s="156"/>
      <c r="AX542" s="156"/>
    </row>
    <row r="543" spans="1:55" s="10" customFormat="1" ht="113.15">
      <c r="A543" s="156">
        <v>404</v>
      </c>
      <c r="B543" s="156" t="s">
        <v>4107</v>
      </c>
      <c r="C543" s="156">
        <v>3</v>
      </c>
      <c r="D543" s="157" t="s">
        <v>4108</v>
      </c>
      <c r="E543" s="156" t="s">
        <v>4163</v>
      </c>
      <c r="F543" s="156">
        <v>29164</v>
      </c>
      <c r="G543" s="156" t="s">
        <v>4164</v>
      </c>
      <c r="H543" s="156">
        <v>2006</v>
      </c>
      <c r="I543" s="156" t="s">
        <v>4164</v>
      </c>
      <c r="J543" s="159">
        <v>45992.15</v>
      </c>
      <c r="K543" s="156" t="s">
        <v>149</v>
      </c>
      <c r="L543" s="156" t="s">
        <v>4165</v>
      </c>
      <c r="M543" s="156" t="s">
        <v>4166</v>
      </c>
      <c r="N543" s="156" t="s">
        <v>4167</v>
      </c>
      <c r="O543" s="156"/>
      <c r="P543" s="156">
        <v>4560</v>
      </c>
      <c r="Q543" s="159">
        <v>1.67</v>
      </c>
      <c r="R543" s="159">
        <v>0</v>
      </c>
      <c r="S543" s="159">
        <v>1.67</v>
      </c>
      <c r="T543" s="159">
        <v>1.67</v>
      </c>
      <c r="U543" s="159"/>
      <c r="V543" s="47">
        <v>300</v>
      </c>
      <c r="W543" s="47">
        <v>100</v>
      </c>
      <c r="X543" s="103" t="s">
        <v>4115</v>
      </c>
      <c r="Y543" s="156">
        <v>4</v>
      </c>
      <c r="Z543" s="156">
        <v>9</v>
      </c>
      <c r="AA543" s="156">
        <v>3</v>
      </c>
      <c r="AB543" s="156">
        <v>7</v>
      </c>
      <c r="AC543" s="156"/>
      <c r="AD543" s="156">
        <v>0.86</v>
      </c>
      <c r="AE543" s="156">
        <v>60</v>
      </c>
      <c r="AF543" s="156">
        <v>300</v>
      </c>
      <c r="AG543" s="156" t="s">
        <v>4108</v>
      </c>
      <c r="AH543" s="156" t="s">
        <v>4116</v>
      </c>
      <c r="AI543" s="156">
        <v>50</v>
      </c>
      <c r="AJ543" s="156" t="s">
        <v>4168</v>
      </c>
      <c r="AK543" s="156" t="s">
        <v>4116</v>
      </c>
      <c r="AL543" s="156">
        <v>50</v>
      </c>
      <c r="AM543" s="156"/>
      <c r="AN543" s="156"/>
      <c r="AO543" s="156"/>
      <c r="AP543" s="156"/>
      <c r="AQ543" s="156"/>
      <c r="AR543" s="156"/>
      <c r="AS543" s="156"/>
      <c r="AT543" s="156"/>
      <c r="AU543" s="156"/>
      <c r="AV543" s="156"/>
      <c r="AW543" s="156"/>
      <c r="AX543" s="156"/>
    </row>
    <row r="544" spans="1:55" s="10" customFormat="1" ht="396">
      <c r="A544" s="156">
        <v>404</v>
      </c>
      <c r="B544" s="156" t="s">
        <v>4107</v>
      </c>
      <c r="C544" s="156">
        <v>3</v>
      </c>
      <c r="D544" s="157" t="s">
        <v>4108</v>
      </c>
      <c r="E544" s="156" t="s">
        <v>4169</v>
      </c>
      <c r="F544" s="157">
        <v>28401</v>
      </c>
      <c r="G544" s="156" t="s">
        <v>4170</v>
      </c>
      <c r="H544" s="156">
        <v>2007</v>
      </c>
      <c r="I544" s="156" t="s">
        <v>4171</v>
      </c>
      <c r="J544" s="159">
        <v>27439.26</v>
      </c>
      <c r="K544" s="156" t="s">
        <v>149</v>
      </c>
      <c r="L544" s="156" t="s">
        <v>4111</v>
      </c>
      <c r="M544" s="156" t="s">
        <v>4172</v>
      </c>
      <c r="N544" s="156" t="s">
        <v>4173</v>
      </c>
      <c r="O544" s="156" t="s">
        <v>4174</v>
      </c>
      <c r="P544" s="156">
        <v>4569</v>
      </c>
      <c r="Q544" s="159">
        <v>2.2212499999999999</v>
      </c>
      <c r="R544" s="159">
        <v>0</v>
      </c>
      <c r="S544" s="159">
        <v>2.2212499999999999</v>
      </c>
      <c r="T544" s="159">
        <v>17.77</v>
      </c>
      <c r="U544" s="159">
        <v>19.991250000000001</v>
      </c>
      <c r="V544" s="47">
        <v>0</v>
      </c>
      <c r="W544" s="47">
        <v>100</v>
      </c>
      <c r="X544" s="103" t="s">
        <v>4115</v>
      </c>
      <c r="Y544" s="156">
        <v>4</v>
      </c>
      <c r="Z544" s="156">
        <v>5</v>
      </c>
      <c r="AA544" s="156" t="s">
        <v>4175</v>
      </c>
      <c r="AB544" s="156" t="s">
        <v>4176</v>
      </c>
      <c r="AC544" s="156"/>
      <c r="AD544" s="156">
        <v>17.77</v>
      </c>
      <c r="AE544" s="156">
        <v>60</v>
      </c>
      <c r="AF544" s="156">
        <v>0</v>
      </c>
      <c r="AG544" s="156"/>
      <c r="AH544" s="156"/>
      <c r="AI544" s="156"/>
      <c r="AJ544" s="156"/>
      <c r="AK544" s="156"/>
      <c r="AL544" s="156"/>
      <c r="AM544" s="156"/>
      <c r="AN544" s="156"/>
      <c r="AO544" s="156"/>
      <c r="AP544" s="156"/>
      <c r="AQ544" s="156"/>
      <c r="AR544" s="156"/>
      <c r="AS544" s="156"/>
      <c r="AT544" s="156"/>
      <c r="AU544" s="156"/>
      <c r="AV544" s="156"/>
      <c r="AW544" s="156"/>
      <c r="AX544" s="156"/>
    </row>
    <row r="545" spans="1:50" s="10" customFormat="1" ht="396">
      <c r="A545" s="156">
        <v>404</v>
      </c>
      <c r="B545" s="156" t="s">
        <v>4107</v>
      </c>
      <c r="C545" s="156">
        <v>3</v>
      </c>
      <c r="D545" s="157" t="s">
        <v>4108</v>
      </c>
      <c r="E545" s="156" t="s">
        <v>4128</v>
      </c>
      <c r="F545" s="156">
        <v>29875</v>
      </c>
      <c r="G545" s="156" t="s">
        <v>4177</v>
      </c>
      <c r="H545" s="156">
        <v>2007</v>
      </c>
      <c r="I545" s="156" t="s">
        <v>4178</v>
      </c>
      <c r="J545" s="159">
        <v>46155.51</v>
      </c>
      <c r="K545" s="156" t="s">
        <v>103</v>
      </c>
      <c r="L545" s="156" t="s">
        <v>4179</v>
      </c>
      <c r="M545" s="156" t="s">
        <v>4172</v>
      </c>
      <c r="N545" s="156" t="s">
        <v>4180</v>
      </c>
      <c r="O545" s="156" t="s">
        <v>4181</v>
      </c>
      <c r="P545" s="157">
        <v>4621</v>
      </c>
      <c r="Q545" s="159">
        <v>2.5299999999999998</v>
      </c>
      <c r="R545" s="159">
        <v>0</v>
      </c>
      <c r="S545" s="159">
        <v>1.33</v>
      </c>
      <c r="T545" s="159">
        <v>1.2</v>
      </c>
      <c r="U545" s="159">
        <v>2.5299999999999998</v>
      </c>
      <c r="V545" s="47">
        <v>50</v>
      </c>
      <c r="W545" s="47">
        <v>100</v>
      </c>
      <c r="X545" s="103" t="s">
        <v>4115</v>
      </c>
      <c r="Y545" s="156">
        <v>4</v>
      </c>
      <c r="Z545" s="156">
        <v>6</v>
      </c>
      <c r="AA545" s="156">
        <v>2</v>
      </c>
      <c r="AB545" s="156">
        <v>60</v>
      </c>
      <c r="AC545" s="156"/>
      <c r="AD545" s="156"/>
      <c r="AE545" s="156">
        <v>60</v>
      </c>
      <c r="AF545" s="156">
        <v>50</v>
      </c>
      <c r="AG545" s="156" t="s">
        <v>4108</v>
      </c>
      <c r="AH545" s="156" t="s">
        <v>4116</v>
      </c>
      <c r="AI545" s="156">
        <v>100</v>
      </c>
      <c r="AJ545" s="156"/>
      <c r="AK545" s="156"/>
      <c r="AL545" s="156"/>
      <c r="AM545" s="156"/>
      <c r="AN545" s="156"/>
      <c r="AO545" s="156"/>
      <c r="AP545" s="156"/>
      <c r="AQ545" s="156"/>
      <c r="AR545" s="156"/>
      <c r="AS545" s="156"/>
      <c r="AT545" s="156"/>
      <c r="AU545" s="156"/>
      <c r="AV545" s="156"/>
      <c r="AW545" s="156"/>
      <c r="AX545" s="156"/>
    </row>
    <row r="546" spans="1:50" s="10" customFormat="1" ht="396">
      <c r="A546" s="156">
        <v>404</v>
      </c>
      <c r="B546" s="156" t="s">
        <v>4107</v>
      </c>
      <c r="C546" s="156">
        <v>3</v>
      </c>
      <c r="D546" s="157" t="s">
        <v>4108</v>
      </c>
      <c r="E546" s="156" t="s">
        <v>4128</v>
      </c>
      <c r="F546" s="156">
        <v>29875</v>
      </c>
      <c r="G546" s="157" t="s">
        <v>4182</v>
      </c>
      <c r="H546" s="156">
        <v>2010</v>
      </c>
      <c r="I546" s="156" t="s">
        <v>4183</v>
      </c>
      <c r="J546" s="159">
        <v>20196</v>
      </c>
      <c r="K546" s="156" t="s">
        <v>4184</v>
      </c>
      <c r="L546" s="156" t="s">
        <v>4185</v>
      </c>
      <c r="M546" s="156" t="s">
        <v>4172</v>
      </c>
      <c r="N546" s="156" t="s">
        <v>4186</v>
      </c>
      <c r="O546" s="156" t="s">
        <v>4187</v>
      </c>
      <c r="P546" s="156">
        <v>5896</v>
      </c>
      <c r="Q546" s="159">
        <v>1.7999999999999999E-2</v>
      </c>
      <c r="R546" s="159">
        <v>0</v>
      </c>
      <c r="S546" s="159">
        <v>0.02</v>
      </c>
      <c r="T546" s="159">
        <v>20.52</v>
      </c>
      <c r="U546" s="159">
        <v>20.54</v>
      </c>
      <c r="V546" s="47">
        <v>50</v>
      </c>
      <c r="W546" s="47">
        <v>100</v>
      </c>
      <c r="X546" s="103" t="s">
        <v>4115</v>
      </c>
      <c r="Y546" s="156">
        <v>6</v>
      </c>
      <c r="Z546" s="156">
        <v>1</v>
      </c>
      <c r="AA546" s="156">
        <v>5</v>
      </c>
      <c r="AB546" s="156">
        <v>9</v>
      </c>
      <c r="AC546" s="156"/>
      <c r="AD546" s="156">
        <f>T546</f>
        <v>20.52</v>
      </c>
      <c r="AE546" s="156">
        <v>60</v>
      </c>
      <c r="AF546" s="156">
        <v>0</v>
      </c>
      <c r="AG546" s="156"/>
      <c r="AH546" s="156"/>
      <c r="AI546" s="156"/>
      <c r="AJ546" s="156"/>
      <c r="AK546" s="156"/>
      <c r="AL546" s="156"/>
      <c r="AM546" s="156"/>
      <c r="AN546" s="156"/>
      <c r="AO546" s="156"/>
      <c r="AP546" s="156"/>
      <c r="AQ546" s="156"/>
      <c r="AR546" s="156"/>
      <c r="AS546" s="156"/>
      <c r="AT546" s="156"/>
      <c r="AU546" s="156"/>
      <c r="AV546" s="156"/>
      <c r="AW546" s="156"/>
      <c r="AX546" s="156"/>
    </row>
    <row r="547" spans="1:50" s="10" customFormat="1" ht="212.15">
      <c r="A547" s="156">
        <v>404</v>
      </c>
      <c r="B547" s="156" t="s">
        <v>4107</v>
      </c>
      <c r="C547" s="156">
        <v>3</v>
      </c>
      <c r="D547" s="157" t="s">
        <v>4108</v>
      </c>
      <c r="E547" s="156" t="s">
        <v>4109</v>
      </c>
      <c r="F547" s="156">
        <v>24268</v>
      </c>
      <c r="G547" s="156" t="s">
        <v>4188</v>
      </c>
      <c r="H547" s="156">
        <v>2011</v>
      </c>
      <c r="I547" s="156" t="s">
        <v>4189</v>
      </c>
      <c r="J547" s="159">
        <v>28781.200000000001</v>
      </c>
      <c r="K547" s="156" t="s">
        <v>4184</v>
      </c>
      <c r="L547" s="156" t="s">
        <v>4190</v>
      </c>
      <c r="M547" s="156" t="s">
        <v>4191</v>
      </c>
      <c r="N547" s="156" t="s">
        <v>4192</v>
      </c>
      <c r="O547" s="156" t="s">
        <v>4193</v>
      </c>
      <c r="P547" s="156">
        <v>6176</v>
      </c>
      <c r="Q547" s="159">
        <v>0.461999734</v>
      </c>
      <c r="R547" s="159">
        <v>0</v>
      </c>
      <c r="S547" s="159">
        <v>0.26819923400000001</v>
      </c>
      <c r="T547" s="159">
        <v>22.15</v>
      </c>
      <c r="U547" s="159">
        <v>22.418199229999999</v>
      </c>
      <c r="V547" s="47">
        <v>100</v>
      </c>
      <c r="W547" s="47">
        <v>100</v>
      </c>
      <c r="X547" s="103" t="s">
        <v>4115</v>
      </c>
      <c r="Y547" s="156">
        <v>3</v>
      </c>
      <c r="Z547" s="156">
        <v>4</v>
      </c>
      <c r="AA547" s="156">
        <v>3</v>
      </c>
      <c r="AB547" s="156">
        <v>60</v>
      </c>
      <c r="AC547" s="156"/>
      <c r="AD547" s="156">
        <v>22.15</v>
      </c>
      <c r="AE547" s="156">
        <v>60</v>
      </c>
      <c r="AF547" s="156">
        <v>100</v>
      </c>
      <c r="AG547" s="156" t="s">
        <v>4194</v>
      </c>
      <c r="AH547" s="156" t="s">
        <v>4116</v>
      </c>
      <c r="AI547" s="156">
        <v>15</v>
      </c>
      <c r="AJ547" s="156" t="s">
        <v>4132</v>
      </c>
      <c r="AK547" s="156" t="s">
        <v>4116</v>
      </c>
      <c r="AL547" s="156">
        <v>15</v>
      </c>
      <c r="AM547" s="156" t="s">
        <v>4195</v>
      </c>
      <c r="AN547" s="156" t="s">
        <v>4116</v>
      </c>
      <c r="AO547" s="156">
        <v>40</v>
      </c>
      <c r="AP547" s="156" t="s">
        <v>4168</v>
      </c>
      <c r="AQ547" s="156" t="s">
        <v>4116</v>
      </c>
      <c r="AR547" s="156">
        <v>30</v>
      </c>
      <c r="AS547" s="156"/>
      <c r="AT547" s="156"/>
      <c r="AU547" s="156"/>
      <c r="AV547" s="156"/>
      <c r="AW547" s="156"/>
      <c r="AX547" s="156"/>
    </row>
    <row r="548" spans="1:50" s="10" customFormat="1" ht="212.15">
      <c r="A548" s="156">
        <v>404</v>
      </c>
      <c r="B548" s="156" t="s">
        <v>4107</v>
      </c>
      <c r="C548" s="156">
        <v>3</v>
      </c>
      <c r="D548" s="157" t="s">
        <v>4108</v>
      </c>
      <c r="E548" s="156" t="s">
        <v>4109</v>
      </c>
      <c r="F548" s="156">
        <v>24268</v>
      </c>
      <c r="G548" s="156" t="s">
        <v>4196</v>
      </c>
      <c r="H548" s="156">
        <v>2013</v>
      </c>
      <c r="I548" s="157" t="s">
        <v>4197</v>
      </c>
      <c r="J548" s="159">
        <v>89888.53</v>
      </c>
      <c r="K548" s="156" t="s">
        <v>4184</v>
      </c>
      <c r="L548" s="156" t="s">
        <v>4190</v>
      </c>
      <c r="M548" s="156" t="s">
        <v>4191</v>
      </c>
      <c r="N548" s="156" t="s">
        <v>4198</v>
      </c>
      <c r="O548" s="156" t="s">
        <v>4199</v>
      </c>
      <c r="P548" s="156">
        <v>6556</v>
      </c>
      <c r="Q548" s="159">
        <v>0.56000000000000005</v>
      </c>
      <c r="R548" s="159">
        <v>0</v>
      </c>
      <c r="S548" s="159">
        <v>0.56000000000000005</v>
      </c>
      <c r="T548" s="159">
        <v>22.15</v>
      </c>
      <c r="U548" s="159">
        <v>22.71</v>
      </c>
      <c r="V548" s="47">
        <v>100</v>
      </c>
      <c r="W548" s="47">
        <v>100</v>
      </c>
      <c r="X548" s="103" t="s">
        <v>4115</v>
      </c>
      <c r="Y548" s="156">
        <v>3</v>
      </c>
      <c r="Z548" s="156">
        <v>4</v>
      </c>
      <c r="AA548" s="156">
        <v>3.7</v>
      </c>
      <c r="AB548" s="156">
        <v>60</v>
      </c>
      <c r="AC548" s="156"/>
      <c r="AD548" s="13">
        <v>28.46</v>
      </c>
      <c r="AE548" s="156">
        <v>60</v>
      </c>
      <c r="AF548" s="156">
        <v>100</v>
      </c>
      <c r="AG548" s="156" t="s">
        <v>4108</v>
      </c>
      <c r="AH548" s="156" t="s">
        <v>4116</v>
      </c>
      <c r="AI548" s="156">
        <v>15</v>
      </c>
      <c r="AJ548" s="156" t="s">
        <v>4132</v>
      </c>
      <c r="AK548" s="156" t="s">
        <v>4116</v>
      </c>
      <c r="AL548" s="156">
        <v>15</v>
      </c>
      <c r="AM548" s="156" t="s">
        <v>4195</v>
      </c>
      <c r="AN548" s="156" t="s">
        <v>4116</v>
      </c>
      <c r="AO548" s="156">
        <v>40</v>
      </c>
      <c r="AP548" s="156" t="s">
        <v>4168</v>
      </c>
      <c r="AQ548" s="156" t="s">
        <v>4116</v>
      </c>
      <c r="AR548" s="156">
        <v>30</v>
      </c>
      <c r="AS548" s="156"/>
      <c r="AT548" s="156"/>
      <c r="AU548" s="156"/>
      <c r="AV548" s="156"/>
      <c r="AW548" s="156"/>
      <c r="AX548" s="156"/>
    </row>
    <row r="549" spans="1:50" s="10" customFormat="1" ht="127.3">
      <c r="A549" s="156">
        <v>404</v>
      </c>
      <c r="B549" s="156" t="s">
        <v>4107</v>
      </c>
      <c r="C549" s="156">
        <v>3</v>
      </c>
      <c r="D549" s="157" t="s">
        <v>4108</v>
      </c>
      <c r="E549" s="156" t="s">
        <v>4109</v>
      </c>
      <c r="F549" s="156">
        <v>24268</v>
      </c>
      <c r="G549" s="156" t="s">
        <v>4200</v>
      </c>
      <c r="H549" s="156">
        <v>2013</v>
      </c>
      <c r="I549" s="156" t="s">
        <v>4201</v>
      </c>
      <c r="J549" s="161">
        <v>29068.65</v>
      </c>
      <c r="K549" s="156" t="s">
        <v>4184</v>
      </c>
      <c r="L549" s="156" t="s">
        <v>4202</v>
      </c>
      <c r="M549" s="156" t="s">
        <v>4203</v>
      </c>
      <c r="N549" s="156" t="s">
        <v>4204</v>
      </c>
      <c r="O549" s="156" t="s">
        <v>4205</v>
      </c>
      <c r="P549" s="156">
        <v>6557</v>
      </c>
      <c r="Q549" s="159">
        <v>0.31468560800000001</v>
      </c>
      <c r="R549" s="159">
        <v>0</v>
      </c>
      <c r="S549" s="159">
        <v>0.31468560800000001</v>
      </c>
      <c r="T549" s="159">
        <v>22.15</v>
      </c>
      <c r="U549" s="159">
        <v>22.46468561</v>
      </c>
      <c r="V549" s="47">
        <v>100</v>
      </c>
      <c r="W549" s="47">
        <v>100</v>
      </c>
      <c r="X549" s="103" t="s">
        <v>4115</v>
      </c>
      <c r="Y549" s="156">
        <v>3</v>
      </c>
      <c r="Z549" s="156">
        <v>4</v>
      </c>
      <c r="AA549" s="156">
        <v>8</v>
      </c>
      <c r="AB549" s="156">
        <v>60</v>
      </c>
      <c r="AC549" s="156"/>
      <c r="AD549" s="156">
        <v>22.15</v>
      </c>
      <c r="AE549" s="156">
        <v>60</v>
      </c>
      <c r="AF549" s="156">
        <v>100</v>
      </c>
      <c r="AG549" s="156" t="s">
        <v>4108</v>
      </c>
      <c r="AH549" s="156" t="s">
        <v>4116</v>
      </c>
      <c r="AI549" s="156">
        <v>10</v>
      </c>
      <c r="AJ549" s="156" t="s">
        <v>4194</v>
      </c>
      <c r="AK549" s="156" t="s">
        <v>4116</v>
      </c>
      <c r="AL549" s="156">
        <v>20</v>
      </c>
      <c r="AM549" s="156" t="s">
        <v>4168</v>
      </c>
      <c r="AN549" s="156" t="s">
        <v>4116</v>
      </c>
      <c r="AO549" s="156">
        <v>25</v>
      </c>
      <c r="AP549" s="156" t="s">
        <v>4132</v>
      </c>
      <c r="AQ549" s="156" t="s">
        <v>4116</v>
      </c>
      <c r="AR549" s="156">
        <v>15</v>
      </c>
      <c r="AS549" s="156" t="s">
        <v>4195</v>
      </c>
      <c r="AT549" s="156" t="s">
        <v>4116</v>
      </c>
      <c r="AU549" s="156">
        <v>30</v>
      </c>
      <c r="AV549" s="156"/>
      <c r="AW549" s="156"/>
      <c r="AX549" s="156"/>
    </row>
    <row r="550" spans="1:50" s="10" customFormat="1" ht="409.6">
      <c r="A550" s="156">
        <v>404</v>
      </c>
      <c r="B550" s="156" t="s">
        <v>4107</v>
      </c>
      <c r="C550" s="156">
        <v>3</v>
      </c>
      <c r="D550" s="157" t="s">
        <v>4108</v>
      </c>
      <c r="E550" s="156" t="s">
        <v>4109</v>
      </c>
      <c r="F550" s="156">
        <v>24268</v>
      </c>
      <c r="G550" s="156" t="s">
        <v>4206</v>
      </c>
      <c r="H550" s="156">
        <v>2013</v>
      </c>
      <c r="I550" s="156" t="s">
        <v>4207</v>
      </c>
      <c r="J550" s="159">
        <v>220300</v>
      </c>
      <c r="K550" s="156" t="s">
        <v>4184</v>
      </c>
      <c r="L550" s="156" t="s">
        <v>4208</v>
      </c>
      <c r="M550" s="156" t="s">
        <v>4209</v>
      </c>
      <c r="N550" s="156" t="s">
        <v>4210</v>
      </c>
      <c r="O550" s="156" t="s">
        <v>4211</v>
      </c>
      <c r="P550" s="156">
        <v>6558</v>
      </c>
      <c r="Q550" s="159">
        <v>2.4700000000000002</v>
      </c>
      <c r="R550" s="159">
        <v>0</v>
      </c>
      <c r="S550" s="159">
        <v>2.4700000000000002</v>
      </c>
      <c r="T550" s="159">
        <v>22.15</v>
      </c>
      <c r="U550" s="159">
        <v>24.62</v>
      </c>
      <c r="V550" s="47">
        <v>50</v>
      </c>
      <c r="W550" s="47">
        <v>100</v>
      </c>
      <c r="X550" s="103" t="s">
        <v>4115</v>
      </c>
      <c r="Y550" s="156">
        <v>3</v>
      </c>
      <c r="Z550" s="156">
        <v>4</v>
      </c>
      <c r="AA550" s="156">
        <v>5.7</v>
      </c>
      <c r="AB550" s="156">
        <v>60</v>
      </c>
      <c r="AC550" s="156"/>
      <c r="AD550" s="13">
        <v>23.22</v>
      </c>
      <c r="AE550" s="156">
        <v>60</v>
      </c>
      <c r="AF550" s="156">
        <v>50</v>
      </c>
      <c r="AG550" s="156" t="s">
        <v>4108</v>
      </c>
      <c r="AH550" s="156" t="s">
        <v>4116</v>
      </c>
      <c r="AI550" s="156">
        <v>40</v>
      </c>
      <c r="AJ550" s="156" t="s">
        <v>4132</v>
      </c>
      <c r="AK550" s="156" t="s">
        <v>4116</v>
      </c>
      <c r="AL550" s="156">
        <v>40</v>
      </c>
      <c r="AM550" s="156"/>
      <c r="AN550" s="156"/>
      <c r="AO550" s="156"/>
      <c r="AP550" s="156"/>
      <c r="AQ550" s="156"/>
      <c r="AR550" s="156"/>
      <c r="AS550" s="156"/>
      <c r="AT550" s="156"/>
      <c r="AU550" s="156"/>
      <c r="AV550" s="156"/>
      <c r="AW550" s="156"/>
      <c r="AX550" s="156"/>
    </row>
    <row r="551" spans="1:50" s="10" customFormat="1" ht="113.15">
      <c r="A551" s="156">
        <v>404</v>
      </c>
      <c r="B551" s="156" t="s">
        <v>4107</v>
      </c>
      <c r="C551" s="156">
        <v>3</v>
      </c>
      <c r="D551" s="157" t="s">
        <v>4108</v>
      </c>
      <c r="E551" s="156" t="s">
        <v>4117</v>
      </c>
      <c r="F551" s="156">
        <v>21137</v>
      </c>
      <c r="G551" s="156" t="s">
        <v>4212</v>
      </c>
      <c r="H551" s="156">
        <v>2013</v>
      </c>
      <c r="I551" s="156" t="s">
        <v>4213</v>
      </c>
      <c r="J551" s="159">
        <v>89326</v>
      </c>
      <c r="K551" s="156" t="s">
        <v>4184</v>
      </c>
      <c r="L551" s="156" t="s">
        <v>4142</v>
      </c>
      <c r="M551" s="156" t="s">
        <v>4143</v>
      </c>
      <c r="N551" s="156" t="s">
        <v>4214</v>
      </c>
      <c r="O551" s="156" t="s">
        <v>4215</v>
      </c>
      <c r="P551" s="156">
        <v>6573</v>
      </c>
      <c r="Q551" s="159">
        <v>2.08</v>
      </c>
      <c r="R551" s="159">
        <v>0</v>
      </c>
      <c r="S551" s="159">
        <v>2.08</v>
      </c>
      <c r="T551" s="159">
        <v>4.4000000000000004</v>
      </c>
      <c r="U551" s="159">
        <v>6.48</v>
      </c>
      <c r="V551" s="47">
        <v>100</v>
      </c>
      <c r="W551" s="47">
        <v>100</v>
      </c>
      <c r="X551" s="103" t="s">
        <v>4115</v>
      </c>
      <c r="Y551" s="156">
        <v>3</v>
      </c>
      <c r="Z551" s="156">
        <v>11</v>
      </c>
      <c r="AA551" s="156">
        <v>5</v>
      </c>
      <c r="AB551" s="156">
        <v>32</v>
      </c>
      <c r="AC551" s="156"/>
      <c r="AD551" s="13">
        <v>17.59</v>
      </c>
      <c r="AE551" s="156">
        <v>60</v>
      </c>
      <c r="AF551" s="156">
        <v>20</v>
      </c>
      <c r="AG551" s="156" t="s">
        <v>4108</v>
      </c>
      <c r="AH551" s="156" t="s">
        <v>4116</v>
      </c>
      <c r="AI551" s="156">
        <v>20</v>
      </c>
      <c r="AJ551" s="156"/>
      <c r="AK551" s="156"/>
      <c r="AL551" s="156"/>
      <c r="AM551" s="156"/>
      <c r="AN551" s="156"/>
      <c r="AO551" s="156"/>
      <c r="AP551" s="156"/>
      <c r="AQ551" s="156"/>
      <c r="AR551" s="156"/>
      <c r="AS551" s="156"/>
      <c r="AT551" s="156"/>
      <c r="AU551" s="156"/>
      <c r="AV551" s="156"/>
      <c r="AW551" s="156"/>
      <c r="AX551" s="156"/>
    </row>
    <row r="552" spans="1:50" s="10" customFormat="1" ht="367.75">
      <c r="A552" s="156">
        <v>404</v>
      </c>
      <c r="B552" s="156" t="s">
        <v>4107</v>
      </c>
      <c r="C552" s="156">
        <v>3</v>
      </c>
      <c r="D552" s="157" t="s">
        <v>4108</v>
      </c>
      <c r="E552" s="156" t="s">
        <v>4216</v>
      </c>
      <c r="F552" s="156">
        <v>11595</v>
      </c>
      <c r="G552" s="156" t="s">
        <v>4217</v>
      </c>
      <c r="H552" s="156">
        <v>2013</v>
      </c>
      <c r="I552" s="156" t="s">
        <v>4218</v>
      </c>
      <c r="J552" s="159">
        <v>138596</v>
      </c>
      <c r="K552" s="156" t="s">
        <v>4184</v>
      </c>
      <c r="L552" s="156" t="s">
        <v>4219</v>
      </c>
      <c r="M552" s="156" t="s">
        <v>4220</v>
      </c>
      <c r="N552" s="156" t="s">
        <v>4221</v>
      </c>
      <c r="O552" s="156" t="s">
        <v>4222</v>
      </c>
      <c r="P552" s="156">
        <v>6575</v>
      </c>
      <c r="Q552" s="159">
        <v>74.52</v>
      </c>
      <c r="R552" s="159">
        <v>0</v>
      </c>
      <c r="S552" s="159">
        <v>74.52</v>
      </c>
      <c r="T552" s="159">
        <v>23.22</v>
      </c>
      <c r="U552" s="159">
        <v>97.74</v>
      </c>
      <c r="V552" s="47">
        <v>100</v>
      </c>
      <c r="W552" s="47">
        <v>100</v>
      </c>
      <c r="X552" s="103" t="s">
        <v>4115</v>
      </c>
      <c r="Y552" s="156">
        <v>3</v>
      </c>
      <c r="Z552" s="156">
        <v>2</v>
      </c>
      <c r="AA552" s="156">
        <v>3</v>
      </c>
      <c r="AB552" s="156">
        <v>32</v>
      </c>
      <c r="AC552" s="156"/>
      <c r="AD552" s="13">
        <v>22.77</v>
      </c>
      <c r="AE552" s="156">
        <v>60</v>
      </c>
      <c r="AF552" s="156">
        <v>100</v>
      </c>
      <c r="AG552" s="156">
        <v>106024</v>
      </c>
      <c r="AH552" s="156" t="s">
        <v>4116</v>
      </c>
      <c r="AI552" s="156">
        <v>35</v>
      </c>
      <c r="AJ552" s="156" t="s">
        <v>4223</v>
      </c>
      <c r="AK552" s="156" t="s">
        <v>4116</v>
      </c>
      <c r="AL552" s="156">
        <v>30</v>
      </c>
      <c r="AM552" s="156" t="s">
        <v>4108</v>
      </c>
      <c r="AN552" s="156"/>
      <c r="AO552" s="156">
        <v>5</v>
      </c>
      <c r="AP552" s="156" t="s">
        <v>4224</v>
      </c>
      <c r="AQ552" s="156" t="s">
        <v>4116</v>
      </c>
      <c r="AR552" s="156">
        <v>15</v>
      </c>
      <c r="AS552" s="156" t="s">
        <v>4225</v>
      </c>
      <c r="AT552" s="156" t="s">
        <v>4116</v>
      </c>
      <c r="AU552" s="156">
        <v>15</v>
      </c>
      <c r="AV552" s="156"/>
      <c r="AW552" s="156"/>
      <c r="AX552" s="156"/>
    </row>
    <row r="553" spans="1:50" s="10" customFormat="1" ht="212.15">
      <c r="A553" s="156">
        <v>404</v>
      </c>
      <c r="B553" s="156" t="s">
        <v>4107</v>
      </c>
      <c r="C553" s="156">
        <v>3</v>
      </c>
      <c r="D553" s="157" t="s">
        <v>4108</v>
      </c>
      <c r="E553" s="156" t="s">
        <v>4216</v>
      </c>
      <c r="F553" s="156">
        <v>11595</v>
      </c>
      <c r="G553" s="156" t="s">
        <v>4226</v>
      </c>
      <c r="H553" s="156">
        <v>2013</v>
      </c>
      <c r="I553" s="156" t="s">
        <v>4227</v>
      </c>
      <c r="J553" s="159">
        <v>85240</v>
      </c>
      <c r="K553" s="156" t="s">
        <v>4184</v>
      </c>
      <c r="L553" s="156" t="s">
        <v>4228</v>
      </c>
      <c r="M553" s="156" t="s">
        <v>4229</v>
      </c>
      <c r="N553" s="156" t="s">
        <v>4230</v>
      </c>
      <c r="O553" s="156" t="s">
        <v>4231</v>
      </c>
      <c r="P553" s="156">
        <v>6576</v>
      </c>
      <c r="Q553" s="159">
        <v>55.08</v>
      </c>
      <c r="R553" s="159">
        <v>0</v>
      </c>
      <c r="S553" s="159">
        <v>55.08</v>
      </c>
      <c r="T553" s="159">
        <v>23.22</v>
      </c>
      <c r="U553" s="159">
        <v>78.3</v>
      </c>
      <c r="V553" s="47">
        <v>100</v>
      </c>
      <c r="W553" s="47">
        <v>100</v>
      </c>
      <c r="X553" s="103" t="s">
        <v>4115</v>
      </c>
      <c r="Y553" s="156">
        <v>3</v>
      </c>
      <c r="Z553" s="156">
        <v>11</v>
      </c>
      <c r="AA553" s="156" t="s">
        <v>4232</v>
      </c>
      <c r="AB553" s="156">
        <v>60</v>
      </c>
      <c r="AC553" s="156"/>
      <c r="AD553" s="13">
        <v>22.77</v>
      </c>
      <c r="AE553" s="156">
        <v>60</v>
      </c>
      <c r="AF553" s="156">
        <v>100</v>
      </c>
      <c r="AG553" s="156">
        <v>106024</v>
      </c>
      <c r="AH553" s="156" t="s">
        <v>4116</v>
      </c>
      <c r="AI553" s="156">
        <v>35</v>
      </c>
      <c r="AJ553" s="156" t="s">
        <v>4223</v>
      </c>
      <c r="AK553" s="156" t="s">
        <v>4116</v>
      </c>
      <c r="AL553" s="156">
        <v>30</v>
      </c>
      <c r="AM553" s="156" t="s">
        <v>4108</v>
      </c>
      <c r="AN553" s="156" t="s">
        <v>4116</v>
      </c>
      <c r="AO553" s="156">
        <v>5</v>
      </c>
      <c r="AP553" s="156" t="s">
        <v>4224</v>
      </c>
      <c r="AQ553" s="156" t="s">
        <v>4116</v>
      </c>
      <c r="AR553" s="156">
        <v>15</v>
      </c>
      <c r="AS553" s="156" t="s">
        <v>4225</v>
      </c>
      <c r="AT553" s="156"/>
      <c r="AU553" s="156">
        <v>15</v>
      </c>
      <c r="AV553" s="156"/>
      <c r="AW553" s="156"/>
      <c r="AX553" s="156"/>
    </row>
    <row r="554" spans="1:50" s="10" customFormat="1" ht="268.75">
      <c r="A554" s="156">
        <v>404</v>
      </c>
      <c r="B554" s="156" t="s">
        <v>4107</v>
      </c>
      <c r="C554" s="156">
        <v>3</v>
      </c>
      <c r="D554" s="157" t="s">
        <v>4108</v>
      </c>
      <c r="E554" s="156" t="s">
        <v>4128</v>
      </c>
      <c r="F554" s="156">
        <v>29875</v>
      </c>
      <c r="G554" s="156" t="s">
        <v>4233</v>
      </c>
      <c r="H554" s="156">
        <v>2013</v>
      </c>
      <c r="I554" s="156" t="s">
        <v>4234</v>
      </c>
      <c r="J554" s="159">
        <v>218364</v>
      </c>
      <c r="K554" s="156" t="s">
        <v>4184</v>
      </c>
      <c r="L554" s="156" t="s">
        <v>4228</v>
      </c>
      <c r="M554" s="156" t="s">
        <v>4229</v>
      </c>
      <c r="N554" s="156" t="s">
        <v>4235</v>
      </c>
      <c r="O554" s="156" t="s">
        <v>4236</v>
      </c>
      <c r="P554" s="156">
        <v>6589</v>
      </c>
      <c r="Q554" s="159">
        <v>4.01</v>
      </c>
      <c r="R554" s="159">
        <v>1.45</v>
      </c>
      <c r="S554" s="159">
        <v>2.2599999999999998</v>
      </c>
      <c r="T554" s="159">
        <v>0.8</v>
      </c>
      <c r="U554" s="159">
        <v>4.87</v>
      </c>
      <c r="V554" s="47">
        <v>50</v>
      </c>
      <c r="W554" s="47">
        <v>24.25</v>
      </c>
      <c r="X554" s="103" t="s">
        <v>4115</v>
      </c>
      <c r="Y554" s="156">
        <v>6</v>
      </c>
      <c r="Z554" s="156">
        <v>4</v>
      </c>
      <c r="AA554" s="156">
        <v>4</v>
      </c>
      <c r="AB554" s="156">
        <v>60</v>
      </c>
      <c r="AC554" s="156"/>
      <c r="AD554" s="13">
        <v>0.8</v>
      </c>
      <c r="AE554" s="156">
        <v>400</v>
      </c>
      <c r="AF554" s="156">
        <v>70</v>
      </c>
      <c r="AG554" s="156" t="s">
        <v>4108</v>
      </c>
      <c r="AH554" s="156" t="s">
        <v>4116</v>
      </c>
      <c r="AI554" s="156">
        <v>50</v>
      </c>
      <c r="AJ554" s="156"/>
      <c r="AK554" s="156"/>
      <c r="AL554" s="156"/>
      <c r="AM554" s="156"/>
      <c r="AN554" s="156"/>
      <c r="AO554" s="156"/>
      <c r="AP554" s="156"/>
      <c r="AQ554" s="156"/>
      <c r="AR554" s="156"/>
      <c r="AS554" s="156"/>
      <c r="AT554" s="156"/>
      <c r="AU554" s="156"/>
      <c r="AV554" s="156"/>
      <c r="AW554" s="156"/>
      <c r="AX554" s="156"/>
    </row>
    <row r="555" spans="1:50" s="10" customFormat="1" ht="254.6">
      <c r="A555" s="156">
        <v>404</v>
      </c>
      <c r="B555" s="156" t="s">
        <v>4107</v>
      </c>
      <c r="C555" s="156">
        <v>3</v>
      </c>
      <c r="D555" s="157" t="s">
        <v>4108</v>
      </c>
      <c r="E555" s="156" t="s">
        <v>4163</v>
      </c>
      <c r="F555" s="156">
        <v>29164</v>
      </c>
      <c r="G555" s="156" t="s">
        <v>4237</v>
      </c>
      <c r="H555" s="156">
        <v>2013</v>
      </c>
      <c r="I555" s="156" t="s">
        <v>4238</v>
      </c>
      <c r="J555" s="159">
        <v>117942</v>
      </c>
      <c r="K555" s="156" t="s">
        <v>4184</v>
      </c>
      <c r="L555" s="156" t="s">
        <v>4239</v>
      </c>
      <c r="M555" s="156" t="s">
        <v>4240</v>
      </c>
      <c r="N555" s="156" t="s">
        <v>4241</v>
      </c>
      <c r="O555" s="156" t="s">
        <v>4242</v>
      </c>
      <c r="P555" s="156">
        <v>6592</v>
      </c>
      <c r="Q555" s="159">
        <v>18.66</v>
      </c>
      <c r="R555" s="159">
        <v>0</v>
      </c>
      <c r="S555" s="159">
        <v>4.8600000000000003</v>
      </c>
      <c r="T555" s="159">
        <v>23.84</v>
      </c>
      <c r="U555" s="159">
        <v>29.78</v>
      </c>
      <c r="V555" s="47">
        <v>50</v>
      </c>
      <c r="W555" s="47">
        <v>100</v>
      </c>
      <c r="X555" s="103" t="s">
        <v>4115</v>
      </c>
      <c r="Y555" s="156">
        <v>4</v>
      </c>
      <c r="Z555" s="156">
        <v>9</v>
      </c>
      <c r="AA555" s="156">
        <v>3</v>
      </c>
      <c r="AB555" s="156">
        <v>60</v>
      </c>
      <c r="AC555" s="156"/>
      <c r="AD555" s="156">
        <v>0</v>
      </c>
      <c r="AE555" s="156">
        <v>60</v>
      </c>
      <c r="AF555" s="156">
        <v>50</v>
      </c>
      <c r="AG555" s="156" t="s">
        <v>4108</v>
      </c>
      <c r="AH555" s="156" t="s">
        <v>4116</v>
      </c>
      <c r="AI555" s="156">
        <v>50</v>
      </c>
      <c r="AJ555" s="156" t="s">
        <v>4168</v>
      </c>
      <c r="AK555" s="156" t="s">
        <v>4116</v>
      </c>
      <c r="AL555" s="156">
        <v>50</v>
      </c>
      <c r="AM555" s="156"/>
      <c r="AN555" s="156"/>
      <c r="AO555" s="156"/>
      <c r="AP555" s="156"/>
      <c r="AQ555" s="156"/>
      <c r="AR555" s="156"/>
      <c r="AS555" s="156"/>
      <c r="AT555" s="156"/>
      <c r="AU555" s="156"/>
      <c r="AV555" s="156"/>
      <c r="AW555" s="156"/>
      <c r="AX555" s="156"/>
    </row>
    <row r="556" spans="1:50" s="10" customFormat="1" ht="353.6">
      <c r="A556" s="156">
        <v>404</v>
      </c>
      <c r="B556" s="156" t="s">
        <v>4107</v>
      </c>
      <c r="C556" s="156">
        <v>3</v>
      </c>
      <c r="D556" s="157" t="s">
        <v>4108</v>
      </c>
      <c r="E556" s="156" t="s">
        <v>4128</v>
      </c>
      <c r="F556" s="156">
        <v>29875</v>
      </c>
      <c r="G556" s="156" t="s">
        <v>4243</v>
      </c>
      <c r="H556" s="156">
        <v>2015</v>
      </c>
      <c r="I556" s="156" t="s">
        <v>4244</v>
      </c>
      <c r="J556" s="159">
        <v>153616</v>
      </c>
      <c r="K556" s="156" t="s">
        <v>271</v>
      </c>
      <c r="L556" s="156" t="s">
        <v>4245</v>
      </c>
      <c r="M556" s="156" t="s">
        <v>4246</v>
      </c>
      <c r="N556" s="156" t="s">
        <v>4247</v>
      </c>
      <c r="O556" s="156" t="s">
        <v>4248</v>
      </c>
      <c r="P556" s="156">
        <v>6768</v>
      </c>
      <c r="Q556" s="159">
        <f>15.84-5.24</f>
        <v>10.6</v>
      </c>
      <c r="R556" s="159">
        <v>0</v>
      </c>
      <c r="S556" s="159">
        <v>8.5299999999999994</v>
      </c>
      <c r="T556" s="159">
        <v>12.39</v>
      </c>
      <c r="U556" s="159">
        <f>28.25-5.24</f>
        <v>23.009999999999998</v>
      </c>
      <c r="V556" s="47">
        <v>50</v>
      </c>
      <c r="W556" s="47">
        <v>100</v>
      </c>
      <c r="X556" s="103" t="s">
        <v>4115</v>
      </c>
      <c r="Y556" s="156">
        <v>4</v>
      </c>
      <c r="Z556" s="156">
        <v>6</v>
      </c>
      <c r="AA556" s="156">
        <v>3.5</v>
      </c>
      <c r="AB556" s="156">
        <v>60</v>
      </c>
      <c r="AC556" s="156">
        <v>1</v>
      </c>
      <c r="AD556" s="13">
        <v>18.510000000000002</v>
      </c>
      <c r="AE556" s="156">
        <v>60</v>
      </c>
      <c r="AF556" s="156">
        <v>0</v>
      </c>
      <c r="AG556" s="156" t="s">
        <v>4108</v>
      </c>
      <c r="AH556" s="156" t="s">
        <v>4116</v>
      </c>
      <c r="AI556" s="156">
        <v>33</v>
      </c>
      <c r="AJ556" s="156" t="s">
        <v>4249</v>
      </c>
      <c r="AK556" s="156" t="s">
        <v>4116</v>
      </c>
      <c r="AL556" s="156">
        <v>33</v>
      </c>
      <c r="AM556" s="156" t="s">
        <v>4250</v>
      </c>
      <c r="AN556" s="156">
        <v>33</v>
      </c>
      <c r="AO556" s="156"/>
      <c r="AP556" s="156"/>
      <c r="AQ556" s="156"/>
      <c r="AR556" s="156"/>
      <c r="AS556" s="156"/>
      <c r="AT556" s="156"/>
      <c r="AU556" s="156"/>
      <c r="AV556" s="156"/>
      <c r="AW556" s="156"/>
      <c r="AX556" s="156"/>
    </row>
    <row r="557" spans="1:50" s="10" customFormat="1" ht="212.15">
      <c r="A557" s="156">
        <v>404</v>
      </c>
      <c r="B557" s="156" t="s">
        <v>4107</v>
      </c>
      <c r="C557" s="156">
        <v>3</v>
      </c>
      <c r="D557" s="157" t="s">
        <v>4108</v>
      </c>
      <c r="E557" s="156" t="s">
        <v>4117</v>
      </c>
      <c r="F557" s="156">
        <v>21137</v>
      </c>
      <c r="G557" s="156" t="s">
        <v>4251</v>
      </c>
      <c r="H557" s="156">
        <v>2016</v>
      </c>
      <c r="I557" s="156" t="s">
        <v>4252</v>
      </c>
      <c r="J557" s="159">
        <v>21038.54</v>
      </c>
      <c r="K557" s="156" t="s">
        <v>271</v>
      </c>
      <c r="L557" s="156" t="s">
        <v>4120</v>
      </c>
      <c r="M557" s="156" t="s">
        <v>4121</v>
      </c>
      <c r="N557" s="157" t="s">
        <v>4253</v>
      </c>
      <c r="O557" s="156" t="s">
        <v>4254</v>
      </c>
      <c r="P557" s="156">
        <v>6816</v>
      </c>
      <c r="Q557" s="159">
        <v>2.44</v>
      </c>
      <c r="R557" s="159">
        <v>1.44</v>
      </c>
      <c r="S557" s="159">
        <v>1</v>
      </c>
      <c r="T557" s="159">
        <v>17.59</v>
      </c>
      <c r="U557" s="159">
        <v>20.03</v>
      </c>
      <c r="V557" s="47">
        <v>100</v>
      </c>
      <c r="W557" s="47">
        <v>100</v>
      </c>
      <c r="X557" s="103" t="s">
        <v>4115</v>
      </c>
      <c r="Y557" s="156">
        <v>6</v>
      </c>
      <c r="Z557" s="156">
        <v>3</v>
      </c>
      <c r="AA557" s="156">
        <v>3</v>
      </c>
      <c r="AB557" s="156">
        <v>32</v>
      </c>
      <c r="AC557" s="156">
        <v>2</v>
      </c>
      <c r="AD557" s="156">
        <v>17.59</v>
      </c>
      <c r="AE557" s="156">
        <v>60</v>
      </c>
      <c r="AF557" s="156">
        <v>100</v>
      </c>
      <c r="AG557" s="156" t="s">
        <v>4108</v>
      </c>
      <c r="AH557" s="156" t="s">
        <v>4116</v>
      </c>
      <c r="AI557" s="156">
        <v>15</v>
      </c>
      <c r="AJ557" s="156" t="s">
        <v>4124</v>
      </c>
      <c r="AK557" s="156" t="s">
        <v>4116</v>
      </c>
      <c r="AL557" s="156">
        <v>60</v>
      </c>
      <c r="AM557" s="156" t="s">
        <v>4125</v>
      </c>
      <c r="AN557" s="156" t="s">
        <v>4116</v>
      </c>
      <c r="AO557" s="156">
        <v>15</v>
      </c>
      <c r="AP557" s="156" t="s">
        <v>4126</v>
      </c>
      <c r="AQ557" s="156" t="s">
        <v>4116</v>
      </c>
      <c r="AR557" s="156">
        <v>10</v>
      </c>
      <c r="AS557" s="156"/>
      <c r="AT557" s="156"/>
      <c r="AU557" s="156"/>
      <c r="AV557" s="156"/>
      <c r="AW557" s="156"/>
      <c r="AX557" s="156"/>
    </row>
    <row r="558" spans="1:50" s="10" customFormat="1" ht="212.15">
      <c r="A558" s="156">
        <v>404</v>
      </c>
      <c r="B558" s="156" t="s">
        <v>4107</v>
      </c>
      <c r="C558" s="156">
        <v>3</v>
      </c>
      <c r="D558" s="157" t="s">
        <v>4108</v>
      </c>
      <c r="E558" s="156" t="s">
        <v>4255</v>
      </c>
      <c r="F558" s="157">
        <v>25448</v>
      </c>
      <c r="G558" s="157" t="s">
        <v>4256</v>
      </c>
      <c r="H558" s="156">
        <v>2016</v>
      </c>
      <c r="I558" s="156" t="s">
        <v>4257</v>
      </c>
      <c r="J558" s="159">
        <v>27672.12</v>
      </c>
      <c r="K558" s="156" t="s">
        <v>271</v>
      </c>
      <c r="L558" s="156" t="s">
        <v>4258</v>
      </c>
      <c r="M558" s="156" t="s">
        <v>4229</v>
      </c>
      <c r="N558" s="156" t="s">
        <v>4259</v>
      </c>
      <c r="O558" s="156" t="s">
        <v>4260</v>
      </c>
      <c r="P558" s="156">
        <v>6833</v>
      </c>
      <c r="Q558" s="159">
        <v>18.07</v>
      </c>
      <c r="R558" s="159">
        <v>0.47</v>
      </c>
      <c r="S558" s="159">
        <v>2.96</v>
      </c>
      <c r="T558" s="159">
        <v>26.69</v>
      </c>
      <c r="U558" s="159">
        <v>30.12</v>
      </c>
      <c r="V558" s="47">
        <v>70</v>
      </c>
      <c r="W558" s="47">
        <v>100</v>
      </c>
      <c r="X558" s="103" t="s">
        <v>4115</v>
      </c>
      <c r="Y558" s="156">
        <v>3</v>
      </c>
      <c r="Z558" s="156">
        <v>4</v>
      </c>
      <c r="AA558" s="156">
        <v>4</v>
      </c>
      <c r="AB558" s="156">
        <v>32</v>
      </c>
      <c r="AC558" s="156">
        <v>3</v>
      </c>
      <c r="AD558" s="156">
        <v>26.69</v>
      </c>
      <c r="AE558" s="156">
        <v>60</v>
      </c>
      <c r="AF558" s="156">
        <v>70</v>
      </c>
      <c r="AG558" s="156" t="s">
        <v>4261</v>
      </c>
      <c r="AH558" s="156" t="s">
        <v>4116</v>
      </c>
      <c r="AI558" s="156">
        <v>30</v>
      </c>
      <c r="AJ558" s="156" t="s">
        <v>4262</v>
      </c>
      <c r="AK558" s="156" t="s">
        <v>4116</v>
      </c>
      <c r="AL558" s="156">
        <v>40</v>
      </c>
      <c r="AM558" s="156" t="s">
        <v>4263</v>
      </c>
      <c r="AN558" s="156" t="s">
        <v>4116</v>
      </c>
      <c r="AO558" s="156">
        <v>20</v>
      </c>
      <c r="AP558" s="156" t="s">
        <v>4108</v>
      </c>
      <c r="AQ558" s="156" t="s">
        <v>4116</v>
      </c>
      <c r="AR558" s="156">
        <v>10</v>
      </c>
      <c r="AS558" s="156"/>
      <c r="AT558" s="156"/>
      <c r="AU558" s="156"/>
      <c r="AV558" s="156"/>
      <c r="AW558" s="156"/>
      <c r="AX558" s="156"/>
    </row>
    <row r="559" spans="1:50" s="10" customFormat="1" ht="155.6">
      <c r="A559" s="156">
        <v>404</v>
      </c>
      <c r="B559" s="156" t="s">
        <v>4107</v>
      </c>
      <c r="C559" s="156">
        <v>3</v>
      </c>
      <c r="D559" s="157" t="s">
        <v>4108</v>
      </c>
      <c r="E559" s="156" t="s">
        <v>4117</v>
      </c>
      <c r="F559" s="156">
        <v>21337</v>
      </c>
      <c r="G559" s="156" t="s">
        <v>4264</v>
      </c>
      <c r="H559" s="156">
        <v>2016</v>
      </c>
      <c r="I559" s="156" t="s">
        <v>4265</v>
      </c>
      <c r="J559" s="159">
        <v>93909.8</v>
      </c>
      <c r="K559" s="156" t="s">
        <v>271</v>
      </c>
      <c r="L559" s="156" t="s">
        <v>4142</v>
      </c>
      <c r="M559" s="156" t="s">
        <v>4143</v>
      </c>
      <c r="N559" s="156" t="s">
        <v>4266</v>
      </c>
      <c r="O559" s="156" t="s">
        <v>4267</v>
      </c>
      <c r="P559" s="156">
        <v>6835</v>
      </c>
      <c r="Q559" s="159">
        <v>26.91</v>
      </c>
      <c r="R559" s="159">
        <v>13.95</v>
      </c>
      <c r="S559" s="159">
        <v>12.96</v>
      </c>
      <c r="T559" s="159">
        <v>7.08</v>
      </c>
      <c r="U559" s="159">
        <v>41.06</v>
      </c>
      <c r="V559" s="47">
        <v>100</v>
      </c>
      <c r="W559" s="47">
        <v>100</v>
      </c>
      <c r="X559" s="103" t="s">
        <v>4115</v>
      </c>
      <c r="Y559" s="156">
        <v>3</v>
      </c>
      <c r="Z559" s="156">
        <v>11</v>
      </c>
      <c r="AA559" s="156">
        <v>4</v>
      </c>
      <c r="AB559" s="156">
        <v>32</v>
      </c>
      <c r="AC559" s="156">
        <v>2</v>
      </c>
      <c r="AD559" s="13">
        <v>14.15</v>
      </c>
      <c r="AE559" s="156">
        <v>60</v>
      </c>
      <c r="AF559" s="156">
        <v>100</v>
      </c>
      <c r="AG559" s="156" t="s">
        <v>4108</v>
      </c>
      <c r="AH559" s="156" t="s">
        <v>4116</v>
      </c>
      <c r="AI559" s="156">
        <v>10</v>
      </c>
      <c r="AJ559" s="156" t="s">
        <v>4124</v>
      </c>
      <c r="AK559" s="156" t="s">
        <v>4116</v>
      </c>
      <c r="AL559" s="156">
        <v>40</v>
      </c>
      <c r="AM559" s="156" t="s">
        <v>4125</v>
      </c>
      <c r="AN559" s="156" t="s">
        <v>4116</v>
      </c>
      <c r="AO559" s="156">
        <v>15</v>
      </c>
      <c r="AP559" s="156" t="s">
        <v>4126</v>
      </c>
      <c r="AQ559" s="156" t="s">
        <v>4116</v>
      </c>
      <c r="AR559" s="156">
        <v>10</v>
      </c>
      <c r="AS559" s="156" t="s">
        <v>4268</v>
      </c>
      <c r="AT559" s="156" t="s">
        <v>4116</v>
      </c>
      <c r="AU559" s="156">
        <v>5</v>
      </c>
      <c r="AV559" s="156" t="s">
        <v>4127</v>
      </c>
      <c r="AW559" s="156" t="s">
        <v>4116</v>
      </c>
      <c r="AX559" s="156">
        <v>20</v>
      </c>
    </row>
    <row r="560" spans="1:50" s="10" customFormat="1" ht="240.45">
      <c r="A560" s="156">
        <v>404</v>
      </c>
      <c r="B560" s="156" t="s">
        <v>4107</v>
      </c>
      <c r="C560" s="156">
        <v>3</v>
      </c>
      <c r="D560" s="157" t="s">
        <v>4108</v>
      </c>
      <c r="E560" s="156" t="s">
        <v>4269</v>
      </c>
      <c r="F560" s="156">
        <v>29428</v>
      </c>
      <c r="G560" s="156" t="s">
        <v>4270</v>
      </c>
      <c r="H560" s="156">
        <v>2017</v>
      </c>
      <c r="I560" s="156" t="s">
        <v>4271</v>
      </c>
      <c r="J560" s="159">
        <v>56845</v>
      </c>
      <c r="K560" s="156" t="s">
        <v>271</v>
      </c>
      <c r="L560" s="156" t="s">
        <v>4272</v>
      </c>
      <c r="M560" s="156" t="s">
        <v>4273</v>
      </c>
      <c r="N560" s="156" t="s">
        <v>4274</v>
      </c>
      <c r="O560" s="156" t="s">
        <v>4275</v>
      </c>
      <c r="P560" s="156">
        <v>6853</v>
      </c>
      <c r="Q560" s="159">
        <v>16.059999999999999</v>
      </c>
      <c r="R560" s="159">
        <v>10.89</v>
      </c>
      <c r="S560" s="159">
        <v>5.17</v>
      </c>
      <c r="T560" s="159">
        <v>48.04</v>
      </c>
      <c r="U560" s="159">
        <v>64.099999999999994</v>
      </c>
      <c r="V560" s="47">
        <v>50</v>
      </c>
      <c r="W560" s="47">
        <v>85</v>
      </c>
      <c r="X560" s="103" t="s">
        <v>4115</v>
      </c>
      <c r="Y560" s="156">
        <v>3</v>
      </c>
      <c r="Z560" s="156">
        <v>10</v>
      </c>
      <c r="AA560" s="156">
        <v>4</v>
      </c>
      <c r="AB560" s="156">
        <v>44</v>
      </c>
      <c r="AC560" s="156">
        <v>4</v>
      </c>
      <c r="AD560" s="156">
        <v>48.04</v>
      </c>
      <c r="AE560" s="156">
        <v>60</v>
      </c>
      <c r="AF560" s="156">
        <v>50</v>
      </c>
      <c r="AG560" s="156" t="s">
        <v>4108</v>
      </c>
      <c r="AH560" s="156" t="s">
        <v>4116</v>
      </c>
      <c r="AI560" s="156">
        <v>100</v>
      </c>
      <c r="AJ560" s="156"/>
      <c r="AK560" s="156"/>
      <c r="AL560" s="156"/>
      <c r="AM560" s="156"/>
      <c r="AN560" s="156"/>
      <c r="AO560" s="156"/>
      <c r="AP560" s="156"/>
      <c r="AQ560" s="156"/>
      <c r="AR560" s="156"/>
      <c r="AS560" s="156"/>
      <c r="AT560" s="156"/>
      <c r="AU560" s="156"/>
      <c r="AV560" s="156"/>
      <c r="AW560" s="156"/>
      <c r="AX560" s="156"/>
    </row>
    <row r="561" spans="1:50" s="10" customFormat="1" ht="113.15">
      <c r="A561" s="156">
        <v>404</v>
      </c>
      <c r="B561" s="156" t="s">
        <v>4107</v>
      </c>
      <c r="C561" s="156">
        <v>3</v>
      </c>
      <c r="D561" s="157" t="s">
        <v>4108</v>
      </c>
      <c r="E561" s="156" t="s">
        <v>1502</v>
      </c>
      <c r="F561" s="156">
        <v>15493</v>
      </c>
      <c r="G561" s="156" t="s">
        <v>4276</v>
      </c>
      <c r="H561" s="156">
        <v>2017</v>
      </c>
      <c r="I561" s="156" t="s">
        <v>4277</v>
      </c>
      <c r="J561" s="159">
        <v>54428.91</v>
      </c>
      <c r="K561" s="156" t="s">
        <v>271</v>
      </c>
      <c r="L561" s="156" t="s">
        <v>4148</v>
      </c>
      <c r="M561" s="156" t="s">
        <v>4149</v>
      </c>
      <c r="N561" s="156" t="s">
        <v>4278</v>
      </c>
      <c r="O561" s="156" t="s">
        <v>4279</v>
      </c>
      <c r="P561" s="156">
        <v>6855</v>
      </c>
      <c r="Q561" s="159">
        <v>118.05</v>
      </c>
      <c r="R561" s="159">
        <v>43.94</v>
      </c>
      <c r="S561" s="159">
        <v>20.83</v>
      </c>
      <c r="T561" s="159">
        <v>53.29</v>
      </c>
      <c r="U561" s="159">
        <v>118.05</v>
      </c>
      <c r="V561" s="47">
        <v>80</v>
      </c>
      <c r="W561" s="47">
        <v>90</v>
      </c>
      <c r="X561" s="103" t="s">
        <v>4115</v>
      </c>
      <c r="Y561" s="156">
        <v>6</v>
      </c>
      <c r="Z561" s="156">
        <v>4</v>
      </c>
      <c r="AA561" s="156">
        <v>8</v>
      </c>
      <c r="AB561" s="156">
        <v>3</v>
      </c>
      <c r="AC561" s="156">
        <v>5</v>
      </c>
      <c r="AD561" s="156">
        <v>53.29</v>
      </c>
      <c r="AE561" s="156">
        <v>60</v>
      </c>
      <c r="AF561" s="156">
        <v>80</v>
      </c>
      <c r="AG561" s="156" t="s">
        <v>4108</v>
      </c>
      <c r="AH561" s="156" t="s">
        <v>4116</v>
      </c>
      <c r="AI561" s="156">
        <v>80</v>
      </c>
      <c r="AJ561" s="156" t="s">
        <v>4152</v>
      </c>
      <c r="AK561" s="156" t="s">
        <v>4116</v>
      </c>
      <c r="AL561" s="156">
        <v>20</v>
      </c>
      <c r="AM561" s="156"/>
      <c r="AN561" s="156"/>
      <c r="AO561" s="156"/>
      <c r="AP561" s="156"/>
      <c r="AQ561" s="156"/>
      <c r="AR561" s="156"/>
      <c r="AS561" s="156"/>
      <c r="AT561" s="156"/>
      <c r="AU561" s="156"/>
      <c r="AV561" s="156"/>
      <c r="AW561" s="156"/>
      <c r="AX561" s="156"/>
    </row>
    <row r="562" spans="1:50" s="10" customFormat="1" ht="254.6">
      <c r="A562" s="156">
        <v>404</v>
      </c>
      <c r="B562" s="156" t="s">
        <v>4107</v>
      </c>
      <c r="C562" s="156">
        <v>3</v>
      </c>
      <c r="D562" s="157" t="s">
        <v>4108</v>
      </c>
      <c r="E562" s="156" t="s">
        <v>4117</v>
      </c>
      <c r="F562" s="156">
        <v>21337</v>
      </c>
      <c r="G562" s="156" t="s">
        <v>4280</v>
      </c>
      <c r="H562" s="156">
        <v>2017</v>
      </c>
      <c r="I562" s="156" t="s">
        <v>4281</v>
      </c>
      <c r="J562" s="159">
        <v>29861.32</v>
      </c>
      <c r="K562" s="156" t="s">
        <v>271</v>
      </c>
      <c r="L562" s="156" t="s">
        <v>4142</v>
      </c>
      <c r="M562" s="156" t="s">
        <v>4143</v>
      </c>
      <c r="N562" s="156" t="s">
        <v>4282</v>
      </c>
      <c r="O562" s="156" t="s">
        <v>4283</v>
      </c>
      <c r="P562" s="156">
        <v>6878</v>
      </c>
      <c r="Q562" s="159">
        <v>5.37</v>
      </c>
      <c r="R562" s="159">
        <v>2.87</v>
      </c>
      <c r="S562" s="159">
        <v>2.5</v>
      </c>
      <c r="T562" s="159">
        <v>4.4000000000000004</v>
      </c>
      <c r="U562" s="159">
        <v>9.77</v>
      </c>
      <c r="V562" s="47">
        <v>100</v>
      </c>
      <c r="W562" s="47">
        <v>86.67</v>
      </c>
      <c r="X562" s="103" t="s">
        <v>4115</v>
      </c>
      <c r="Y562" s="156">
        <v>3</v>
      </c>
      <c r="Z562" s="156">
        <v>11</v>
      </c>
      <c r="AA562" s="156">
        <v>3</v>
      </c>
      <c r="AB562" s="156">
        <v>32</v>
      </c>
      <c r="AC562" s="156">
        <v>6</v>
      </c>
      <c r="AD562" s="156">
        <v>17.59</v>
      </c>
      <c r="AE562" s="156">
        <v>60</v>
      </c>
      <c r="AF562" s="156">
        <v>100</v>
      </c>
      <c r="AG562" s="156" t="s">
        <v>4108</v>
      </c>
      <c r="AH562" s="156" t="s">
        <v>4116</v>
      </c>
      <c r="AI562" s="156">
        <v>5</v>
      </c>
      <c r="AJ562" s="156" t="s">
        <v>4127</v>
      </c>
      <c r="AK562" s="156" t="s">
        <v>4116</v>
      </c>
      <c r="AL562" s="156">
        <v>65</v>
      </c>
      <c r="AM562" s="156" t="s">
        <v>4268</v>
      </c>
      <c r="AN562" s="156" t="s">
        <v>4116</v>
      </c>
      <c r="AO562" s="156">
        <v>10</v>
      </c>
      <c r="AP562" s="156" t="s">
        <v>4126</v>
      </c>
      <c r="AQ562" s="156" t="s">
        <v>4116</v>
      </c>
      <c r="AR562" s="156">
        <v>20</v>
      </c>
      <c r="AS562" s="156"/>
      <c r="AT562" s="156"/>
      <c r="AU562" s="156"/>
      <c r="AV562" s="156"/>
      <c r="AW562" s="156"/>
      <c r="AX562" s="156"/>
    </row>
    <row r="563" spans="1:50" s="10" customFormat="1" ht="282.89999999999998">
      <c r="A563" s="156">
        <v>404</v>
      </c>
      <c r="B563" s="156" t="s">
        <v>4107</v>
      </c>
      <c r="C563" s="156">
        <v>3</v>
      </c>
      <c r="D563" s="157" t="s">
        <v>4108</v>
      </c>
      <c r="E563" s="156" t="s">
        <v>4255</v>
      </c>
      <c r="F563" s="157">
        <v>23448</v>
      </c>
      <c r="G563" s="156" t="s">
        <v>4284</v>
      </c>
      <c r="H563" s="156">
        <v>2018</v>
      </c>
      <c r="I563" s="156" t="s">
        <v>4285</v>
      </c>
      <c r="J563" s="159">
        <v>27194.41</v>
      </c>
      <c r="K563" s="156" t="s">
        <v>69</v>
      </c>
      <c r="L563" s="156" t="s">
        <v>4286</v>
      </c>
      <c r="M563" s="156" t="s">
        <v>4287</v>
      </c>
      <c r="N563" s="156" t="s">
        <v>4288</v>
      </c>
      <c r="O563" s="156" t="s">
        <v>4289</v>
      </c>
      <c r="P563" s="156">
        <v>6951</v>
      </c>
      <c r="Q563" s="159">
        <v>17.09</v>
      </c>
      <c r="R563" s="159">
        <v>1.37</v>
      </c>
      <c r="S563" s="159">
        <v>0.42</v>
      </c>
      <c r="T563" s="159">
        <v>26.69</v>
      </c>
      <c r="U563" s="159">
        <v>28.48</v>
      </c>
      <c r="V563" s="47">
        <v>300</v>
      </c>
      <c r="W563" s="47">
        <f>46.67+20</f>
        <v>66.67</v>
      </c>
      <c r="X563" s="59" t="s">
        <v>4115</v>
      </c>
      <c r="Y563" s="156">
        <v>6</v>
      </c>
      <c r="Z563" s="156">
        <v>1</v>
      </c>
      <c r="AA563" s="156">
        <v>5</v>
      </c>
      <c r="AB563" s="156">
        <v>25</v>
      </c>
      <c r="AC563" s="156">
        <v>1</v>
      </c>
      <c r="AD563" s="156">
        <v>26.69</v>
      </c>
      <c r="AE563" s="156">
        <v>60</v>
      </c>
      <c r="AF563" s="156">
        <v>300</v>
      </c>
      <c r="AG563" s="156" t="s">
        <v>4290</v>
      </c>
      <c r="AH563" s="156" t="s">
        <v>4116</v>
      </c>
      <c r="AI563" s="156">
        <v>100</v>
      </c>
      <c r="AJ563" s="156"/>
      <c r="AK563" s="156"/>
      <c r="AL563" s="156"/>
      <c r="AM563" s="156"/>
      <c r="AN563" s="156"/>
      <c r="AO563" s="156"/>
      <c r="AP563" s="156"/>
      <c r="AQ563" s="156"/>
      <c r="AR563" s="156"/>
      <c r="AS563" s="156"/>
      <c r="AT563" s="156"/>
      <c r="AU563" s="156"/>
      <c r="AV563" s="156"/>
      <c r="AW563" s="156"/>
      <c r="AX563" s="156"/>
    </row>
    <row r="564" spans="1:50" s="10" customFormat="1" ht="282.89999999999998">
      <c r="A564" s="156">
        <v>404</v>
      </c>
      <c r="B564" s="156" t="s">
        <v>4107</v>
      </c>
      <c r="C564" s="156">
        <v>3</v>
      </c>
      <c r="D564" s="157" t="s">
        <v>4108</v>
      </c>
      <c r="E564" s="156" t="s">
        <v>4255</v>
      </c>
      <c r="F564" s="157">
        <v>23448</v>
      </c>
      <c r="G564" s="156" t="s">
        <v>4284</v>
      </c>
      <c r="H564" s="156">
        <v>2018</v>
      </c>
      <c r="I564" s="156" t="s">
        <v>4285</v>
      </c>
      <c r="J564" s="159">
        <v>27194.41</v>
      </c>
      <c r="K564" s="156" t="s">
        <v>69</v>
      </c>
      <c r="L564" s="156" t="s">
        <v>4286</v>
      </c>
      <c r="M564" s="156" t="s">
        <v>4287</v>
      </c>
      <c r="N564" s="156" t="s">
        <v>4288</v>
      </c>
      <c r="O564" s="156" t="s">
        <v>4289</v>
      </c>
      <c r="P564" s="156">
        <v>6952</v>
      </c>
      <c r="Q564" s="159">
        <v>17.09</v>
      </c>
      <c r="R564" s="159">
        <v>1.37</v>
      </c>
      <c r="S564" s="159">
        <v>0.42</v>
      </c>
      <c r="T564" s="159">
        <v>26.69</v>
      </c>
      <c r="U564" s="159">
        <v>28.48</v>
      </c>
      <c r="V564" s="47">
        <v>300</v>
      </c>
      <c r="W564" s="47">
        <f>46.67+20</f>
        <v>66.67</v>
      </c>
      <c r="X564" s="59" t="s">
        <v>4115</v>
      </c>
      <c r="Y564" s="156">
        <v>6</v>
      </c>
      <c r="Z564" s="156">
        <v>1</v>
      </c>
      <c r="AA564" s="156">
        <v>5</v>
      </c>
      <c r="AB564" s="156">
        <v>25</v>
      </c>
      <c r="AC564" s="156">
        <v>1</v>
      </c>
      <c r="AD564" s="156">
        <v>26.69</v>
      </c>
      <c r="AE564" s="156">
        <v>60</v>
      </c>
      <c r="AF564" s="156">
        <v>300</v>
      </c>
      <c r="AG564" s="156" t="s">
        <v>4290</v>
      </c>
      <c r="AH564" s="156" t="s">
        <v>4116</v>
      </c>
      <c r="AI564" s="156">
        <v>100</v>
      </c>
      <c r="AJ564" s="156"/>
      <c r="AK564" s="156"/>
      <c r="AL564" s="156"/>
      <c r="AM564" s="156"/>
      <c r="AN564" s="156"/>
      <c r="AO564" s="156"/>
      <c r="AP564" s="156"/>
      <c r="AQ564" s="156"/>
      <c r="AR564" s="156"/>
      <c r="AS564" s="156"/>
      <c r="AT564" s="156"/>
      <c r="AU564" s="156"/>
      <c r="AV564" s="156"/>
      <c r="AW564" s="156"/>
      <c r="AX564" s="156"/>
    </row>
    <row r="565" spans="1:50" s="10" customFormat="1" ht="113.15">
      <c r="A565" s="156">
        <v>404</v>
      </c>
      <c r="B565" s="156" t="s">
        <v>4107</v>
      </c>
      <c r="C565" s="156">
        <v>3</v>
      </c>
      <c r="D565" s="157" t="s">
        <v>4108</v>
      </c>
      <c r="E565" s="156" t="s">
        <v>4163</v>
      </c>
      <c r="F565" s="156">
        <v>29164</v>
      </c>
      <c r="G565" s="156" t="s">
        <v>4291</v>
      </c>
      <c r="H565" s="156">
        <v>2019</v>
      </c>
      <c r="I565" s="156" t="s">
        <v>4292</v>
      </c>
      <c r="J565" s="159">
        <v>122594.14</v>
      </c>
      <c r="K565" s="156" t="s">
        <v>69</v>
      </c>
      <c r="L565" s="156" t="s">
        <v>4293</v>
      </c>
      <c r="M565" s="156" t="s">
        <v>4294</v>
      </c>
      <c r="N565" s="156" t="s">
        <v>4295</v>
      </c>
      <c r="O565" s="156"/>
      <c r="P565" s="156">
        <v>7184</v>
      </c>
      <c r="Q565" s="159">
        <f>SUM(R565:S565)</f>
        <v>4.4689499999999995</v>
      </c>
      <c r="R565" s="159">
        <v>2.79895</v>
      </c>
      <c r="S565" s="159">
        <v>1.67</v>
      </c>
      <c r="T565" s="159">
        <v>1.67</v>
      </c>
      <c r="U565" s="159">
        <f>SUM(R565:T565)</f>
        <v>6.1389499999999995</v>
      </c>
      <c r="V565" s="47">
        <v>25</v>
      </c>
      <c r="W565" s="47">
        <v>45</v>
      </c>
      <c r="X565" s="59" t="s">
        <v>4115</v>
      </c>
      <c r="Y565" s="156">
        <v>4</v>
      </c>
      <c r="Z565" s="156">
        <v>9</v>
      </c>
      <c r="AA565" s="156">
        <v>3</v>
      </c>
      <c r="AB565" s="156">
        <v>7</v>
      </c>
      <c r="AC565" s="156">
        <v>4</v>
      </c>
      <c r="AD565" s="156">
        <v>1.67</v>
      </c>
      <c r="AE565" s="156">
        <v>60</v>
      </c>
      <c r="AF565" s="156">
        <v>25</v>
      </c>
      <c r="AG565" s="156" t="s">
        <v>4108</v>
      </c>
      <c r="AH565" s="156" t="s">
        <v>4116</v>
      </c>
      <c r="AI565" s="156">
        <v>50</v>
      </c>
      <c r="AJ565" s="156" t="s">
        <v>4168</v>
      </c>
      <c r="AK565" s="156" t="s">
        <v>4116</v>
      </c>
      <c r="AL565" s="156">
        <v>50</v>
      </c>
      <c r="AM565" s="156"/>
      <c r="AN565" s="156"/>
      <c r="AO565" s="156"/>
      <c r="AP565" s="156"/>
      <c r="AQ565" s="156"/>
      <c r="AR565" s="156"/>
      <c r="AS565" s="156"/>
      <c r="AT565" s="156"/>
      <c r="AU565" s="156"/>
      <c r="AV565" s="156"/>
      <c r="AW565" s="156"/>
      <c r="AX565" s="156"/>
    </row>
    <row r="566" spans="1:50" s="156" customFormat="1" ht="226.3">
      <c r="A566" s="156">
        <v>404</v>
      </c>
      <c r="B566" s="156" t="s">
        <v>4107</v>
      </c>
      <c r="C566" s="156">
        <v>3</v>
      </c>
      <c r="D566" s="157" t="s">
        <v>4108</v>
      </c>
      <c r="E566" s="156" t="s">
        <v>4296</v>
      </c>
      <c r="F566" s="156">
        <v>32514</v>
      </c>
      <c r="G566" s="157" t="s">
        <v>4297</v>
      </c>
      <c r="H566" s="156">
        <v>2020</v>
      </c>
      <c r="I566" s="157" t="s">
        <v>4297</v>
      </c>
      <c r="J566" s="159">
        <v>33257.199999999997</v>
      </c>
      <c r="K566" s="156" t="s">
        <v>328</v>
      </c>
      <c r="L566" s="156" t="s">
        <v>4298</v>
      </c>
      <c r="M566" s="156" t="s">
        <v>4299</v>
      </c>
      <c r="N566" s="156" t="s">
        <v>4300</v>
      </c>
      <c r="O566" s="156" t="s">
        <v>4301</v>
      </c>
      <c r="P566" s="157">
        <v>7365</v>
      </c>
      <c r="Q566" s="159" t="s">
        <v>4302</v>
      </c>
      <c r="R566" s="159" t="s">
        <v>436</v>
      </c>
      <c r="S566" s="159" t="s">
        <v>436</v>
      </c>
      <c r="T566" s="159" t="s">
        <v>436</v>
      </c>
      <c r="U566" s="159" t="s">
        <v>436</v>
      </c>
      <c r="V566" s="47">
        <v>50</v>
      </c>
      <c r="W566" s="47">
        <v>25</v>
      </c>
      <c r="X566" s="59" t="s">
        <v>4303</v>
      </c>
      <c r="Y566" s="156">
        <v>4</v>
      </c>
      <c r="Z566" s="156">
        <v>6</v>
      </c>
      <c r="AA566" s="156">
        <v>2</v>
      </c>
      <c r="AB566" s="156">
        <v>60</v>
      </c>
      <c r="AC566" s="156">
        <v>1</v>
      </c>
      <c r="AD566" s="156" t="s">
        <v>436</v>
      </c>
      <c r="AE566" s="156">
        <v>60</v>
      </c>
      <c r="AF566" s="156">
        <v>50</v>
      </c>
      <c r="AG566" s="156" t="s">
        <v>4304</v>
      </c>
      <c r="AH566" s="156" t="s">
        <v>4116</v>
      </c>
      <c r="AI566" s="156">
        <v>50</v>
      </c>
      <c r="AJ566" s="156" t="s">
        <v>1176</v>
      </c>
      <c r="AK566" s="156" t="s">
        <v>4116</v>
      </c>
      <c r="AL566" s="156">
        <v>10</v>
      </c>
      <c r="AM566" s="156" t="s">
        <v>4108</v>
      </c>
      <c r="AN566" s="156" t="s">
        <v>4116</v>
      </c>
      <c r="AO566" s="156">
        <v>20</v>
      </c>
      <c r="AP566" s="156" t="s">
        <v>4305</v>
      </c>
      <c r="AQ566" s="156" t="s">
        <v>4116</v>
      </c>
      <c r="AR566" s="156">
        <v>20</v>
      </c>
    </row>
    <row r="567" spans="1:50" s="10" customFormat="1" ht="409.6">
      <c r="A567" s="156">
        <v>404</v>
      </c>
      <c r="B567" s="156" t="s">
        <v>4107</v>
      </c>
      <c r="C567" s="156">
        <v>3</v>
      </c>
      <c r="D567" s="157" t="s">
        <v>4108</v>
      </c>
      <c r="E567" s="156" t="s">
        <v>4306</v>
      </c>
      <c r="F567" s="156">
        <v>53233</v>
      </c>
      <c r="G567" s="156" t="s">
        <v>4307</v>
      </c>
      <c r="H567" s="156">
        <v>2020</v>
      </c>
      <c r="I567" s="156" t="s">
        <v>4308</v>
      </c>
      <c r="J567" s="159">
        <v>36228.07</v>
      </c>
      <c r="K567" s="156" t="s">
        <v>328</v>
      </c>
      <c r="L567" s="156" t="s">
        <v>4309</v>
      </c>
      <c r="M567" s="156" t="s">
        <v>4310</v>
      </c>
      <c r="N567" s="156" t="s">
        <v>4311</v>
      </c>
      <c r="O567" s="156" t="s">
        <v>4312</v>
      </c>
      <c r="P567" s="156">
        <v>7379</v>
      </c>
      <c r="Q567" s="159" t="s">
        <v>4313</v>
      </c>
      <c r="R567" s="159" t="s">
        <v>4314</v>
      </c>
      <c r="S567" s="159">
        <v>1</v>
      </c>
      <c r="T567" s="159" t="s">
        <v>4315</v>
      </c>
      <c r="U567" s="159">
        <v>28.58</v>
      </c>
      <c r="V567" s="47">
        <v>70</v>
      </c>
      <c r="W567" s="47">
        <v>25</v>
      </c>
      <c r="X567" s="59" t="s">
        <v>4115</v>
      </c>
      <c r="Y567" s="156">
        <v>3</v>
      </c>
      <c r="Z567" s="156">
        <v>10</v>
      </c>
      <c r="AA567" s="156">
        <v>3</v>
      </c>
      <c r="AB567" s="156">
        <v>16</v>
      </c>
      <c r="AC567" s="156">
        <v>2</v>
      </c>
      <c r="AD567" s="156">
        <v>20.079999999999998</v>
      </c>
      <c r="AE567" s="156">
        <v>60</v>
      </c>
      <c r="AF567" s="156">
        <v>75</v>
      </c>
      <c r="AG567" s="156" t="s">
        <v>4108</v>
      </c>
      <c r="AH567" s="156" t="s">
        <v>4116</v>
      </c>
      <c r="AI567" s="156">
        <v>25</v>
      </c>
      <c r="AJ567" s="156" t="s">
        <v>4316</v>
      </c>
      <c r="AK567" s="156" t="s">
        <v>4116</v>
      </c>
      <c r="AL567" s="156">
        <v>25</v>
      </c>
      <c r="AM567" s="156" t="s">
        <v>4317</v>
      </c>
      <c r="AN567" s="156" t="s">
        <v>4116</v>
      </c>
      <c r="AO567" s="156">
        <v>25</v>
      </c>
      <c r="AP567" s="156"/>
      <c r="AQ567" s="156"/>
      <c r="AR567" s="156"/>
      <c r="AS567" s="156"/>
      <c r="AT567" s="156"/>
      <c r="AU567" s="156"/>
      <c r="AV567" s="156"/>
      <c r="AW567" s="156"/>
      <c r="AX567" s="156"/>
    </row>
    <row r="568" spans="1:50" s="10" customFormat="1" ht="192.65" customHeight="1">
      <c r="A568" s="10">
        <v>404</v>
      </c>
      <c r="B568" s="10" t="s">
        <v>4107</v>
      </c>
      <c r="C568" s="10">
        <v>3</v>
      </c>
      <c r="D568" s="158" t="s">
        <v>4108</v>
      </c>
      <c r="E568" s="10" t="s">
        <v>4128</v>
      </c>
      <c r="F568" s="10">
        <v>29875</v>
      </c>
      <c r="G568" s="10" t="s">
        <v>4318</v>
      </c>
      <c r="H568" s="10">
        <v>2021</v>
      </c>
      <c r="I568" s="10" t="s">
        <v>4319</v>
      </c>
      <c r="J568" s="159">
        <v>30769.25</v>
      </c>
      <c r="K568" s="10" t="s">
        <v>328</v>
      </c>
      <c r="L568" s="10" t="s">
        <v>4320</v>
      </c>
      <c r="M568" s="10" t="s">
        <v>4321</v>
      </c>
      <c r="N568" s="10" t="s">
        <v>4322</v>
      </c>
      <c r="O568" s="10" t="s">
        <v>4323</v>
      </c>
      <c r="P568" s="10">
        <v>7500</v>
      </c>
      <c r="Q568" s="159" t="s">
        <v>4324</v>
      </c>
      <c r="R568" s="159" t="s">
        <v>436</v>
      </c>
      <c r="S568" s="159" t="s">
        <v>436</v>
      </c>
      <c r="T568" s="159" t="s">
        <v>436</v>
      </c>
      <c r="U568" s="159" t="s">
        <v>436</v>
      </c>
      <c r="V568" s="47">
        <v>50</v>
      </c>
      <c r="W568" s="47">
        <v>5</v>
      </c>
      <c r="X568" s="10" t="s">
        <v>4115</v>
      </c>
      <c r="Y568" s="10">
        <v>2</v>
      </c>
      <c r="Z568" s="10">
        <v>5</v>
      </c>
      <c r="AA568" s="10">
        <v>5</v>
      </c>
      <c r="AB568" s="10">
        <v>60</v>
      </c>
      <c r="AC568" s="10">
        <v>3</v>
      </c>
      <c r="AD568" s="10" t="s">
        <v>436</v>
      </c>
      <c r="AE568" s="10">
        <v>60</v>
      </c>
      <c r="AF568" s="10">
        <v>50</v>
      </c>
      <c r="AG568" s="10" t="s">
        <v>4108</v>
      </c>
      <c r="AH568" s="10" t="s">
        <v>4116</v>
      </c>
      <c r="AI568" s="10">
        <v>50</v>
      </c>
    </row>
    <row r="569" spans="1:50" s="10" customFormat="1" ht="282.89999999999998">
      <c r="A569" s="10">
        <v>404</v>
      </c>
      <c r="B569" s="10" t="s">
        <v>4107</v>
      </c>
      <c r="C569" s="10">
        <v>3</v>
      </c>
      <c r="D569" s="158" t="s">
        <v>4108</v>
      </c>
      <c r="E569" s="10" t="s">
        <v>4325</v>
      </c>
      <c r="F569" s="10">
        <v>53019</v>
      </c>
      <c r="G569" s="10" t="s">
        <v>4326</v>
      </c>
      <c r="H569" s="10">
        <v>2021</v>
      </c>
      <c r="I569" s="10" t="s">
        <v>4327</v>
      </c>
      <c r="J569" s="159">
        <v>42580.44</v>
      </c>
      <c r="K569" s="10" t="s">
        <v>69</v>
      </c>
      <c r="L569" s="10" t="s">
        <v>4320</v>
      </c>
      <c r="M569" s="10" t="s">
        <v>4321</v>
      </c>
      <c r="N569" s="10" t="s">
        <v>4328</v>
      </c>
      <c r="O569" s="10" t="s">
        <v>4329</v>
      </c>
      <c r="P569" s="10">
        <v>7499</v>
      </c>
      <c r="Q569" s="159" t="s">
        <v>4324</v>
      </c>
      <c r="R569" s="159" t="s">
        <v>436</v>
      </c>
      <c r="S569" s="159" t="s">
        <v>436</v>
      </c>
      <c r="T569" s="159" t="s">
        <v>436</v>
      </c>
      <c r="U569" s="159" t="s">
        <v>436</v>
      </c>
      <c r="V569" s="47">
        <v>50</v>
      </c>
      <c r="W569" s="47">
        <v>5</v>
      </c>
      <c r="X569" s="10" t="s">
        <v>4115</v>
      </c>
      <c r="Y569" s="10">
        <v>2</v>
      </c>
      <c r="Z569" s="10">
        <v>3</v>
      </c>
      <c r="AA569" s="10">
        <v>3</v>
      </c>
      <c r="AB569" s="10">
        <v>60</v>
      </c>
      <c r="AC569" s="10">
        <v>5</v>
      </c>
      <c r="AD569" s="10" t="s">
        <v>436</v>
      </c>
      <c r="AE569" s="10">
        <v>60</v>
      </c>
      <c r="AF569" s="10">
        <v>50</v>
      </c>
      <c r="AG569" s="10" t="s">
        <v>4108</v>
      </c>
      <c r="AH569" s="10" t="s">
        <v>4116</v>
      </c>
      <c r="AI569" s="10">
        <v>50</v>
      </c>
    </row>
    <row r="570" spans="1:50" s="421" customFormat="1" ht="72.900000000000006">
      <c r="A570" s="174" t="s">
        <v>4330</v>
      </c>
      <c r="B570" s="175" t="s">
        <v>4331</v>
      </c>
      <c r="C570" s="262" t="s">
        <v>4332</v>
      </c>
      <c r="D570" s="358" t="s">
        <v>4333</v>
      </c>
      <c r="E570" s="208" t="s">
        <v>4334</v>
      </c>
      <c r="F570" s="263" t="s">
        <v>4335</v>
      </c>
      <c r="G570" s="208" t="s">
        <v>4336</v>
      </c>
      <c r="H570" s="262">
        <v>2014</v>
      </c>
      <c r="I570" s="171" t="s">
        <v>4337</v>
      </c>
      <c r="J570" s="264">
        <v>140228</v>
      </c>
      <c r="K570" s="176" t="s">
        <v>361</v>
      </c>
      <c r="L570" s="208" t="s">
        <v>4338</v>
      </c>
      <c r="M570" s="356" t="s">
        <v>4339</v>
      </c>
      <c r="N570" s="265" t="s">
        <v>4340</v>
      </c>
      <c r="O570" s="265" t="s">
        <v>4341</v>
      </c>
      <c r="P570" s="171">
        <v>115107</v>
      </c>
      <c r="Q570" s="356" t="s">
        <v>4342</v>
      </c>
      <c r="R570" s="356">
        <v>10.39</v>
      </c>
      <c r="S570" s="356" t="s">
        <v>4343</v>
      </c>
      <c r="T570" s="356" t="s">
        <v>4344</v>
      </c>
      <c r="U570" s="362" t="s">
        <v>4345</v>
      </c>
      <c r="V570" s="355">
        <v>0.9</v>
      </c>
      <c r="W570" s="254">
        <v>100</v>
      </c>
      <c r="X570" s="359" t="s">
        <v>4346</v>
      </c>
      <c r="Y570" s="356"/>
      <c r="Z570" s="356">
        <v>8</v>
      </c>
      <c r="AA570" s="356">
        <v>2</v>
      </c>
      <c r="AB570" s="356">
        <v>17</v>
      </c>
      <c r="AC570" s="356"/>
      <c r="AD570" s="356">
        <v>97</v>
      </c>
      <c r="AE570" s="189">
        <v>5</v>
      </c>
      <c r="AF570" s="360">
        <v>100</v>
      </c>
      <c r="AG570" s="266" t="s">
        <v>9763</v>
      </c>
      <c r="AH570" s="266" t="s">
        <v>4347</v>
      </c>
      <c r="AI570" s="266">
        <v>50</v>
      </c>
      <c r="AJ570" s="266"/>
      <c r="AK570" s="266"/>
      <c r="AL570" s="266"/>
      <c r="AM570" s="266"/>
      <c r="AN570" s="266"/>
      <c r="AO570" s="266"/>
      <c r="AP570" s="266"/>
      <c r="AQ570" s="266"/>
      <c r="AR570" s="266"/>
      <c r="AS570" s="266"/>
      <c r="AT570" s="266"/>
      <c r="AU570" s="266"/>
      <c r="AV570" s="266"/>
      <c r="AW570" s="266"/>
      <c r="AX570" s="266"/>
    </row>
    <row r="571" spans="1:50" s="421" customFormat="1" ht="224.6">
      <c r="A571" s="174" t="s">
        <v>4330</v>
      </c>
      <c r="B571" s="175" t="s">
        <v>4331</v>
      </c>
      <c r="C571" s="262" t="s">
        <v>4348</v>
      </c>
      <c r="D571" s="358" t="s">
        <v>4349</v>
      </c>
      <c r="E571" s="208" t="s">
        <v>4350</v>
      </c>
      <c r="F571" s="263" t="s">
        <v>4351</v>
      </c>
      <c r="G571" s="208" t="s">
        <v>4352</v>
      </c>
      <c r="H571" s="262">
        <v>2014</v>
      </c>
      <c r="I571" s="171" t="s">
        <v>4353</v>
      </c>
      <c r="J571" s="264">
        <v>57836</v>
      </c>
      <c r="K571" s="156" t="s">
        <v>9696</v>
      </c>
      <c r="L571" s="184" t="s">
        <v>4354</v>
      </c>
      <c r="M571" s="356" t="s">
        <v>4355</v>
      </c>
      <c r="N571" s="171" t="s">
        <v>4356</v>
      </c>
      <c r="O571" s="171" t="s">
        <v>4357</v>
      </c>
      <c r="P571" s="171" t="s">
        <v>4358</v>
      </c>
      <c r="Q571" s="356" t="s">
        <v>4359</v>
      </c>
      <c r="R571" s="356">
        <v>0.88</v>
      </c>
      <c r="S571" s="267" t="s">
        <v>355</v>
      </c>
      <c r="T571" s="356">
        <v>24</v>
      </c>
      <c r="U571" s="256">
        <v>245</v>
      </c>
      <c r="V571" s="356">
        <v>50</v>
      </c>
      <c r="W571" s="254">
        <v>100</v>
      </c>
      <c r="X571" s="359" t="s">
        <v>4346</v>
      </c>
      <c r="Y571" s="356">
        <v>4</v>
      </c>
      <c r="Z571" s="356">
        <v>6</v>
      </c>
      <c r="AA571" s="356">
        <v>3</v>
      </c>
      <c r="AB571" s="356">
        <v>4</v>
      </c>
      <c r="AC571" s="356"/>
      <c r="AD571" s="356">
        <v>24</v>
      </c>
      <c r="AE571" s="189">
        <v>5</v>
      </c>
      <c r="AF571" s="266">
        <v>25</v>
      </c>
      <c r="AG571" s="266" t="s">
        <v>4349</v>
      </c>
      <c r="AH571" s="268" t="s">
        <v>4360</v>
      </c>
      <c r="AI571" s="266">
        <v>25</v>
      </c>
      <c r="AJ571" s="266" t="s">
        <v>4361</v>
      </c>
      <c r="AK571" s="266"/>
      <c r="AL571" s="266">
        <v>25</v>
      </c>
      <c r="AM571" s="266"/>
      <c r="AN571" s="266"/>
      <c r="AO571" s="266"/>
      <c r="AP571" s="266"/>
      <c r="AQ571" s="266"/>
      <c r="AR571" s="266"/>
      <c r="AS571" s="266"/>
      <c r="AT571" s="266"/>
      <c r="AU571" s="266"/>
      <c r="AV571" s="266"/>
      <c r="AW571" s="266"/>
      <c r="AX571" s="266"/>
    </row>
    <row r="572" spans="1:50" s="421" customFormat="1" ht="112.75">
      <c r="A572" s="174" t="s">
        <v>4330</v>
      </c>
      <c r="B572" s="175" t="s">
        <v>4331</v>
      </c>
      <c r="C572" s="262" t="s">
        <v>4348</v>
      </c>
      <c r="D572" s="202" t="s">
        <v>4362</v>
      </c>
      <c r="E572" s="208" t="s">
        <v>4363</v>
      </c>
      <c r="F572" s="263" t="s">
        <v>4364</v>
      </c>
      <c r="G572" s="208" t="s">
        <v>4365</v>
      </c>
      <c r="H572" s="262">
        <v>2016</v>
      </c>
      <c r="I572" s="171" t="s">
        <v>4366</v>
      </c>
      <c r="J572" s="264">
        <v>197795.61</v>
      </c>
      <c r="K572" s="269" t="s">
        <v>271</v>
      </c>
      <c r="L572" s="171" t="s">
        <v>4367</v>
      </c>
      <c r="M572" s="254" t="s">
        <v>4368</v>
      </c>
      <c r="N572" s="171" t="s">
        <v>4369</v>
      </c>
      <c r="O572" s="171" t="s">
        <v>4370</v>
      </c>
      <c r="P572" s="171">
        <v>115380</v>
      </c>
      <c r="Q572" s="254" t="s">
        <v>4371</v>
      </c>
      <c r="R572" s="356">
        <v>13.73</v>
      </c>
      <c r="S572" s="356" t="s">
        <v>4372</v>
      </c>
      <c r="T572" s="356" t="s">
        <v>4373</v>
      </c>
      <c r="U572" s="356" t="s">
        <v>4374</v>
      </c>
      <c r="V572" s="356">
        <v>50</v>
      </c>
      <c r="W572" s="254">
        <v>80</v>
      </c>
      <c r="X572" s="359" t="s">
        <v>4346</v>
      </c>
      <c r="Y572" s="356">
        <v>3</v>
      </c>
      <c r="Z572" s="356">
        <v>2</v>
      </c>
      <c r="AA572" s="356">
        <v>3</v>
      </c>
      <c r="AB572" s="356" t="s">
        <v>4375</v>
      </c>
      <c r="AC572" s="254" t="s">
        <v>4376</v>
      </c>
      <c r="AD572" s="356">
        <v>24</v>
      </c>
      <c r="AE572" s="189">
        <v>5</v>
      </c>
      <c r="AF572" s="266">
        <v>79</v>
      </c>
      <c r="AG572" s="266" t="s">
        <v>4349</v>
      </c>
      <c r="AH572" s="266" t="s">
        <v>4377</v>
      </c>
      <c r="AI572" s="266">
        <v>3.1</v>
      </c>
      <c r="AJ572" s="266" t="s">
        <v>4378</v>
      </c>
      <c r="AK572" s="266" t="s">
        <v>4379</v>
      </c>
      <c r="AL572" s="266">
        <v>18</v>
      </c>
      <c r="AM572" s="266"/>
      <c r="AN572" s="266"/>
      <c r="AO572" s="266"/>
      <c r="AP572" s="266"/>
      <c r="AQ572" s="266"/>
      <c r="AR572" s="266"/>
      <c r="AS572" s="266"/>
      <c r="AT572" s="266"/>
      <c r="AU572" s="266"/>
      <c r="AV572" s="266"/>
      <c r="AW572" s="266"/>
      <c r="AX572" s="266"/>
    </row>
    <row r="573" spans="1:50" s="421" customFormat="1" ht="100.3">
      <c r="A573" s="174" t="s">
        <v>4330</v>
      </c>
      <c r="B573" s="175" t="s">
        <v>4331</v>
      </c>
      <c r="C573" s="262" t="s">
        <v>4348</v>
      </c>
      <c r="D573" s="358" t="s">
        <v>4349</v>
      </c>
      <c r="E573" s="208" t="s">
        <v>4350</v>
      </c>
      <c r="F573" s="263" t="s">
        <v>4351</v>
      </c>
      <c r="G573" s="208" t="s">
        <v>4380</v>
      </c>
      <c r="H573" s="262">
        <v>2016</v>
      </c>
      <c r="I573" s="171" t="s">
        <v>4381</v>
      </c>
      <c r="J573" s="264">
        <v>22628.959999999999</v>
      </c>
      <c r="K573" s="176" t="s">
        <v>361</v>
      </c>
      <c r="L573" s="184" t="s">
        <v>4354</v>
      </c>
      <c r="M573" s="356" t="s">
        <v>4382</v>
      </c>
      <c r="N573" s="171" t="s">
        <v>4383</v>
      </c>
      <c r="O573" s="171" t="s">
        <v>4384</v>
      </c>
      <c r="P573" s="171">
        <v>115364</v>
      </c>
      <c r="Q573" s="356" t="s">
        <v>4359</v>
      </c>
      <c r="R573" s="356">
        <v>0</v>
      </c>
      <c r="S573" s="267" t="s">
        <v>355</v>
      </c>
      <c r="T573" s="356">
        <v>24</v>
      </c>
      <c r="U573" s="356">
        <v>25</v>
      </c>
      <c r="V573" s="356">
        <v>50</v>
      </c>
      <c r="W573" s="254">
        <v>80</v>
      </c>
      <c r="X573" s="359" t="s">
        <v>4346</v>
      </c>
      <c r="Y573" s="356">
        <v>4</v>
      </c>
      <c r="Z573" s="356">
        <v>8</v>
      </c>
      <c r="AA573" s="356">
        <v>2</v>
      </c>
      <c r="AB573" s="356">
        <v>4</v>
      </c>
      <c r="AC573" s="254"/>
      <c r="AD573" s="356">
        <v>24</v>
      </c>
      <c r="AE573" s="189">
        <v>5</v>
      </c>
      <c r="AF573" s="266">
        <v>25</v>
      </c>
      <c r="AG573" s="266" t="s">
        <v>4349</v>
      </c>
      <c r="AH573" s="266" t="s">
        <v>4360</v>
      </c>
      <c r="AI573" s="266">
        <v>25</v>
      </c>
      <c r="AJ573" s="266" t="s">
        <v>4361</v>
      </c>
      <c r="AK573" s="266"/>
      <c r="AL573" s="266">
        <v>25</v>
      </c>
      <c r="AM573" s="266"/>
      <c r="AN573" s="266"/>
      <c r="AO573" s="266"/>
      <c r="AP573" s="266"/>
      <c r="AQ573" s="266"/>
      <c r="AR573" s="266"/>
      <c r="AS573" s="266"/>
      <c r="AT573" s="266"/>
      <c r="AU573" s="266"/>
      <c r="AV573" s="266"/>
      <c r="AW573" s="266"/>
      <c r="AX573" s="266"/>
    </row>
    <row r="574" spans="1:50" s="421" customFormat="1" ht="174.9">
      <c r="A574" s="174" t="s">
        <v>4330</v>
      </c>
      <c r="B574" s="175" t="s">
        <v>4331</v>
      </c>
      <c r="C574" s="262" t="s">
        <v>4332</v>
      </c>
      <c r="D574" s="202" t="s">
        <v>9764</v>
      </c>
      <c r="E574" s="208" t="s">
        <v>4385</v>
      </c>
      <c r="F574" s="424">
        <v>32224</v>
      </c>
      <c r="G574" s="208" t="s">
        <v>4386</v>
      </c>
      <c r="H574" s="262">
        <v>2017</v>
      </c>
      <c r="I574" s="171" t="s">
        <v>4387</v>
      </c>
      <c r="J574" s="425">
        <v>174461.55</v>
      </c>
      <c r="K574" s="269" t="s">
        <v>9766</v>
      </c>
      <c r="L574" s="171" t="s">
        <v>4388</v>
      </c>
      <c r="M574" s="171" t="s">
        <v>4389</v>
      </c>
      <c r="N574" s="171" t="s">
        <v>4390</v>
      </c>
      <c r="O574" s="171" t="s">
        <v>4391</v>
      </c>
      <c r="P574" s="171">
        <v>115768</v>
      </c>
      <c r="Q574" s="254" t="s">
        <v>4392</v>
      </c>
      <c r="R574" s="356">
        <v>13.65</v>
      </c>
      <c r="S574" s="356">
        <v>80</v>
      </c>
      <c r="T574" s="356">
        <v>75</v>
      </c>
      <c r="U574" s="356">
        <v>165</v>
      </c>
      <c r="V574" s="356">
        <v>70</v>
      </c>
      <c r="W574" s="254">
        <v>60</v>
      </c>
      <c r="X574" s="359" t="s">
        <v>4346</v>
      </c>
      <c r="Y574" s="356">
        <v>3</v>
      </c>
      <c r="Z574" s="356">
        <v>3</v>
      </c>
      <c r="AA574" s="356">
        <v>2</v>
      </c>
      <c r="AB574" s="356">
        <v>17</v>
      </c>
      <c r="AC574" s="254" t="s">
        <v>4393</v>
      </c>
      <c r="AD574" s="356">
        <v>75</v>
      </c>
      <c r="AE574" s="189">
        <v>5</v>
      </c>
      <c r="AF574" s="266">
        <v>100</v>
      </c>
      <c r="AG574" s="266" t="s">
        <v>4333</v>
      </c>
      <c r="AH574" s="266" t="s">
        <v>4394</v>
      </c>
      <c r="AI574" s="266">
        <v>20</v>
      </c>
      <c r="AJ574" s="266" t="s">
        <v>3169</v>
      </c>
      <c r="AK574" s="266" t="s">
        <v>4395</v>
      </c>
      <c r="AL574" s="266">
        <v>20</v>
      </c>
      <c r="AM574" s="266" t="s">
        <v>4396</v>
      </c>
      <c r="AN574" s="266" t="s">
        <v>4397</v>
      </c>
      <c r="AO574" s="266">
        <v>20</v>
      </c>
      <c r="AP574" s="266"/>
      <c r="AQ574" s="266"/>
      <c r="AR574" s="266"/>
      <c r="AS574" s="266" t="s">
        <v>4398</v>
      </c>
      <c r="AT574" s="266" t="s">
        <v>4399</v>
      </c>
      <c r="AU574" s="266">
        <v>40</v>
      </c>
      <c r="AV574" s="266"/>
      <c r="AW574" s="266"/>
      <c r="AX574" s="266"/>
    </row>
    <row r="575" spans="1:50" s="421" customFormat="1" ht="137.6">
      <c r="A575" s="174" t="s">
        <v>4330</v>
      </c>
      <c r="B575" s="175" t="s">
        <v>4331</v>
      </c>
      <c r="C575" s="356" t="s">
        <v>4400</v>
      </c>
      <c r="D575" s="270" t="s">
        <v>9765</v>
      </c>
      <c r="E575" s="208" t="s">
        <v>4401</v>
      </c>
      <c r="F575" s="361">
        <v>36857</v>
      </c>
      <c r="G575" s="426" t="s">
        <v>4402</v>
      </c>
      <c r="H575" s="262">
        <v>2017</v>
      </c>
      <c r="I575" s="184" t="s">
        <v>4403</v>
      </c>
      <c r="J575" s="256">
        <v>266724.69</v>
      </c>
      <c r="K575" s="271" t="s">
        <v>9766</v>
      </c>
      <c r="L575" s="208" t="s">
        <v>4404</v>
      </c>
      <c r="M575" s="254" t="s">
        <v>4405</v>
      </c>
      <c r="N575" s="208" t="s">
        <v>4406</v>
      </c>
      <c r="O575" s="208" t="s">
        <v>4407</v>
      </c>
      <c r="P575" s="171" t="s">
        <v>4408</v>
      </c>
      <c r="Q575" s="272" t="s">
        <v>4409</v>
      </c>
      <c r="R575" s="356">
        <v>26.2</v>
      </c>
      <c r="S575" s="356">
        <v>8</v>
      </c>
      <c r="T575" s="356">
        <v>10.11</v>
      </c>
      <c r="U575" s="356">
        <v>50.49</v>
      </c>
      <c r="V575" s="356">
        <v>20</v>
      </c>
      <c r="W575" s="254">
        <v>60</v>
      </c>
      <c r="X575" s="359" t="s">
        <v>4346</v>
      </c>
      <c r="Y575" s="356">
        <v>3</v>
      </c>
      <c r="Z575" s="356">
        <v>11</v>
      </c>
      <c r="AA575" s="356">
        <v>5</v>
      </c>
      <c r="AB575" s="356">
        <v>4</v>
      </c>
      <c r="AC575" s="254" t="s">
        <v>4410</v>
      </c>
      <c r="AD575" s="356">
        <v>24</v>
      </c>
      <c r="AE575" s="189">
        <v>5</v>
      </c>
      <c r="AF575" s="266"/>
      <c r="AG575" s="266"/>
      <c r="AH575" s="266"/>
      <c r="AI575" s="266"/>
      <c r="AJ575" s="266"/>
      <c r="AK575" s="266"/>
      <c r="AL575" s="266"/>
      <c r="AM575" s="266"/>
      <c r="AN575" s="266"/>
      <c r="AO575" s="266"/>
      <c r="AP575" s="266"/>
      <c r="AQ575" s="266"/>
      <c r="AR575" s="266"/>
      <c r="AS575" s="266"/>
      <c r="AT575" s="266"/>
      <c r="AU575" s="266"/>
      <c r="AV575" s="266"/>
      <c r="AW575" s="266"/>
      <c r="AX575" s="266"/>
    </row>
    <row r="576" spans="1:50" s="421" customFormat="1" ht="204">
      <c r="A576" s="174" t="s">
        <v>4330</v>
      </c>
      <c r="B576" s="175" t="s">
        <v>4331</v>
      </c>
      <c r="C576" s="356" t="s">
        <v>4411</v>
      </c>
      <c r="D576" s="270" t="s">
        <v>4349</v>
      </c>
      <c r="E576" s="208" t="s">
        <v>4412</v>
      </c>
      <c r="F576" s="356">
        <v>18884</v>
      </c>
      <c r="G576" s="208" t="s">
        <v>4413</v>
      </c>
      <c r="H576" s="356">
        <v>2018</v>
      </c>
      <c r="I576" s="171" t="s">
        <v>4414</v>
      </c>
      <c r="J576" s="362">
        <v>21826.639999999999</v>
      </c>
      <c r="K576" s="176" t="s">
        <v>361</v>
      </c>
      <c r="L576" s="208" t="s">
        <v>4415</v>
      </c>
      <c r="M576" s="254" t="s">
        <v>4416</v>
      </c>
      <c r="N576" s="171" t="s">
        <v>4417</v>
      </c>
      <c r="O576" s="171" t="s">
        <v>4418</v>
      </c>
      <c r="P576" s="171">
        <v>116229</v>
      </c>
      <c r="Q576" s="356" t="s">
        <v>4419</v>
      </c>
      <c r="R576" s="356">
        <v>0</v>
      </c>
      <c r="S576" s="356">
        <v>42.76</v>
      </c>
      <c r="T576" s="356">
        <v>3.44</v>
      </c>
      <c r="U576" s="356">
        <v>46.199999999999996</v>
      </c>
      <c r="V576" s="356" t="s">
        <v>4420</v>
      </c>
      <c r="W576" s="171">
        <v>40</v>
      </c>
      <c r="X576" s="359" t="s">
        <v>4346</v>
      </c>
      <c r="Y576" s="356">
        <v>2</v>
      </c>
      <c r="Z576" s="356">
        <v>3</v>
      </c>
      <c r="AA576" s="356"/>
      <c r="AB576" s="356" t="s">
        <v>4421</v>
      </c>
      <c r="AC576" s="356"/>
      <c r="AD576" s="356" t="s">
        <v>4422</v>
      </c>
      <c r="AE576" s="189">
        <v>5</v>
      </c>
      <c r="AF576" s="266"/>
      <c r="AG576" s="266"/>
      <c r="AH576" s="266"/>
      <c r="AI576" s="266"/>
      <c r="AJ576" s="266"/>
      <c r="AK576" s="266"/>
      <c r="AL576" s="266"/>
      <c r="AM576" s="266"/>
      <c r="AN576" s="266"/>
      <c r="AO576" s="266"/>
      <c r="AP576" s="266"/>
      <c r="AQ576" s="266"/>
      <c r="AR576" s="266"/>
      <c r="AS576" s="266"/>
      <c r="AT576" s="266"/>
      <c r="AU576" s="266"/>
      <c r="AV576" s="266"/>
      <c r="AW576" s="266"/>
      <c r="AX576" s="266"/>
    </row>
    <row r="577" spans="1:50" s="421" customFormat="1" ht="137.6">
      <c r="A577" s="174" t="s">
        <v>4330</v>
      </c>
      <c r="B577" s="175" t="s">
        <v>4331</v>
      </c>
      <c r="C577" s="356" t="s">
        <v>4400</v>
      </c>
      <c r="D577" s="270" t="s">
        <v>4349</v>
      </c>
      <c r="E577" s="273" t="s">
        <v>4423</v>
      </c>
      <c r="F577" s="363">
        <v>25841</v>
      </c>
      <c r="G577" s="274" t="s">
        <v>4424</v>
      </c>
      <c r="H577" s="363">
        <v>2018</v>
      </c>
      <c r="I577" s="273" t="s">
        <v>4424</v>
      </c>
      <c r="J577" s="364">
        <v>23135.77</v>
      </c>
      <c r="K577" s="176" t="s">
        <v>361</v>
      </c>
      <c r="L577" s="275" t="s">
        <v>4425</v>
      </c>
      <c r="M577" s="363" t="s">
        <v>4426</v>
      </c>
      <c r="N577" s="273" t="s">
        <v>4427</v>
      </c>
      <c r="O577" s="275" t="s">
        <v>4428</v>
      </c>
      <c r="P577" s="273">
        <v>115957</v>
      </c>
      <c r="Q577" s="356" t="s">
        <v>4359</v>
      </c>
      <c r="R577" s="356">
        <v>0</v>
      </c>
      <c r="S577" s="254" t="s">
        <v>355</v>
      </c>
      <c r="T577" s="356">
        <v>24</v>
      </c>
      <c r="U577" s="256">
        <v>24</v>
      </c>
      <c r="V577" s="356">
        <v>50</v>
      </c>
      <c r="W577" s="171">
        <v>40</v>
      </c>
      <c r="X577" s="359" t="s">
        <v>4346</v>
      </c>
      <c r="Y577" s="356">
        <v>4</v>
      </c>
      <c r="Z577" s="356">
        <v>6</v>
      </c>
      <c r="AA577" s="356">
        <v>2</v>
      </c>
      <c r="AB577" s="356">
        <v>4</v>
      </c>
      <c r="AC577" s="356"/>
      <c r="AD577" s="356"/>
      <c r="AE577" s="189">
        <v>5</v>
      </c>
      <c r="AF577" s="266">
        <v>50</v>
      </c>
      <c r="AG577" s="266" t="s">
        <v>4349</v>
      </c>
      <c r="AH577" s="266" t="s">
        <v>4429</v>
      </c>
      <c r="AI577" s="266">
        <v>60</v>
      </c>
      <c r="AJ577" s="266"/>
      <c r="AK577" s="266"/>
      <c r="AL577" s="266"/>
      <c r="AM577" s="266"/>
      <c r="AN577" s="266"/>
      <c r="AO577" s="266"/>
      <c r="AP577" s="266"/>
      <c r="AQ577" s="266"/>
      <c r="AR577" s="266"/>
      <c r="AS577" s="266" t="s">
        <v>4430</v>
      </c>
      <c r="AT577" s="266" t="s">
        <v>4431</v>
      </c>
      <c r="AU577" s="266">
        <v>40</v>
      </c>
      <c r="AV577" s="266"/>
      <c r="AW577" s="266"/>
      <c r="AX577" s="266"/>
    </row>
    <row r="578" spans="1:50" s="421" customFormat="1" ht="303" customHeight="1">
      <c r="A578" s="174" t="s">
        <v>4330</v>
      </c>
      <c r="B578" s="175" t="s">
        <v>4331</v>
      </c>
      <c r="C578" s="254" t="s">
        <v>4348</v>
      </c>
      <c r="D578" s="270" t="s">
        <v>4349</v>
      </c>
      <c r="E578" s="171" t="s">
        <v>4432</v>
      </c>
      <c r="F578" s="254" t="s">
        <v>4433</v>
      </c>
      <c r="G578" s="208" t="s">
        <v>4434</v>
      </c>
      <c r="H578" s="254">
        <v>2018</v>
      </c>
      <c r="I578" s="356" t="s">
        <v>4435</v>
      </c>
      <c r="J578" s="256">
        <v>23338.16</v>
      </c>
      <c r="K578" s="176" t="s">
        <v>361</v>
      </c>
      <c r="L578" s="171" t="s">
        <v>4436</v>
      </c>
      <c r="M578" s="254" t="s">
        <v>4355</v>
      </c>
      <c r="N578" s="276" t="s">
        <v>4437</v>
      </c>
      <c r="O578" s="171" t="s">
        <v>4438</v>
      </c>
      <c r="P578" s="171">
        <v>116226</v>
      </c>
      <c r="Q578" s="254" t="s">
        <v>4359</v>
      </c>
      <c r="R578" s="254">
        <v>0</v>
      </c>
      <c r="S578" s="254" t="s">
        <v>355</v>
      </c>
      <c r="T578" s="254">
        <v>24</v>
      </c>
      <c r="U578" s="254">
        <v>24</v>
      </c>
      <c r="V578" s="254">
        <v>50</v>
      </c>
      <c r="W578" s="171">
        <v>40</v>
      </c>
      <c r="X578" s="359" t="s">
        <v>4346</v>
      </c>
      <c r="Y578" s="254">
        <v>4</v>
      </c>
      <c r="Z578" s="254">
        <v>6</v>
      </c>
      <c r="AA578" s="254">
        <v>5</v>
      </c>
      <c r="AB578" s="254">
        <v>4</v>
      </c>
      <c r="AC578" s="254"/>
      <c r="AD578" s="254"/>
      <c r="AE578" s="189">
        <v>5</v>
      </c>
      <c r="AF578" s="266">
        <v>25</v>
      </c>
      <c r="AG578" s="266" t="s">
        <v>4349</v>
      </c>
      <c r="AH578" s="266" t="s">
        <v>4360</v>
      </c>
      <c r="AI578" s="266">
        <v>25</v>
      </c>
      <c r="AJ578" s="266" t="s">
        <v>4361</v>
      </c>
      <c r="AK578" s="266"/>
      <c r="AL578" s="266">
        <v>25</v>
      </c>
      <c r="AM578" s="266"/>
      <c r="AN578" s="266"/>
      <c r="AO578" s="266"/>
      <c r="AP578" s="266"/>
      <c r="AQ578" s="266"/>
      <c r="AR578" s="266"/>
      <c r="AS578" s="266"/>
      <c r="AT578" s="266"/>
      <c r="AU578" s="266"/>
      <c r="AV578" s="266"/>
      <c r="AW578" s="266"/>
      <c r="AX578" s="266"/>
    </row>
    <row r="579" spans="1:50" s="175" customFormat="1" ht="198.9">
      <c r="A579" s="174" t="s">
        <v>4330</v>
      </c>
      <c r="B579" s="175" t="s">
        <v>4331</v>
      </c>
      <c r="C579" s="254" t="s">
        <v>4439</v>
      </c>
      <c r="D579" s="270" t="s">
        <v>4333</v>
      </c>
      <c r="E579" s="171" t="s">
        <v>4440</v>
      </c>
      <c r="F579" s="277">
        <v>13334</v>
      </c>
      <c r="G579" s="208" t="s">
        <v>4441</v>
      </c>
      <c r="H579" s="254">
        <v>2020</v>
      </c>
      <c r="I579" s="254" t="s">
        <v>4442</v>
      </c>
      <c r="J579" s="256" t="s">
        <v>4443</v>
      </c>
      <c r="K579" s="254" t="s">
        <v>6409</v>
      </c>
      <c r="L579" s="171" t="s">
        <v>4444</v>
      </c>
      <c r="M579" s="254" t="s">
        <v>4445</v>
      </c>
      <c r="N579" s="171" t="s">
        <v>4446</v>
      </c>
      <c r="O579" s="171" t="s">
        <v>4447</v>
      </c>
      <c r="P579" s="278">
        <v>116888</v>
      </c>
      <c r="Q579" s="254" t="s">
        <v>4448</v>
      </c>
      <c r="R579" s="266">
        <v>2.0099999999999998</v>
      </c>
      <c r="S579" s="266" t="s">
        <v>4449</v>
      </c>
      <c r="T579" s="266">
        <v>24</v>
      </c>
      <c r="U579" s="266">
        <v>26.009999999999998</v>
      </c>
      <c r="V579" s="266" t="s">
        <v>4450</v>
      </c>
      <c r="W579" s="278">
        <v>0</v>
      </c>
      <c r="X579" s="254" t="s">
        <v>4451</v>
      </c>
      <c r="Y579" s="171">
        <v>3</v>
      </c>
      <c r="Z579" s="171">
        <v>1</v>
      </c>
      <c r="AA579" s="171">
        <v>7</v>
      </c>
      <c r="AB579" s="254">
        <v>60</v>
      </c>
      <c r="AC579" s="254" t="s">
        <v>4452</v>
      </c>
      <c r="AD579" s="254" t="s">
        <v>4453</v>
      </c>
      <c r="AE579" s="189">
        <v>5</v>
      </c>
      <c r="AF579" s="266">
        <v>10</v>
      </c>
      <c r="AG579" s="266" t="s">
        <v>4454</v>
      </c>
      <c r="AH579" s="266" t="s">
        <v>4440</v>
      </c>
      <c r="AI579" s="266">
        <v>15</v>
      </c>
      <c r="AJ579" s="266" t="s">
        <v>4455</v>
      </c>
      <c r="AK579" s="266" t="s">
        <v>4456</v>
      </c>
      <c r="AL579" s="266">
        <v>10</v>
      </c>
      <c r="AM579" s="424" t="s">
        <v>4457</v>
      </c>
      <c r="AN579" s="266" t="s">
        <v>4458</v>
      </c>
      <c r="AO579" s="266">
        <v>10</v>
      </c>
      <c r="AP579" s="266"/>
      <c r="AQ579" s="266"/>
      <c r="AR579" s="266"/>
      <c r="AS579" s="266"/>
      <c r="AT579" s="266"/>
      <c r="AU579" s="266"/>
      <c r="AV579" s="266"/>
      <c r="AW579" s="266"/>
      <c r="AX579" s="266"/>
    </row>
    <row r="580" spans="1:50" s="175" customFormat="1" ht="87">
      <c r="A580" s="174" t="s">
        <v>4330</v>
      </c>
      <c r="B580" s="175" t="s">
        <v>4331</v>
      </c>
      <c r="C580" s="254" t="s">
        <v>4348</v>
      </c>
      <c r="D580" s="270" t="s">
        <v>4349</v>
      </c>
      <c r="E580" s="254" t="s">
        <v>4459</v>
      </c>
      <c r="F580" s="424">
        <v>11860</v>
      </c>
      <c r="G580" s="254" t="s">
        <v>4460</v>
      </c>
      <c r="H580" s="254">
        <v>2020</v>
      </c>
      <c r="I580" s="266" t="s">
        <v>4460</v>
      </c>
      <c r="J580" s="279">
        <v>147728.06</v>
      </c>
      <c r="K580" s="254" t="s">
        <v>6409</v>
      </c>
      <c r="L580" s="171" t="s">
        <v>4444</v>
      </c>
      <c r="M580" s="254" t="s">
        <v>4445</v>
      </c>
      <c r="N580" s="171" t="s">
        <v>4461</v>
      </c>
      <c r="O580" s="171" t="s">
        <v>4462</v>
      </c>
      <c r="P580" s="266">
        <v>116817</v>
      </c>
      <c r="Q580" s="254" t="s">
        <v>4448</v>
      </c>
      <c r="R580" s="266">
        <v>9.9600000000000009</v>
      </c>
      <c r="S580" s="254">
        <v>2</v>
      </c>
      <c r="T580" s="254">
        <v>24</v>
      </c>
      <c r="U580" s="266">
        <v>33.96</v>
      </c>
      <c r="V580" s="266">
        <v>100</v>
      </c>
      <c r="W580" s="266">
        <v>0</v>
      </c>
      <c r="X580" s="359" t="s">
        <v>4463</v>
      </c>
      <c r="Y580" s="254">
        <v>3</v>
      </c>
      <c r="Z580" s="254">
        <v>1</v>
      </c>
      <c r="AA580" s="254">
        <v>2</v>
      </c>
      <c r="AB580" s="254">
        <v>4</v>
      </c>
      <c r="AC580" s="254" t="s">
        <v>4452</v>
      </c>
      <c r="AD580" s="254" t="s">
        <v>4422</v>
      </c>
      <c r="AE580" s="189">
        <v>5</v>
      </c>
      <c r="AF580" s="280">
        <v>1</v>
      </c>
      <c r="AG580" s="266" t="s">
        <v>4349</v>
      </c>
      <c r="AH580" s="254" t="s">
        <v>4464</v>
      </c>
      <c r="AI580" s="280">
        <v>1</v>
      </c>
      <c r="AJ580" s="254"/>
      <c r="AK580" s="254"/>
      <c r="AL580" s="254"/>
      <c r="AM580" s="254"/>
      <c r="AN580" s="254"/>
      <c r="AO580" s="254"/>
      <c r="AP580" s="254"/>
      <c r="AQ580" s="254"/>
      <c r="AR580" s="254"/>
      <c r="AS580" s="254"/>
      <c r="AT580" s="254"/>
      <c r="AU580" s="254"/>
      <c r="AV580" s="254"/>
      <c r="AW580" s="254"/>
      <c r="AX580" s="254"/>
    </row>
    <row r="581" spans="1:50" s="421" customFormat="1" ht="212.15">
      <c r="A581" s="174" t="s">
        <v>4330</v>
      </c>
      <c r="B581" s="175" t="s">
        <v>4331</v>
      </c>
      <c r="C581" s="254" t="s">
        <v>4465</v>
      </c>
      <c r="D581" s="365" t="s">
        <v>4349</v>
      </c>
      <c r="E581" s="254" t="s">
        <v>4466</v>
      </c>
      <c r="F581" s="356">
        <v>8544</v>
      </c>
      <c r="G581" s="254" t="s">
        <v>4467</v>
      </c>
      <c r="H581" s="356">
        <v>2021</v>
      </c>
      <c r="I581" s="254" t="s">
        <v>4468</v>
      </c>
      <c r="J581" s="362">
        <v>31514.400000000001</v>
      </c>
      <c r="K581" s="254" t="s">
        <v>9767</v>
      </c>
      <c r="L581" s="171" t="s">
        <v>4469</v>
      </c>
      <c r="M581" s="254" t="s">
        <v>4470</v>
      </c>
      <c r="N581" s="254" t="s">
        <v>4471</v>
      </c>
      <c r="O581" s="254" t="s">
        <v>4472</v>
      </c>
      <c r="P581" s="254">
        <v>117578</v>
      </c>
      <c r="Q581" s="356" t="s">
        <v>4473</v>
      </c>
      <c r="R581" s="353">
        <v>3.02</v>
      </c>
      <c r="S581" s="254" t="s">
        <v>4474</v>
      </c>
      <c r="T581" s="353">
        <v>24</v>
      </c>
      <c r="U581" s="353">
        <f>SUM(R581:T581)</f>
        <v>27.02</v>
      </c>
      <c r="V581" s="356" t="s">
        <v>4475</v>
      </c>
      <c r="W581" s="356">
        <v>0</v>
      </c>
      <c r="X581" s="359" t="s">
        <v>4463</v>
      </c>
      <c r="Y581" s="356">
        <v>3</v>
      </c>
      <c r="Z581" s="356">
        <v>2</v>
      </c>
      <c r="AA581" s="356">
        <v>1</v>
      </c>
      <c r="AB581" s="356">
        <v>17</v>
      </c>
      <c r="AC581" s="356" t="s">
        <v>332</v>
      </c>
      <c r="AD581" s="254" t="s">
        <v>4422</v>
      </c>
      <c r="AE581" s="356">
        <v>5</v>
      </c>
      <c r="AF581" s="356"/>
      <c r="AG581" s="356"/>
      <c r="AH581" s="356"/>
      <c r="AI581" s="356"/>
      <c r="AJ581" s="356"/>
      <c r="AK581" s="356"/>
      <c r="AL581" s="356"/>
      <c r="AM581" s="356"/>
      <c r="AN581" s="356"/>
      <c r="AO581" s="356"/>
      <c r="AP581" s="356"/>
      <c r="AQ581" s="356"/>
      <c r="AR581" s="356"/>
      <c r="AS581" s="356"/>
      <c r="AT581" s="356"/>
      <c r="AU581" s="356"/>
      <c r="AV581" s="356"/>
      <c r="AW581" s="356"/>
      <c r="AX581" s="356"/>
    </row>
    <row r="582" spans="1:50" s="419" customFormat="1" ht="193.2" customHeight="1">
      <c r="A582" s="174" t="s">
        <v>4330</v>
      </c>
      <c r="B582" s="175" t="s">
        <v>4331</v>
      </c>
      <c r="C582" s="353" t="s">
        <v>4400</v>
      </c>
      <c r="D582" s="358" t="s">
        <v>4349</v>
      </c>
      <c r="E582" s="366" t="s">
        <v>4476</v>
      </c>
      <c r="F582" s="258" t="s">
        <v>4477</v>
      </c>
      <c r="G582" s="208" t="s">
        <v>4478</v>
      </c>
      <c r="H582" s="353">
        <v>2021</v>
      </c>
      <c r="I582" s="208" t="s">
        <v>4479</v>
      </c>
      <c r="J582" s="362">
        <v>46687.03</v>
      </c>
      <c r="K582" s="208" t="s">
        <v>9767</v>
      </c>
      <c r="L582" s="171" t="s">
        <v>4480</v>
      </c>
      <c r="M582" s="171" t="s">
        <v>4481</v>
      </c>
      <c r="N582" s="171" t="s">
        <v>4482</v>
      </c>
      <c r="O582" s="208" t="s">
        <v>4483</v>
      </c>
      <c r="P582" s="254" t="s">
        <v>9768</v>
      </c>
      <c r="Q582" s="171" t="s">
        <v>4484</v>
      </c>
      <c r="R582" s="353">
        <v>4.47</v>
      </c>
      <c r="S582" s="353"/>
      <c r="T582" s="353">
        <v>24</v>
      </c>
      <c r="U582" s="353">
        <f>SUM(R582:T582)</f>
        <v>28.47</v>
      </c>
      <c r="V582" s="356" t="s">
        <v>4475</v>
      </c>
      <c r="W582" s="353">
        <v>0</v>
      </c>
      <c r="X582" s="359" t="s">
        <v>4463</v>
      </c>
      <c r="Y582" s="353">
        <v>3</v>
      </c>
      <c r="Z582" s="353">
        <v>11</v>
      </c>
      <c r="AA582" s="353">
        <v>5</v>
      </c>
      <c r="AB582" s="353">
        <v>4</v>
      </c>
      <c r="AC582" s="171" t="s">
        <v>4485</v>
      </c>
      <c r="AD582" s="353"/>
      <c r="AE582" s="353">
        <v>5</v>
      </c>
      <c r="AF582" s="355">
        <v>0.8</v>
      </c>
      <c r="AG582" s="278" t="s">
        <v>4349</v>
      </c>
      <c r="AH582" s="171" t="s">
        <v>4486</v>
      </c>
      <c r="AI582" s="355">
        <v>0.5</v>
      </c>
      <c r="AJ582" s="353"/>
      <c r="AK582" s="353"/>
      <c r="AL582" s="353"/>
      <c r="AM582" s="353"/>
      <c r="AN582" s="353"/>
      <c r="AO582" s="353"/>
      <c r="AP582" s="353"/>
      <c r="AQ582" s="353"/>
      <c r="AR582" s="353"/>
      <c r="AS582" s="171" t="s">
        <v>4487</v>
      </c>
      <c r="AT582" s="171" t="s">
        <v>4486</v>
      </c>
      <c r="AU582" s="355">
        <v>0.5</v>
      </c>
      <c r="AV582" s="353"/>
      <c r="AW582" s="353"/>
      <c r="AX582" s="353"/>
    </row>
    <row r="583" spans="1:50" s="421" customFormat="1" ht="87.9">
      <c r="A583" s="174" t="s">
        <v>4330</v>
      </c>
      <c r="B583" s="175" t="s">
        <v>4331</v>
      </c>
      <c r="C583" s="356" t="s">
        <v>4411</v>
      </c>
      <c r="D583" s="365" t="s">
        <v>4349</v>
      </c>
      <c r="E583" s="254" t="s">
        <v>9769</v>
      </c>
      <c r="F583" s="356">
        <v>28448</v>
      </c>
      <c r="G583" s="356" t="s">
        <v>9770</v>
      </c>
      <c r="H583" s="356">
        <v>2022</v>
      </c>
      <c r="I583" s="356" t="s">
        <v>9771</v>
      </c>
      <c r="J583" s="362">
        <v>41096.31</v>
      </c>
      <c r="K583" s="254" t="s">
        <v>9772</v>
      </c>
      <c r="L583" s="254" t="s">
        <v>9773</v>
      </c>
      <c r="M583" s="356" t="s">
        <v>4481</v>
      </c>
      <c r="N583" s="254" t="s">
        <v>9774</v>
      </c>
      <c r="O583" s="254" t="s">
        <v>9775</v>
      </c>
      <c r="P583" s="258" t="s">
        <v>9776</v>
      </c>
      <c r="Q583" s="254" t="s">
        <v>9777</v>
      </c>
      <c r="R583" s="356">
        <v>0</v>
      </c>
      <c r="S583" s="356">
        <v>15.7</v>
      </c>
      <c r="T583" s="356">
        <v>14.7</v>
      </c>
      <c r="U583" s="356">
        <f>SUM(R583:T583)</f>
        <v>30.4</v>
      </c>
      <c r="V583" s="254" t="s">
        <v>9778</v>
      </c>
      <c r="W583" s="254" t="s">
        <v>9778</v>
      </c>
      <c r="X583" s="359" t="s">
        <v>4463</v>
      </c>
      <c r="Y583" s="356">
        <v>4</v>
      </c>
      <c r="Z583" s="356">
        <v>6</v>
      </c>
      <c r="AA583" s="356">
        <v>2</v>
      </c>
      <c r="AB583" s="356">
        <v>4</v>
      </c>
      <c r="AC583" s="356" t="s">
        <v>9779</v>
      </c>
      <c r="AD583" s="356" t="s">
        <v>4422</v>
      </c>
      <c r="AE583" s="356">
        <v>5</v>
      </c>
      <c r="AF583" s="254" t="s">
        <v>9780</v>
      </c>
      <c r="AG583" s="356"/>
      <c r="AH583" s="356"/>
      <c r="AI583" s="356"/>
      <c r="AJ583" s="356"/>
      <c r="AK583" s="356"/>
      <c r="AL583" s="356"/>
      <c r="AM583" s="356"/>
      <c r="AN583" s="356"/>
      <c r="AO583" s="356"/>
      <c r="AP583" s="356"/>
      <c r="AQ583" s="356"/>
      <c r="AR583" s="356"/>
      <c r="AS583" s="356"/>
      <c r="AT583" s="356"/>
      <c r="AU583" s="356"/>
      <c r="AV583" s="356"/>
      <c r="AW583" s="356"/>
      <c r="AX583" s="356"/>
    </row>
    <row r="584" spans="1:50" s="421" customFormat="1" ht="189.45">
      <c r="A584" s="174" t="s">
        <v>4330</v>
      </c>
      <c r="B584" s="175" t="s">
        <v>4331</v>
      </c>
      <c r="C584" s="356" t="s">
        <v>4411</v>
      </c>
      <c r="D584" s="365" t="s">
        <v>4349</v>
      </c>
      <c r="E584" s="356" t="s">
        <v>9781</v>
      </c>
      <c r="F584" s="367" t="s">
        <v>9782</v>
      </c>
      <c r="G584" s="356" t="s">
        <v>9783</v>
      </c>
      <c r="H584" s="356">
        <v>2022</v>
      </c>
      <c r="I584" s="356" t="s">
        <v>9784</v>
      </c>
      <c r="J584" s="362" t="s">
        <v>9785</v>
      </c>
      <c r="K584" s="254" t="s">
        <v>9772</v>
      </c>
      <c r="L584" s="254" t="s">
        <v>9786</v>
      </c>
      <c r="M584" s="356" t="s">
        <v>4481</v>
      </c>
      <c r="N584" s="356" t="s">
        <v>9787</v>
      </c>
      <c r="O584" s="356" t="s">
        <v>9788</v>
      </c>
      <c r="P584" s="254" t="s">
        <v>9789</v>
      </c>
      <c r="Q584" s="356" t="s">
        <v>9790</v>
      </c>
      <c r="R584" s="356">
        <v>15.4</v>
      </c>
      <c r="S584" s="356" t="s">
        <v>9791</v>
      </c>
      <c r="T584" s="356">
        <v>20</v>
      </c>
      <c r="U584" s="356">
        <f>SUM(R584:T584)</f>
        <v>35.4</v>
      </c>
      <c r="V584" s="254" t="s">
        <v>9778</v>
      </c>
      <c r="W584" s="254" t="s">
        <v>9778</v>
      </c>
      <c r="X584" s="359" t="s">
        <v>4463</v>
      </c>
      <c r="Y584" s="353">
        <v>3</v>
      </c>
      <c r="Z584" s="353">
        <v>11</v>
      </c>
      <c r="AA584" s="353">
        <v>5</v>
      </c>
      <c r="AB584" s="356">
        <v>4</v>
      </c>
      <c r="AC584" s="254" t="s">
        <v>9792</v>
      </c>
      <c r="AD584" s="254" t="s">
        <v>9793</v>
      </c>
      <c r="AE584" s="356">
        <v>5</v>
      </c>
      <c r="AF584" s="254" t="s">
        <v>9780</v>
      </c>
      <c r="AG584" s="278"/>
      <c r="AH584" s="356"/>
      <c r="AI584" s="356"/>
      <c r="AJ584" s="356"/>
      <c r="AK584" s="356"/>
      <c r="AL584" s="356"/>
      <c r="AM584" s="356"/>
      <c r="AN584" s="356"/>
      <c r="AO584" s="356"/>
      <c r="AP584" s="356"/>
      <c r="AQ584" s="356"/>
      <c r="AR584" s="356"/>
      <c r="AS584" s="356"/>
      <c r="AT584" s="356"/>
      <c r="AU584" s="356"/>
      <c r="AV584" s="356"/>
      <c r="AW584" s="356"/>
      <c r="AX584" s="356"/>
    </row>
    <row r="585" spans="1:50" s="431" customFormat="1" ht="50.15" customHeight="1">
      <c r="A585" s="427">
        <v>416</v>
      </c>
      <c r="B585" s="427" t="s">
        <v>4488</v>
      </c>
      <c r="C585" s="427">
        <v>4</v>
      </c>
      <c r="D585" s="428"/>
      <c r="E585" s="427" t="s">
        <v>4489</v>
      </c>
      <c r="F585" s="429" t="s">
        <v>4490</v>
      </c>
      <c r="G585" s="427" t="s">
        <v>4491</v>
      </c>
      <c r="H585" s="427">
        <v>2005</v>
      </c>
      <c r="I585" s="427" t="s">
        <v>4492</v>
      </c>
      <c r="J585" s="430">
        <v>50075</v>
      </c>
      <c r="K585" s="427" t="s">
        <v>149</v>
      </c>
      <c r="L585" s="427" t="s">
        <v>4493</v>
      </c>
      <c r="M585" s="427" t="s">
        <v>4494</v>
      </c>
      <c r="N585" s="427" t="s">
        <v>4495</v>
      </c>
      <c r="O585" s="427" t="s">
        <v>4496</v>
      </c>
      <c r="P585" s="281" t="s">
        <v>4497</v>
      </c>
      <c r="Q585" s="282">
        <v>37.799999999999997</v>
      </c>
      <c r="R585" s="282">
        <v>0</v>
      </c>
      <c r="S585" s="282">
        <v>17.45</v>
      </c>
      <c r="T585" s="282">
        <v>20.350000000000001</v>
      </c>
      <c r="U585" s="282">
        <f t="shared" ref="U585:U590" si="27">SUM(R585:T585)</f>
        <v>37.799999999999997</v>
      </c>
      <c r="V585" s="281">
        <v>90</v>
      </c>
      <c r="W585" s="281">
        <v>100</v>
      </c>
      <c r="X585" s="368" t="s">
        <v>4498</v>
      </c>
      <c r="Y585" s="281">
        <v>2</v>
      </c>
      <c r="Z585" s="281">
        <v>1</v>
      </c>
      <c r="AA585" s="281">
        <v>1</v>
      </c>
      <c r="AB585" s="281">
        <v>11</v>
      </c>
      <c r="AC585" s="281">
        <v>12</v>
      </c>
      <c r="AD585" s="282">
        <v>0</v>
      </c>
      <c r="AE585" s="282">
        <v>5</v>
      </c>
      <c r="AF585" s="281">
        <v>100</v>
      </c>
      <c r="AG585" s="281" t="s">
        <v>4499</v>
      </c>
      <c r="AH585" s="281" t="s">
        <v>4500</v>
      </c>
      <c r="AI585" s="281">
        <v>100</v>
      </c>
      <c r="AJ585" s="281"/>
      <c r="AK585" s="281"/>
      <c r="AL585" s="281"/>
      <c r="AM585" s="177"/>
      <c r="AN585" s="178"/>
      <c r="AO585" s="178"/>
      <c r="AP585" s="177"/>
      <c r="AQ585" s="178"/>
      <c r="AR585" s="178"/>
      <c r="AS585" s="283"/>
      <c r="AT585" s="283"/>
      <c r="AU585" s="283"/>
      <c r="AV585" s="283"/>
      <c r="AW585" s="283"/>
      <c r="AX585" s="283"/>
    </row>
    <row r="586" spans="1:50" s="431" customFormat="1" ht="50.15" customHeight="1">
      <c r="A586" s="427"/>
      <c r="B586" s="432"/>
      <c r="C586" s="427"/>
      <c r="D586" s="433"/>
      <c r="E586" s="427"/>
      <c r="F586" s="429"/>
      <c r="G586" s="427"/>
      <c r="H586" s="427"/>
      <c r="I586" s="427"/>
      <c r="J586" s="430"/>
      <c r="K586" s="427"/>
      <c r="L586" s="427"/>
      <c r="M586" s="427"/>
      <c r="N586" s="427"/>
      <c r="O586" s="427"/>
      <c r="P586" s="281" t="s">
        <v>4501</v>
      </c>
      <c r="Q586" s="282">
        <v>37.799999999999997</v>
      </c>
      <c r="R586" s="282">
        <v>0</v>
      </c>
      <c r="S586" s="282">
        <v>17.45</v>
      </c>
      <c r="T586" s="282">
        <v>20.350000000000001</v>
      </c>
      <c r="U586" s="282">
        <f t="shared" si="27"/>
        <v>37.799999999999997</v>
      </c>
      <c r="V586" s="281">
        <v>90</v>
      </c>
      <c r="W586" s="281">
        <v>100</v>
      </c>
      <c r="X586" s="368" t="s">
        <v>4498</v>
      </c>
      <c r="Y586" s="281">
        <v>2</v>
      </c>
      <c r="Z586" s="281">
        <v>4</v>
      </c>
      <c r="AA586" s="281">
        <v>1</v>
      </c>
      <c r="AB586" s="281">
        <v>11</v>
      </c>
      <c r="AC586" s="281">
        <v>12</v>
      </c>
      <c r="AD586" s="282">
        <v>0</v>
      </c>
      <c r="AE586" s="282">
        <v>5</v>
      </c>
      <c r="AF586" s="281">
        <v>100</v>
      </c>
      <c r="AG586" s="281" t="s">
        <v>4499</v>
      </c>
      <c r="AH586" s="281" t="s">
        <v>4500</v>
      </c>
      <c r="AI586" s="281">
        <v>100</v>
      </c>
      <c r="AJ586" s="281"/>
      <c r="AK586" s="281"/>
      <c r="AL586" s="281"/>
      <c r="AM586" s="283"/>
      <c r="AN586" s="283"/>
      <c r="AO586" s="283"/>
      <c r="AP586" s="283"/>
      <c r="AQ586" s="283"/>
      <c r="AR586" s="283"/>
      <c r="AS586" s="283"/>
      <c r="AT586" s="283"/>
      <c r="AU586" s="283"/>
      <c r="AV586" s="283"/>
      <c r="AW586" s="283"/>
      <c r="AX586" s="283"/>
    </row>
    <row r="587" spans="1:50" s="431" customFormat="1" ht="50.15" customHeight="1">
      <c r="A587" s="427"/>
      <c r="B587" s="432"/>
      <c r="C587" s="427"/>
      <c r="D587" s="433"/>
      <c r="E587" s="427"/>
      <c r="F587" s="429"/>
      <c r="G587" s="427"/>
      <c r="H587" s="427"/>
      <c r="I587" s="427"/>
      <c r="J587" s="430"/>
      <c r="K587" s="427"/>
      <c r="L587" s="427"/>
      <c r="M587" s="427"/>
      <c r="N587" s="427"/>
      <c r="O587" s="427"/>
      <c r="P587" s="281" t="s">
        <v>4502</v>
      </c>
      <c r="Q587" s="282">
        <v>37.799999999999997</v>
      </c>
      <c r="R587" s="282">
        <v>0</v>
      </c>
      <c r="S587" s="282">
        <v>17.45</v>
      </c>
      <c r="T587" s="282">
        <v>20.350000000000001</v>
      </c>
      <c r="U587" s="282">
        <f t="shared" si="27"/>
        <v>37.799999999999997</v>
      </c>
      <c r="V587" s="281">
        <v>90</v>
      </c>
      <c r="W587" s="281">
        <v>100</v>
      </c>
      <c r="X587" s="368" t="s">
        <v>4498</v>
      </c>
      <c r="Y587" s="281">
        <v>2</v>
      </c>
      <c r="Z587" s="281">
        <v>5</v>
      </c>
      <c r="AA587" s="281">
        <v>2</v>
      </c>
      <c r="AB587" s="281">
        <v>35</v>
      </c>
      <c r="AC587" s="281">
        <v>12</v>
      </c>
      <c r="AD587" s="282">
        <v>0</v>
      </c>
      <c r="AE587" s="282">
        <v>5</v>
      </c>
      <c r="AF587" s="281">
        <v>100</v>
      </c>
      <c r="AG587" s="281" t="s">
        <v>4499</v>
      </c>
      <c r="AH587" s="281" t="s">
        <v>4500</v>
      </c>
      <c r="AI587" s="281">
        <v>100</v>
      </c>
      <c r="AJ587" s="281"/>
      <c r="AK587" s="281"/>
      <c r="AL587" s="281"/>
      <c r="AM587" s="283"/>
      <c r="AN587" s="283"/>
      <c r="AO587" s="283"/>
      <c r="AP587" s="283"/>
      <c r="AQ587" s="283"/>
      <c r="AR587" s="283"/>
      <c r="AS587" s="283"/>
      <c r="AT587" s="283"/>
      <c r="AU587" s="283"/>
      <c r="AV587" s="283"/>
      <c r="AW587" s="283"/>
      <c r="AX587" s="283"/>
    </row>
    <row r="588" spans="1:50" s="431" customFormat="1" ht="41.25" customHeight="1">
      <c r="A588" s="427"/>
      <c r="B588" s="432"/>
      <c r="C588" s="427"/>
      <c r="D588" s="433"/>
      <c r="E588" s="427"/>
      <c r="F588" s="429"/>
      <c r="G588" s="427"/>
      <c r="H588" s="427"/>
      <c r="I588" s="427"/>
      <c r="J588" s="430"/>
      <c r="K588" s="427"/>
      <c r="L588" s="427"/>
      <c r="M588" s="427"/>
      <c r="N588" s="427"/>
      <c r="O588" s="427"/>
      <c r="P588" s="281" t="s">
        <v>4503</v>
      </c>
      <c r="Q588" s="282">
        <v>37.799999999999997</v>
      </c>
      <c r="R588" s="282">
        <v>0</v>
      </c>
      <c r="S588" s="282">
        <v>17.45</v>
      </c>
      <c r="T588" s="282">
        <v>20.350000000000001</v>
      </c>
      <c r="U588" s="282">
        <f t="shared" si="27"/>
        <v>37.799999999999997</v>
      </c>
      <c r="V588" s="281">
        <v>90</v>
      </c>
      <c r="W588" s="281">
        <v>100</v>
      </c>
      <c r="X588" s="368" t="s">
        <v>4498</v>
      </c>
      <c r="Y588" s="281">
        <v>2</v>
      </c>
      <c r="Z588" s="281">
        <v>1</v>
      </c>
      <c r="AA588" s="281">
        <v>2</v>
      </c>
      <c r="AB588" s="281">
        <v>35</v>
      </c>
      <c r="AC588" s="281">
        <v>12</v>
      </c>
      <c r="AD588" s="282">
        <v>0</v>
      </c>
      <c r="AE588" s="282">
        <v>5</v>
      </c>
      <c r="AF588" s="281">
        <v>100</v>
      </c>
      <c r="AG588" s="281" t="s">
        <v>4499</v>
      </c>
      <c r="AH588" s="281" t="s">
        <v>4500</v>
      </c>
      <c r="AI588" s="281">
        <v>100</v>
      </c>
      <c r="AJ588" s="281"/>
      <c r="AK588" s="281"/>
      <c r="AL588" s="281"/>
      <c r="AM588" s="283"/>
      <c r="AN588" s="283"/>
      <c r="AO588" s="283"/>
      <c r="AP588" s="283"/>
      <c r="AQ588" s="283"/>
      <c r="AR588" s="283"/>
      <c r="AS588" s="283"/>
      <c r="AT588" s="283"/>
      <c r="AU588" s="283"/>
      <c r="AV588" s="283"/>
      <c r="AW588" s="283"/>
      <c r="AX588" s="283"/>
    </row>
    <row r="589" spans="1:50" s="431" customFormat="1" ht="105" customHeight="1">
      <c r="A589" s="281">
        <v>416</v>
      </c>
      <c r="B589" s="284" t="s">
        <v>4488</v>
      </c>
      <c r="C589" s="281">
        <v>4</v>
      </c>
      <c r="D589" s="285"/>
      <c r="E589" s="281" t="s">
        <v>4504</v>
      </c>
      <c r="F589" s="286" t="s">
        <v>4505</v>
      </c>
      <c r="G589" s="287" t="s">
        <v>4506</v>
      </c>
      <c r="H589" s="281">
        <v>2019</v>
      </c>
      <c r="I589" s="281" t="s">
        <v>4507</v>
      </c>
      <c r="J589" s="288">
        <v>53795</v>
      </c>
      <c r="K589" s="281" t="s">
        <v>69</v>
      </c>
      <c r="L589" s="281" t="s">
        <v>4493</v>
      </c>
      <c r="M589" s="281" t="s">
        <v>4494</v>
      </c>
      <c r="N589" s="281" t="s">
        <v>4508</v>
      </c>
      <c r="O589" s="281" t="s">
        <v>4509</v>
      </c>
      <c r="P589" s="281" t="s">
        <v>4510</v>
      </c>
      <c r="Q589" s="282">
        <v>41.3</v>
      </c>
      <c r="R589" s="282">
        <v>6.32</v>
      </c>
      <c r="S589" s="282">
        <v>11.61</v>
      </c>
      <c r="T589" s="282">
        <v>23.37</v>
      </c>
      <c r="U589" s="282">
        <f t="shared" si="27"/>
        <v>41.3</v>
      </c>
      <c r="V589" s="281">
        <v>95</v>
      </c>
      <c r="W589" s="281">
        <v>45</v>
      </c>
      <c r="X589" s="368" t="s">
        <v>4498</v>
      </c>
      <c r="Y589" s="281">
        <v>3</v>
      </c>
      <c r="Z589" s="281">
        <v>2</v>
      </c>
      <c r="AA589" s="281">
        <v>3</v>
      </c>
      <c r="AB589" s="281">
        <v>4</v>
      </c>
      <c r="AC589" s="281">
        <v>17</v>
      </c>
      <c r="AD589" s="282">
        <v>35</v>
      </c>
      <c r="AE589" s="282">
        <v>5</v>
      </c>
      <c r="AF589" s="281">
        <v>100</v>
      </c>
      <c r="AG589" s="281" t="s">
        <v>380</v>
      </c>
      <c r="AH589" s="281" t="s">
        <v>4504</v>
      </c>
      <c r="AI589" s="281">
        <v>65</v>
      </c>
      <c r="AJ589" s="281" t="s">
        <v>4511</v>
      </c>
      <c r="AK589" s="281" t="s">
        <v>4512</v>
      </c>
      <c r="AL589" s="281">
        <v>35</v>
      </c>
      <c r="AM589" s="283"/>
      <c r="AN589" s="283"/>
      <c r="AO589" s="283"/>
      <c r="AP589" s="283"/>
      <c r="AQ589" s="283"/>
      <c r="AR589" s="283"/>
      <c r="AS589" s="283"/>
      <c r="AT589" s="283"/>
      <c r="AU589" s="283"/>
      <c r="AV589" s="283"/>
      <c r="AW589" s="283"/>
      <c r="AX589" s="283"/>
    </row>
    <row r="590" spans="1:50" s="421" customFormat="1" ht="93.45">
      <c r="A590" s="281">
        <v>416</v>
      </c>
      <c r="B590" s="284" t="s">
        <v>4488</v>
      </c>
      <c r="C590" s="281">
        <v>4</v>
      </c>
      <c r="D590" s="285"/>
      <c r="E590" s="281" t="s">
        <v>4513</v>
      </c>
      <c r="F590" s="286" t="s">
        <v>4514</v>
      </c>
      <c r="G590" s="281" t="s">
        <v>4515</v>
      </c>
      <c r="H590" s="356">
        <v>2021</v>
      </c>
      <c r="I590" s="281" t="s">
        <v>4516</v>
      </c>
      <c r="J590" s="288">
        <v>16452</v>
      </c>
      <c r="K590" s="281" t="s">
        <v>332</v>
      </c>
      <c r="L590" s="281" t="s">
        <v>4493</v>
      </c>
      <c r="M590" s="281" t="s">
        <v>4494</v>
      </c>
      <c r="N590" s="281" t="s">
        <v>4517</v>
      </c>
      <c r="O590" s="281" t="s">
        <v>4518</v>
      </c>
      <c r="P590" s="281" t="s">
        <v>4519</v>
      </c>
      <c r="Q590" s="282">
        <v>41.3</v>
      </c>
      <c r="R590" s="282">
        <v>6.32</v>
      </c>
      <c r="S590" s="282">
        <v>11.61</v>
      </c>
      <c r="T590" s="282">
        <v>23.37</v>
      </c>
      <c r="U590" s="282">
        <f t="shared" si="27"/>
        <v>41.3</v>
      </c>
      <c r="V590" s="281">
        <v>0</v>
      </c>
      <c r="W590" s="281">
        <v>9</v>
      </c>
      <c r="X590" s="369" t="s">
        <v>4498</v>
      </c>
      <c r="Y590" s="281">
        <v>4</v>
      </c>
      <c r="Z590" s="281">
        <v>6</v>
      </c>
      <c r="AA590" s="281">
        <v>2</v>
      </c>
      <c r="AB590" s="281">
        <v>17</v>
      </c>
      <c r="AC590" s="281">
        <v>19</v>
      </c>
      <c r="AD590" s="282">
        <v>35</v>
      </c>
      <c r="AE590" s="282">
        <v>5</v>
      </c>
      <c r="AF590" s="281">
        <v>100</v>
      </c>
      <c r="AG590" s="281" t="s">
        <v>4499</v>
      </c>
      <c r="AH590" s="281" t="s">
        <v>4520</v>
      </c>
      <c r="AI590" s="281">
        <v>50</v>
      </c>
      <c r="AJ590" s="281"/>
      <c r="AK590" s="281"/>
      <c r="AL590" s="281"/>
      <c r="AM590" s="283"/>
      <c r="AN590" s="283"/>
      <c r="AO590" s="283"/>
      <c r="AP590" s="283"/>
      <c r="AQ590" s="283"/>
      <c r="AR590" s="283"/>
      <c r="AS590" s="283"/>
      <c r="AT590" s="283"/>
      <c r="AU590" s="283"/>
      <c r="AV590" s="283"/>
      <c r="AW590" s="283"/>
      <c r="AX590" s="283"/>
    </row>
    <row r="591" spans="1:50" s="10" customFormat="1" ht="231" customHeight="1">
      <c r="A591" s="160" t="s">
        <v>4521</v>
      </c>
      <c r="B591" s="160" t="s">
        <v>4522</v>
      </c>
      <c r="C591" s="10">
        <v>116</v>
      </c>
      <c r="D591" s="158" t="s">
        <v>4499</v>
      </c>
      <c r="E591" s="10" t="s">
        <v>4523</v>
      </c>
      <c r="F591" s="160" t="s">
        <v>4524</v>
      </c>
      <c r="G591" s="10" t="s">
        <v>4525</v>
      </c>
      <c r="H591" s="10">
        <v>2007</v>
      </c>
      <c r="I591" s="10" t="s">
        <v>4526</v>
      </c>
      <c r="J591" s="159">
        <v>219000</v>
      </c>
      <c r="K591" s="10" t="s">
        <v>103</v>
      </c>
      <c r="L591" s="10" t="s">
        <v>4527</v>
      </c>
      <c r="M591" s="10" t="s">
        <v>4528</v>
      </c>
      <c r="N591" s="10" t="s">
        <v>4529</v>
      </c>
      <c r="O591" s="10" t="s">
        <v>4530</v>
      </c>
      <c r="P591" s="10">
        <v>3404818</v>
      </c>
      <c r="Q591" s="159">
        <v>12.62</v>
      </c>
      <c r="R591" s="159">
        <v>0</v>
      </c>
      <c r="S591" s="159">
        <v>12.62</v>
      </c>
      <c r="T591" s="159">
        <v>0</v>
      </c>
      <c r="U591" s="159">
        <v>12.62</v>
      </c>
      <c r="V591" s="47">
        <v>100</v>
      </c>
      <c r="W591" s="47">
        <v>100</v>
      </c>
      <c r="X591" s="28" t="s">
        <v>4531</v>
      </c>
      <c r="AB591" s="10">
        <v>35</v>
      </c>
      <c r="AC591" s="10">
        <v>116</v>
      </c>
      <c r="AD591" s="10">
        <v>13.55</v>
      </c>
      <c r="AE591" s="10">
        <v>5</v>
      </c>
      <c r="AF591" s="10">
        <v>60</v>
      </c>
      <c r="AG591" s="10" t="s">
        <v>4499</v>
      </c>
      <c r="AH591" s="10" t="s">
        <v>4532</v>
      </c>
      <c r="AI591" s="10">
        <v>40</v>
      </c>
      <c r="AJ591" s="10" t="s">
        <v>4533</v>
      </c>
      <c r="AK591" s="10" t="s">
        <v>4534</v>
      </c>
      <c r="AL591" s="10">
        <v>20</v>
      </c>
    </row>
    <row r="592" spans="1:50" s="10" customFormat="1" ht="113.15">
      <c r="A592" s="160" t="s">
        <v>4521</v>
      </c>
      <c r="B592" s="160" t="s">
        <v>4522</v>
      </c>
      <c r="C592" s="160" t="s">
        <v>4535</v>
      </c>
      <c r="D592" s="50" t="s">
        <v>4536</v>
      </c>
      <c r="E592" s="10" t="s">
        <v>4537</v>
      </c>
      <c r="F592" s="10">
        <v>14056</v>
      </c>
      <c r="G592" s="10" t="s">
        <v>4538</v>
      </c>
      <c r="H592" s="10">
        <v>2004</v>
      </c>
      <c r="I592" s="10" t="s">
        <v>4539</v>
      </c>
      <c r="J592" s="159">
        <v>133533.63</v>
      </c>
      <c r="K592" s="10" t="s">
        <v>149</v>
      </c>
      <c r="L592" s="10" t="s">
        <v>4540</v>
      </c>
      <c r="M592" s="10" t="s">
        <v>4541</v>
      </c>
      <c r="N592" s="10" t="s">
        <v>4542</v>
      </c>
      <c r="O592" s="10" t="s">
        <v>4543</v>
      </c>
      <c r="P592" s="10" t="s">
        <v>4544</v>
      </c>
      <c r="Q592" s="159">
        <v>4</v>
      </c>
      <c r="R592" s="159">
        <v>0</v>
      </c>
      <c r="S592" s="159">
        <v>4</v>
      </c>
      <c r="T592" s="159">
        <v>0</v>
      </c>
      <c r="U592" s="159">
        <v>4</v>
      </c>
      <c r="V592" s="47"/>
      <c r="W592" s="47">
        <v>100</v>
      </c>
      <c r="X592" s="28" t="s">
        <v>4531</v>
      </c>
      <c r="AB592" s="10">
        <v>3</v>
      </c>
      <c r="AC592" s="10">
        <v>104</v>
      </c>
      <c r="AD592" s="10">
        <v>20.11</v>
      </c>
      <c r="AE592" s="10">
        <v>5</v>
      </c>
      <c r="AF592" s="10">
        <v>60</v>
      </c>
      <c r="AG592" s="10" t="s">
        <v>4536</v>
      </c>
      <c r="AH592" s="10" t="s">
        <v>4545</v>
      </c>
      <c r="AI592" s="10">
        <v>40</v>
      </c>
      <c r="AJ592" s="10" t="s">
        <v>4546</v>
      </c>
      <c r="AK592" s="10" t="s">
        <v>4545</v>
      </c>
      <c r="AL592" s="10">
        <v>20</v>
      </c>
    </row>
    <row r="593" spans="1:50" s="10" customFormat="1" ht="141.44999999999999">
      <c r="A593" s="160" t="s">
        <v>4521</v>
      </c>
      <c r="B593" s="160" t="s">
        <v>4522</v>
      </c>
      <c r="C593" s="160" t="s">
        <v>4547</v>
      </c>
      <c r="D593" s="158" t="s">
        <v>4536</v>
      </c>
      <c r="E593" s="10" t="s">
        <v>4548</v>
      </c>
      <c r="F593" s="10">
        <v>16075</v>
      </c>
      <c r="G593" s="10" t="s">
        <v>4549</v>
      </c>
      <c r="H593" s="10">
        <v>2004</v>
      </c>
      <c r="I593" s="10" t="s">
        <v>4550</v>
      </c>
      <c r="J593" s="159">
        <v>50075.11</v>
      </c>
      <c r="K593" s="10" t="s">
        <v>149</v>
      </c>
      <c r="L593" s="10" t="s">
        <v>4551</v>
      </c>
      <c r="M593" s="10" t="s">
        <v>4552</v>
      </c>
      <c r="N593" s="10" t="s">
        <v>4553</v>
      </c>
      <c r="O593" s="10" t="s">
        <v>4554</v>
      </c>
      <c r="P593" s="10">
        <v>3403647</v>
      </c>
      <c r="Q593" s="159">
        <v>8.7899999999999991</v>
      </c>
      <c r="R593" s="159">
        <v>0</v>
      </c>
      <c r="S593" s="159">
        <v>8.7899999999999991</v>
      </c>
      <c r="T593" s="159">
        <v>0</v>
      </c>
      <c r="U593" s="159">
        <v>8.7899999999999991</v>
      </c>
      <c r="V593" s="47"/>
      <c r="W593" s="47">
        <v>100</v>
      </c>
      <c r="X593" s="28" t="s">
        <v>4531</v>
      </c>
      <c r="AB593" s="10">
        <v>3</v>
      </c>
      <c r="AC593" s="10">
        <v>113</v>
      </c>
      <c r="AD593" s="10">
        <v>28.71</v>
      </c>
      <c r="AE593" s="10">
        <v>5</v>
      </c>
      <c r="AF593" s="10">
        <v>100</v>
      </c>
      <c r="AG593" s="10" t="s">
        <v>4536</v>
      </c>
      <c r="AH593" s="10" t="s">
        <v>4548</v>
      </c>
      <c r="AI593" s="10">
        <v>100</v>
      </c>
    </row>
    <row r="594" spans="1:50" s="10" customFormat="1" ht="70.75">
      <c r="A594" s="160" t="s">
        <v>4521</v>
      </c>
      <c r="B594" s="160" t="s">
        <v>4522</v>
      </c>
      <c r="C594" s="160" t="s">
        <v>4555</v>
      </c>
      <c r="D594" s="50" t="s">
        <v>4556</v>
      </c>
      <c r="E594" s="10" t="s">
        <v>4557</v>
      </c>
      <c r="F594" s="160" t="s">
        <v>4558</v>
      </c>
      <c r="G594" s="10" t="s">
        <v>4559</v>
      </c>
      <c r="H594" s="10">
        <v>2008</v>
      </c>
      <c r="I594" s="10" t="s">
        <v>4560</v>
      </c>
      <c r="J594" s="159">
        <v>220225.8</v>
      </c>
      <c r="K594" s="10" t="s">
        <v>103</v>
      </c>
      <c r="L594" s="10" t="s">
        <v>4561</v>
      </c>
      <c r="M594" s="10" t="s">
        <v>4562</v>
      </c>
      <c r="N594" s="10" t="s">
        <v>4563</v>
      </c>
      <c r="O594" s="10" t="s">
        <v>4564</v>
      </c>
      <c r="P594" s="10">
        <v>3404609</v>
      </c>
      <c r="Q594" s="159">
        <v>13.58</v>
      </c>
      <c r="R594" s="159">
        <v>0</v>
      </c>
      <c r="S594" s="159">
        <v>13.58</v>
      </c>
      <c r="T594" s="159">
        <v>0</v>
      </c>
      <c r="U594" s="159">
        <v>13.58</v>
      </c>
      <c r="V594" s="47">
        <v>95</v>
      </c>
      <c r="W594" s="47">
        <v>100</v>
      </c>
      <c r="X594" s="28" t="s">
        <v>4531</v>
      </c>
      <c r="AB594" s="10">
        <v>3</v>
      </c>
      <c r="AC594" s="10">
        <v>102</v>
      </c>
      <c r="AD594" s="10">
        <v>23.04</v>
      </c>
      <c r="AE594" s="10">
        <v>5</v>
      </c>
      <c r="AF594" s="10">
        <v>100</v>
      </c>
      <c r="AG594" s="10" t="s">
        <v>4556</v>
      </c>
      <c r="AH594" s="10" t="s">
        <v>4565</v>
      </c>
      <c r="AI594" s="10">
        <v>100</v>
      </c>
    </row>
    <row r="595" spans="1:50" s="10" customFormat="1" ht="70.75">
      <c r="A595" s="160" t="s">
        <v>4521</v>
      </c>
      <c r="B595" s="160" t="s">
        <v>4522</v>
      </c>
      <c r="C595" s="10">
        <v>104</v>
      </c>
      <c r="D595" s="158" t="s">
        <v>4536</v>
      </c>
      <c r="E595" s="10" t="s">
        <v>4566</v>
      </c>
      <c r="F595" s="160" t="s">
        <v>4567</v>
      </c>
      <c r="G595" s="10" t="s">
        <v>4568</v>
      </c>
      <c r="H595" s="10">
        <v>2018</v>
      </c>
      <c r="I595" s="10" t="s">
        <v>9720</v>
      </c>
      <c r="J595" s="64">
        <v>98118.5</v>
      </c>
      <c r="K595" s="10" t="s">
        <v>69</v>
      </c>
      <c r="L595" s="10" t="s">
        <v>4551</v>
      </c>
      <c r="M595" s="10" t="s">
        <v>4552</v>
      </c>
      <c r="N595" s="10" t="s">
        <v>4569</v>
      </c>
      <c r="O595" s="10" t="s">
        <v>4570</v>
      </c>
      <c r="P595" s="10" t="s">
        <v>4571</v>
      </c>
      <c r="Q595" s="159">
        <v>19.37</v>
      </c>
      <c r="R595" s="159"/>
      <c r="S595" s="159"/>
      <c r="T595" s="159"/>
      <c r="U595" s="159"/>
      <c r="V595" s="47">
        <v>100</v>
      </c>
      <c r="W595" s="47">
        <v>8.33</v>
      </c>
      <c r="X595" s="28" t="s">
        <v>4531</v>
      </c>
      <c r="AF595" s="10">
        <v>100</v>
      </c>
      <c r="AG595" s="10" t="s">
        <v>4536</v>
      </c>
      <c r="AH595" s="10" t="s">
        <v>4572</v>
      </c>
      <c r="AI595" s="10">
        <v>20</v>
      </c>
      <c r="AJ595" s="10" t="s">
        <v>4546</v>
      </c>
      <c r="AK595" s="10" t="s">
        <v>4572</v>
      </c>
      <c r="AL595" s="10">
        <v>80</v>
      </c>
    </row>
    <row r="596" spans="1:50" s="10" customFormat="1" ht="99">
      <c r="A596" s="160" t="s">
        <v>4521</v>
      </c>
      <c r="B596" s="160" t="s">
        <v>4522</v>
      </c>
      <c r="C596" s="10">
        <v>107</v>
      </c>
      <c r="D596" s="158" t="s">
        <v>4536</v>
      </c>
      <c r="E596" s="10" t="s">
        <v>4573</v>
      </c>
      <c r="F596" s="160" t="s">
        <v>4574</v>
      </c>
      <c r="G596" s="10" t="s">
        <v>4575</v>
      </c>
      <c r="H596" s="10">
        <v>2019</v>
      </c>
      <c r="I596" s="10" t="s">
        <v>4576</v>
      </c>
      <c r="J596" s="64">
        <v>24499.3</v>
      </c>
      <c r="K596" s="10" t="s">
        <v>69</v>
      </c>
      <c r="L596" s="10" t="s">
        <v>4577</v>
      </c>
      <c r="M596" s="10" t="s">
        <v>4578</v>
      </c>
      <c r="N596" s="10" t="s">
        <v>4579</v>
      </c>
      <c r="O596" s="10" t="s">
        <v>4580</v>
      </c>
      <c r="P596" s="10">
        <v>3406789</v>
      </c>
      <c r="Q596" s="159">
        <v>2.89</v>
      </c>
      <c r="R596" s="159"/>
      <c r="S596" s="159"/>
      <c r="T596" s="159"/>
      <c r="U596" s="159"/>
      <c r="V596" s="47"/>
      <c r="W596" s="47">
        <v>8.33</v>
      </c>
      <c r="X596" s="28" t="s">
        <v>4531</v>
      </c>
      <c r="AF596" s="10">
        <v>100</v>
      </c>
      <c r="AG596" s="10" t="s">
        <v>4581</v>
      </c>
      <c r="AH596" s="10" t="s">
        <v>4573</v>
      </c>
      <c r="AI596" s="10">
        <v>80</v>
      </c>
      <c r="AJ596" s="10" t="s">
        <v>4536</v>
      </c>
      <c r="AK596" s="10" t="s">
        <v>4573</v>
      </c>
      <c r="AL596" s="10">
        <v>20</v>
      </c>
    </row>
    <row r="597" spans="1:50" s="10" customFormat="1" ht="70.75">
      <c r="A597" s="160" t="s">
        <v>4521</v>
      </c>
      <c r="B597" s="160" t="s">
        <v>4522</v>
      </c>
      <c r="C597" s="10">
        <v>102</v>
      </c>
      <c r="D597" s="158" t="s">
        <v>4556</v>
      </c>
      <c r="E597" s="10" t="s">
        <v>4557</v>
      </c>
      <c r="F597" s="160" t="s">
        <v>4558</v>
      </c>
      <c r="G597" s="10" t="s">
        <v>4582</v>
      </c>
      <c r="H597" s="10">
        <v>2018</v>
      </c>
      <c r="I597" s="10" t="s">
        <v>4560</v>
      </c>
      <c r="J597" s="161">
        <v>203250.24</v>
      </c>
      <c r="K597" s="10" t="s">
        <v>69</v>
      </c>
      <c r="L597" s="10" t="s">
        <v>4583</v>
      </c>
      <c r="M597" s="10" t="s">
        <v>4584</v>
      </c>
      <c r="N597" s="10" t="s">
        <v>4585</v>
      </c>
      <c r="O597" s="10" t="s">
        <v>4586</v>
      </c>
      <c r="P597" s="10">
        <v>3406704</v>
      </c>
      <c r="Q597" s="159">
        <f>R597+S597</f>
        <v>25.54</v>
      </c>
      <c r="R597" s="159">
        <v>11.96</v>
      </c>
      <c r="S597" s="159">
        <v>13.58</v>
      </c>
      <c r="T597" s="159">
        <v>0</v>
      </c>
      <c r="U597" s="159">
        <f>Q597</f>
        <v>25.54</v>
      </c>
      <c r="V597" s="47">
        <v>100</v>
      </c>
      <c r="W597" s="47">
        <v>8</v>
      </c>
      <c r="X597" s="28" t="s">
        <v>4531</v>
      </c>
      <c r="AC597" s="160" t="s">
        <v>76</v>
      </c>
      <c r="AD597" s="10">
        <v>23.04</v>
      </c>
      <c r="AE597" s="10">
        <v>5</v>
      </c>
      <c r="AF597" s="10">
        <v>100</v>
      </c>
      <c r="AG597" s="10" t="s">
        <v>4587</v>
      </c>
      <c r="AH597" s="10" t="s">
        <v>4565</v>
      </c>
      <c r="AI597" s="10">
        <v>100</v>
      </c>
    </row>
    <row r="598" spans="1:50" s="10" customFormat="1" ht="183.9">
      <c r="A598" s="160" t="s">
        <v>4521</v>
      </c>
      <c r="B598" s="160" t="s">
        <v>4522</v>
      </c>
      <c r="C598" s="10">
        <v>116</v>
      </c>
      <c r="D598" s="158" t="s">
        <v>4499</v>
      </c>
      <c r="E598" s="10" t="s">
        <v>4588</v>
      </c>
      <c r="F598" s="160" t="s">
        <v>4589</v>
      </c>
      <c r="G598" s="157" t="s">
        <v>4590</v>
      </c>
      <c r="H598" s="10">
        <v>2020</v>
      </c>
      <c r="I598" s="10" t="s">
        <v>4591</v>
      </c>
      <c r="J598" s="161">
        <v>101000.11</v>
      </c>
      <c r="K598" s="10" t="s">
        <v>328</v>
      </c>
      <c r="L598" s="10" t="s">
        <v>4592</v>
      </c>
      <c r="M598" s="10" t="s">
        <v>4593</v>
      </c>
      <c r="N598" s="10" t="s">
        <v>4594</v>
      </c>
      <c r="O598" s="10" t="s">
        <v>4595</v>
      </c>
      <c r="P598" s="10" t="s">
        <v>4596</v>
      </c>
      <c r="Q598" s="159">
        <f>J598/5/1700</f>
        <v>11.882365882352941</v>
      </c>
      <c r="R598" s="159"/>
      <c r="S598" s="159">
        <v>0</v>
      </c>
      <c r="T598" s="159">
        <v>16.399999999999999</v>
      </c>
      <c r="U598" s="159"/>
      <c r="V598" s="47">
        <v>80</v>
      </c>
      <c r="W598" s="47">
        <v>0</v>
      </c>
      <c r="X598" s="28" t="s">
        <v>4531</v>
      </c>
      <c r="AC598" s="160" t="s">
        <v>4597</v>
      </c>
      <c r="AD598" s="10">
        <v>16.399999999999999</v>
      </c>
      <c r="AE598" s="10">
        <v>5</v>
      </c>
      <c r="AF598" s="10">
        <v>80</v>
      </c>
      <c r="AG598" s="10" t="s">
        <v>4499</v>
      </c>
      <c r="AH598" s="10" t="s">
        <v>4532</v>
      </c>
      <c r="AI598" s="10">
        <v>50</v>
      </c>
      <c r="AJ598" s="10" t="s">
        <v>4598</v>
      </c>
      <c r="AK598" s="10" t="s">
        <v>4599</v>
      </c>
      <c r="AL598" s="10">
        <v>30</v>
      </c>
    </row>
    <row r="599" spans="1:50" s="10" customFormat="1" ht="70.75">
      <c r="A599" s="160" t="s">
        <v>4521</v>
      </c>
      <c r="B599" s="160" t="s">
        <v>4522</v>
      </c>
      <c r="C599" s="10">
        <v>102</v>
      </c>
      <c r="D599" s="50" t="s">
        <v>4556</v>
      </c>
      <c r="E599" s="10" t="s">
        <v>4557</v>
      </c>
      <c r="F599" s="160" t="s">
        <v>4558</v>
      </c>
      <c r="G599" s="10" t="s">
        <v>4559</v>
      </c>
      <c r="H599" s="10">
        <v>2008</v>
      </c>
      <c r="I599" s="10" t="s">
        <v>4560</v>
      </c>
      <c r="J599" s="65">
        <v>220225.8</v>
      </c>
      <c r="K599" s="10" t="s">
        <v>103</v>
      </c>
      <c r="L599" s="10" t="s">
        <v>4561</v>
      </c>
      <c r="M599" s="10" t="s">
        <v>4562</v>
      </c>
      <c r="N599" s="10" t="s">
        <v>4563</v>
      </c>
      <c r="O599" s="10" t="s">
        <v>4564</v>
      </c>
      <c r="P599" s="10">
        <v>3404609</v>
      </c>
      <c r="Q599" s="159">
        <v>13.58</v>
      </c>
      <c r="R599" s="159">
        <v>0</v>
      </c>
      <c r="S599" s="159">
        <v>13.58</v>
      </c>
      <c r="T599" s="159">
        <v>0</v>
      </c>
      <c r="U599" s="159">
        <v>13.58</v>
      </c>
      <c r="V599" s="47">
        <v>95</v>
      </c>
      <c r="W599" s="47">
        <v>100</v>
      </c>
      <c r="X599" s="28" t="s">
        <v>4531</v>
      </c>
      <c r="AB599" s="10">
        <v>3</v>
      </c>
      <c r="AC599" s="10">
        <v>102</v>
      </c>
      <c r="AD599" s="10">
        <v>23.04</v>
      </c>
      <c r="AE599" s="10">
        <v>5</v>
      </c>
      <c r="AF599" s="10">
        <v>100</v>
      </c>
      <c r="AG599" s="10" t="s">
        <v>4556</v>
      </c>
      <c r="AH599" s="10" t="s">
        <v>4565</v>
      </c>
      <c r="AI599" s="10">
        <v>100</v>
      </c>
    </row>
    <row r="600" spans="1:50" s="10" customFormat="1" ht="127.3">
      <c r="A600" s="160" t="s">
        <v>4521</v>
      </c>
      <c r="B600" s="160" t="s">
        <v>4522</v>
      </c>
      <c r="C600" s="10">
        <v>209</v>
      </c>
      <c r="D600" s="158" t="s">
        <v>4601</v>
      </c>
      <c r="E600" s="10" t="s">
        <v>4602</v>
      </c>
      <c r="F600" s="10">
        <v>18749</v>
      </c>
      <c r="G600" s="10" t="s">
        <v>4603</v>
      </c>
      <c r="H600" s="10">
        <v>2010</v>
      </c>
      <c r="I600" s="10" t="s">
        <v>4604</v>
      </c>
      <c r="J600" s="159">
        <v>400000</v>
      </c>
      <c r="K600" s="10" t="s">
        <v>81</v>
      </c>
      <c r="L600" s="10" t="s">
        <v>4605</v>
      </c>
      <c r="M600" s="10" t="s">
        <v>4606</v>
      </c>
      <c r="N600" s="10" t="s">
        <v>4607</v>
      </c>
      <c r="O600" s="10" t="s">
        <v>4608</v>
      </c>
      <c r="P600" s="10">
        <v>3806405</v>
      </c>
      <c r="Q600" s="159">
        <v>38.21</v>
      </c>
      <c r="R600" s="159">
        <v>0</v>
      </c>
      <c r="S600" s="159">
        <v>38.21</v>
      </c>
      <c r="T600" s="159">
        <v>0</v>
      </c>
      <c r="U600" s="159">
        <v>38.21</v>
      </c>
      <c r="V600" s="47">
        <v>40</v>
      </c>
      <c r="W600" s="47">
        <v>100</v>
      </c>
      <c r="X600" s="28" t="s">
        <v>4531</v>
      </c>
      <c r="AB600" s="10">
        <v>66</v>
      </c>
      <c r="AC600" s="10">
        <v>209.208</v>
      </c>
      <c r="AD600" s="10">
        <v>12.8</v>
      </c>
      <c r="AE600" s="10">
        <v>5</v>
      </c>
      <c r="AF600" s="10">
        <v>40</v>
      </c>
      <c r="AG600" s="10" t="s">
        <v>4601</v>
      </c>
      <c r="AH600" s="10" t="s">
        <v>4609</v>
      </c>
      <c r="AI600" s="10">
        <v>30</v>
      </c>
      <c r="AJ600" s="10" t="s">
        <v>4610</v>
      </c>
      <c r="AK600" s="10" t="s">
        <v>4611</v>
      </c>
      <c r="AL600" s="10">
        <v>5</v>
      </c>
      <c r="AM600" s="10" t="s">
        <v>1165</v>
      </c>
      <c r="AN600" s="10" t="s">
        <v>4612</v>
      </c>
      <c r="AO600" s="10">
        <v>5</v>
      </c>
    </row>
    <row r="601" spans="1:50" s="10" customFormat="1" ht="240.45">
      <c r="A601" s="160" t="s">
        <v>4521</v>
      </c>
      <c r="B601" s="160" t="s">
        <v>4522</v>
      </c>
      <c r="C601" s="10">
        <v>204</v>
      </c>
      <c r="D601" s="158" t="s">
        <v>77</v>
      </c>
      <c r="E601" s="10" t="s">
        <v>4613</v>
      </c>
      <c r="F601" s="10">
        <v>29235</v>
      </c>
      <c r="G601" s="10" t="s">
        <v>4614</v>
      </c>
      <c r="H601" s="10">
        <v>2004</v>
      </c>
      <c r="I601" s="10" t="s">
        <v>4615</v>
      </c>
      <c r="J601" s="159">
        <v>109247.2</v>
      </c>
      <c r="K601" s="10" t="s">
        <v>156</v>
      </c>
      <c r="L601" s="10" t="s">
        <v>4616</v>
      </c>
      <c r="M601" s="10" t="s">
        <v>4617</v>
      </c>
      <c r="N601" s="10" t="s">
        <v>4618</v>
      </c>
      <c r="O601" s="10" t="s">
        <v>4619</v>
      </c>
      <c r="P601" s="10">
        <v>3805137</v>
      </c>
      <c r="Q601" s="159">
        <v>13.66</v>
      </c>
      <c r="R601" s="159">
        <v>0</v>
      </c>
      <c r="S601" s="159">
        <v>13.66</v>
      </c>
      <c r="T601" s="159">
        <v>0</v>
      </c>
      <c r="U601" s="159">
        <v>13.66</v>
      </c>
      <c r="V601" s="47">
        <v>40</v>
      </c>
      <c r="W601" s="47">
        <v>100</v>
      </c>
      <c r="X601" s="28" t="s">
        <v>4531</v>
      </c>
      <c r="AB601" s="10">
        <v>60</v>
      </c>
      <c r="AC601" s="10">
        <v>204</v>
      </c>
      <c r="AD601" s="10">
        <v>10.93</v>
      </c>
      <c r="AE601" s="10">
        <v>5</v>
      </c>
      <c r="AF601" s="10">
        <v>40</v>
      </c>
      <c r="AG601" s="10" t="s">
        <v>4620</v>
      </c>
      <c r="AH601" s="10" t="s">
        <v>4621</v>
      </c>
      <c r="AI601" s="10">
        <v>10</v>
      </c>
      <c r="AJ601" s="10" t="s">
        <v>219</v>
      </c>
      <c r="AK601" s="10" t="s">
        <v>4622</v>
      </c>
      <c r="AL601" s="10">
        <v>15</v>
      </c>
      <c r="AM601" s="10" t="s">
        <v>219</v>
      </c>
      <c r="AN601" s="10" t="s">
        <v>4623</v>
      </c>
      <c r="AO601" s="10">
        <v>10</v>
      </c>
      <c r="AP601" s="10" t="s">
        <v>4624</v>
      </c>
      <c r="AQ601" s="10" t="s">
        <v>4623</v>
      </c>
      <c r="AR601" s="10">
        <v>5</v>
      </c>
    </row>
    <row r="602" spans="1:50" s="10" customFormat="1" ht="268.5" customHeight="1">
      <c r="A602" s="160" t="s">
        <v>4521</v>
      </c>
      <c r="B602" s="160" t="s">
        <v>4522</v>
      </c>
      <c r="C602" s="10">
        <v>204</v>
      </c>
      <c r="D602" s="158" t="s">
        <v>77</v>
      </c>
      <c r="E602" s="10" t="s">
        <v>4613</v>
      </c>
      <c r="F602" s="10">
        <v>29235</v>
      </c>
      <c r="G602" s="10" t="s">
        <v>4625</v>
      </c>
      <c r="H602" s="10">
        <v>2007</v>
      </c>
      <c r="I602" s="10" t="s">
        <v>4626</v>
      </c>
      <c r="J602" s="159">
        <v>401697</v>
      </c>
      <c r="K602" s="10" t="s">
        <v>103</v>
      </c>
      <c r="L602" s="10" t="s">
        <v>4627</v>
      </c>
      <c r="M602" s="10" t="s">
        <v>4628</v>
      </c>
      <c r="N602" s="10" t="s">
        <v>4629</v>
      </c>
      <c r="O602" s="10" t="s">
        <v>4619</v>
      </c>
      <c r="P602" s="10">
        <v>3805889</v>
      </c>
      <c r="Q602" s="159">
        <v>87.98</v>
      </c>
      <c r="R602" s="159">
        <v>0</v>
      </c>
      <c r="S602" s="159">
        <v>87.98</v>
      </c>
      <c r="T602" s="159">
        <v>0</v>
      </c>
      <c r="U602" s="159">
        <v>87.98</v>
      </c>
      <c r="V602" s="47">
        <v>80</v>
      </c>
      <c r="W602" s="47">
        <v>100</v>
      </c>
      <c r="X602" s="28" t="s">
        <v>4531</v>
      </c>
      <c r="AB602" s="10">
        <v>60</v>
      </c>
      <c r="AC602" s="10">
        <v>204</v>
      </c>
      <c r="AD602" s="10">
        <v>10.93</v>
      </c>
      <c r="AE602" s="10">
        <v>5</v>
      </c>
      <c r="AF602" s="10">
        <v>80</v>
      </c>
      <c r="AG602" s="10" t="s">
        <v>586</v>
      </c>
      <c r="AH602" s="10" t="s">
        <v>4630</v>
      </c>
      <c r="AI602" s="10">
        <v>20</v>
      </c>
      <c r="AJ602" s="10" t="s">
        <v>426</v>
      </c>
      <c r="AK602" s="10" t="s">
        <v>4631</v>
      </c>
      <c r="AL602" s="10">
        <v>20</v>
      </c>
      <c r="AM602" s="10" t="s">
        <v>219</v>
      </c>
      <c r="AN602" s="10" t="s">
        <v>4622</v>
      </c>
      <c r="AO602" s="10">
        <v>35</v>
      </c>
      <c r="AP602" s="10" t="s">
        <v>4624</v>
      </c>
      <c r="AQ602" s="10" t="s">
        <v>4534</v>
      </c>
      <c r="AR602" s="10">
        <v>5</v>
      </c>
    </row>
    <row r="603" spans="1:50" s="10" customFormat="1" ht="127.3">
      <c r="A603" s="160" t="s">
        <v>4521</v>
      </c>
      <c r="B603" s="160" t="s">
        <v>4522</v>
      </c>
      <c r="C603" s="10">
        <v>209</v>
      </c>
      <c r="D603" s="158" t="s">
        <v>4601</v>
      </c>
      <c r="E603" s="10" t="s">
        <v>4632</v>
      </c>
      <c r="F603" s="160" t="s">
        <v>4633</v>
      </c>
      <c r="G603" s="10" t="s">
        <v>4634</v>
      </c>
      <c r="H603" s="10">
        <v>2005</v>
      </c>
      <c r="I603" s="10" t="s">
        <v>4635</v>
      </c>
      <c r="J603" s="159">
        <v>106453</v>
      </c>
      <c r="K603" s="10" t="s">
        <v>149</v>
      </c>
      <c r="L603" s="10" t="s">
        <v>4636</v>
      </c>
      <c r="M603" s="10" t="s">
        <v>4637</v>
      </c>
      <c r="N603" s="10" t="s">
        <v>4638</v>
      </c>
      <c r="O603" s="10" t="s">
        <v>4639</v>
      </c>
      <c r="P603" s="10">
        <v>3805340</v>
      </c>
      <c r="Q603" s="159">
        <v>10</v>
      </c>
      <c r="R603" s="159">
        <v>0</v>
      </c>
      <c r="S603" s="159">
        <v>10</v>
      </c>
      <c r="T603" s="159">
        <v>0</v>
      </c>
      <c r="U603" s="159">
        <v>10</v>
      </c>
      <c r="V603" s="47">
        <v>70</v>
      </c>
      <c r="W603" s="47">
        <v>100</v>
      </c>
      <c r="X603" s="28" t="s">
        <v>4531</v>
      </c>
      <c r="AB603" s="10">
        <v>66</v>
      </c>
      <c r="AC603" s="10" t="s">
        <v>4640</v>
      </c>
      <c r="AD603" s="10">
        <v>12.8</v>
      </c>
      <c r="AE603" s="10">
        <v>5</v>
      </c>
      <c r="AF603" s="10">
        <v>70</v>
      </c>
      <c r="AG603" s="10" t="s">
        <v>4601</v>
      </c>
      <c r="AH603" s="10" t="s">
        <v>4641</v>
      </c>
      <c r="AI603" s="10">
        <v>50</v>
      </c>
      <c r="AJ603" s="10" t="s">
        <v>1490</v>
      </c>
      <c r="AK603" s="10" t="s">
        <v>4642</v>
      </c>
      <c r="AL603" s="10">
        <v>5</v>
      </c>
      <c r="AM603" s="10" t="s">
        <v>189</v>
      </c>
      <c r="AN603" s="10" t="s">
        <v>4643</v>
      </c>
      <c r="AO603" s="10">
        <v>10</v>
      </c>
      <c r="AP603" s="10" t="s">
        <v>4610</v>
      </c>
      <c r="AQ603" s="10" t="s">
        <v>4644</v>
      </c>
      <c r="AR603" s="10">
        <v>5</v>
      </c>
    </row>
    <row r="604" spans="1:50" s="10" customFormat="1" ht="78.75" customHeight="1">
      <c r="A604" s="160" t="s">
        <v>4521</v>
      </c>
      <c r="B604" s="160" t="s">
        <v>4522</v>
      </c>
      <c r="C604" s="10">
        <v>209</v>
      </c>
      <c r="D604" s="158" t="s">
        <v>4601</v>
      </c>
      <c r="E604" s="10" t="s">
        <v>4645</v>
      </c>
      <c r="F604" s="160" t="s">
        <v>4633</v>
      </c>
      <c r="G604" s="10" t="s">
        <v>4646</v>
      </c>
      <c r="H604" s="10">
        <v>2007</v>
      </c>
      <c r="I604" s="10" t="s">
        <v>4647</v>
      </c>
      <c r="J604" s="159">
        <v>93314.97</v>
      </c>
      <c r="K604" s="10" t="s">
        <v>103</v>
      </c>
      <c r="L604" s="10" t="s">
        <v>4648</v>
      </c>
      <c r="M604" s="10" t="s">
        <v>4649</v>
      </c>
      <c r="N604" s="10" t="s">
        <v>4650</v>
      </c>
      <c r="O604" s="10" t="s">
        <v>4651</v>
      </c>
      <c r="P604" s="10">
        <v>3805856</v>
      </c>
      <c r="Q604" s="159">
        <v>40.25</v>
      </c>
      <c r="R604" s="159">
        <v>0</v>
      </c>
      <c r="S604" s="159">
        <v>40.25</v>
      </c>
      <c r="T604" s="159">
        <v>0</v>
      </c>
      <c r="U604" s="159">
        <v>40.25</v>
      </c>
      <c r="V604" s="47">
        <v>30</v>
      </c>
      <c r="W604" s="47">
        <v>100</v>
      </c>
      <c r="X604" s="28" t="s">
        <v>4531</v>
      </c>
      <c r="AB604" s="10">
        <v>66</v>
      </c>
      <c r="AC604" s="10">
        <v>209</v>
      </c>
      <c r="AD604" s="10">
        <v>10.93</v>
      </c>
      <c r="AE604" s="10">
        <v>5</v>
      </c>
      <c r="AF604" s="10">
        <v>10</v>
      </c>
      <c r="AG604" s="10" t="s">
        <v>4601</v>
      </c>
      <c r="AH604" s="10" t="s">
        <v>4652</v>
      </c>
      <c r="AI604" s="10">
        <v>5</v>
      </c>
      <c r="AJ604" s="10" t="s">
        <v>189</v>
      </c>
      <c r="AK604" s="10" t="s">
        <v>4653</v>
      </c>
      <c r="AL604" s="10">
        <v>5</v>
      </c>
    </row>
    <row r="605" spans="1:50" s="10" customFormat="1" ht="212.15">
      <c r="A605" s="160" t="s">
        <v>4521</v>
      </c>
      <c r="B605" s="160" t="s">
        <v>4522</v>
      </c>
      <c r="C605" s="10">
        <v>204</v>
      </c>
      <c r="D605" s="158" t="s">
        <v>77</v>
      </c>
      <c r="E605" s="66" t="s">
        <v>4654</v>
      </c>
      <c r="F605" s="66">
        <v>15328</v>
      </c>
      <c r="G605" s="66" t="s">
        <v>4655</v>
      </c>
      <c r="H605" s="66">
        <v>2020</v>
      </c>
      <c r="I605" s="66" t="s">
        <v>4656</v>
      </c>
      <c r="J605" s="115">
        <v>42865.85</v>
      </c>
      <c r="K605" s="67" t="s">
        <v>6772</v>
      </c>
      <c r="L605" s="66" t="s">
        <v>4657</v>
      </c>
      <c r="M605" s="66" t="s">
        <v>4658</v>
      </c>
      <c r="N605" s="66" t="s">
        <v>4659</v>
      </c>
      <c r="O605" s="66" t="s">
        <v>4660</v>
      </c>
      <c r="Q605" s="159" t="s">
        <v>4661</v>
      </c>
      <c r="R605" s="159" t="s">
        <v>4662</v>
      </c>
      <c r="S605" s="159" t="s">
        <v>4663</v>
      </c>
      <c r="T605" s="159" t="s">
        <v>4664</v>
      </c>
      <c r="U605" s="159" t="s">
        <v>4665</v>
      </c>
      <c r="V605" s="47">
        <v>80</v>
      </c>
      <c r="W605" s="47">
        <v>30</v>
      </c>
      <c r="X605" s="28" t="s">
        <v>4531</v>
      </c>
      <c r="Y605" s="10">
        <v>3</v>
      </c>
      <c r="Z605" s="10">
        <v>11</v>
      </c>
      <c r="AA605" s="10">
        <v>5</v>
      </c>
      <c r="AB605" s="10">
        <v>4</v>
      </c>
      <c r="AE605" s="10">
        <v>5</v>
      </c>
      <c r="AF605" s="66">
        <v>0</v>
      </c>
      <c r="AG605" s="66"/>
      <c r="AH605" s="66"/>
      <c r="AI605" s="66"/>
      <c r="AJ605" s="66"/>
      <c r="AK605" s="66"/>
      <c r="AL605" s="66"/>
      <c r="AM605" s="66"/>
      <c r="AN605" s="66"/>
      <c r="AO605" s="66"/>
      <c r="AP605" s="66"/>
      <c r="AQ605" s="66"/>
      <c r="AR605" s="66"/>
    </row>
    <row r="606" spans="1:50" s="10" customFormat="1" ht="96" customHeight="1">
      <c r="A606" s="160" t="s">
        <v>4521</v>
      </c>
      <c r="B606" s="160" t="s">
        <v>4522</v>
      </c>
      <c r="C606" s="160" t="s">
        <v>4666</v>
      </c>
      <c r="D606" s="50" t="s">
        <v>4667</v>
      </c>
      <c r="E606" s="157" t="s">
        <v>4668</v>
      </c>
      <c r="F606" s="160" t="s">
        <v>4669</v>
      </c>
      <c r="G606" s="157" t="s">
        <v>4670</v>
      </c>
      <c r="H606" s="160" t="s">
        <v>4671</v>
      </c>
      <c r="I606" s="157" t="s">
        <v>4672</v>
      </c>
      <c r="J606" s="159" t="s">
        <v>4673</v>
      </c>
      <c r="K606" s="160" t="s">
        <v>271</v>
      </c>
      <c r="L606" s="157" t="s">
        <v>4674</v>
      </c>
      <c r="M606" s="157" t="s">
        <v>4675</v>
      </c>
      <c r="N606" s="157" t="s">
        <v>4676</v>
      </c>
      <c r="O606" s="157" t="s">
        <v>4677</v>
      </c>
      <c r="P606" s="160" t="s">
        <v>4678</v>
      </c>
      <c r="Q606" s="159" t="s">
        <v>4679</v>
      </c>
      <c r="R606" s="159"/>
      <c r="S606" s="159"/>
      <c r="T606" s="159"/>
      <c r="U606" s="159"/>
      <c r="V606" s="47" t="s">
        <v>4680</v>
      </c>
      <c r="W606" s="47" t="s">
        <v>4680</v>
      </c>
      <c r="X606" s="28" t="s">
        <v>4531</v>
      </c>
      <c r="Y606" s="160"/>
      <c r="Z606" s="160"/>
      <c r="AA606" s="160"/>
      <c r="AB606" s="160"/>
      <c r="AC606" s="160"/>
      <c r="AD606" s="160"/>
      <c r="AE606" s="160" t="s">
        <v>4681</v>
      </c>
      <c r="AF606" s="160" t="s">
        <v>4682</v>
      </c>
      <c r="AG606" s="160" t="s">
        <v>4667</v>
      </c>
      <c r="AH606" s="160" t="s">
        <v>4668</v>
      </c>
      <c r="AI606" s="160" t="s">
        <v>4680</v>
      </c>
      <c r="AJ606" s="160"/>
      <c r="AK606" s="160"/>
      <c r="AL606" s="160"/>
      <c r="AM606" s="160"/>
      <c r="AN606" s="160"/>
      <c r="AO606" s="160"/>
      <c r="AP606" s="160"/>
      <c r="AQ606" s="160"/>
      <c r="AR606" s="160"/>
      <c r="AS606" s="160"/>
      <c r="AT606" s="160"/>
      <c r="AU606" s="160"/>
      <c r="AV606" s="160"/>
      <c r="AW606" s="160"/>
      <c r="AX606" s="160"/>
    </row>
    <row r="607" spans="1:50" s="10" customFormat="1" ht="67.5" customHeight="1">
      <c r="A607" s="160" t="s">
        <v>4521</v>
      </c>
      <c r="B607" s="160" t="s">
        <v>4522</v>
      </c>
      <c r="C607" s="160" t="s">
        <v>4666</v>
      </c>
      <c r="D607" s="50" t="s">
        <v>4667</v>
      </c>
      <c r="E607" s="157" t="s">
        <v>4668</v>
      </c>
      <c r="F607" s="160" t="s">
        <v>4669</v>
      </c>
      <c r="G607" s="157" t="s">
        <v>4683</v>
      </c>
      <c r="H607" s="160" t="s">
        <v>4671</v>
      </c>
      <c r="I607" s="157" t="s">
        <v>4684</v>
      </c>
      <c r="J607" s="159" t="s">
        <v>4685</v>
      </c>
      <c r="K607" s="160" t="s">
        <v>9696</v>
      </c>
      <c r="L607" s="157" t="s">
        <v>4674</v>
      </c>
      <c r="M607" s="157" t="s">
        <v>4675</v>
      </c>
      <c r="N607" s="157" t="s">
        <v>4686</v>
      </c>
      <c r="O607" s="157" t="s">
        <v>4687</v>
      </c>
      <c r="P607" s="160"/>
      <c r="Q607" s="159" t="s">
        <v>4688</v>
      </c>
      <c r="R607" s="159"/>
      <c r="S607" s="159"/>
      <c r="T607" s="159"/>
      <c r="U607" s="159"/>
      <c r="V607" s="47" t="s">
        <v>4689</v>
      </c>
      <c r="W607" s="47" t="s">
        <v>4680</v>
      </c>
      <c r="X607" s="28" t="s">
        <v>4531</v>
      </c>
      <c r="Y607" s="160"/>
      <c r="Z607" s="160"/>
      <c r="AA607" s="160"/>
      <c r="AB607" s="160"/>
      <c r="AC607" s="160"/>
      <c r="AD607" s="160"/>
      <c r="AE607" s="160" t="s">
        <v>3380</v>
      </c>
      <c r="AF607" s="160" t="s">
        <v>4680</v>
      </c>
      <c r="AG607" s="160" t="s">
        <v>4667</v>
      </c>
      <c r="AH607" s="160" t="s">
        <v>4668</v>
      </c>
      <c r="AI607" s="160" t="s">
        <v>4680</v>
      </c>
      <c r="AJ607" s="160"/>
      <c r="AK607" s="160"/>
      <c r="AL607" s="160"/>
      <c r="AM607" s="160"/>
      <c r="AN607" s="160"/>
      <c r="AO607" s="160"/>
      <c r="AP607" s="160"/>
      <c r="AQ607" s="160"/>
      <c r="AR607" s="160"/>
      <c r="AS607" s="160"/>
      <c r="AT607" s="160"/>
      <c r="AU607" s="160"/>
      <c r="AV607" s="160"/>
      <c r="AW607" s="160"/>
      <c r="AX607" s="160"/>
    </row>
    <row r="608" spans="1:50" s="10" customFormat="1" ht="155.6">
      <c r="A608" s="160" t="s">
        <v>4521</v>
      </c>
      <c r="B608" s="160" t="s">
        <v>4522</v>
      </c>
      <c r="C608" s="60">
        <v>301</v>
      </c>
      <c r="D608" s="68" t="s">
        <v>4667</v>
      </c>
      <c r="E608" s="60" t="s">
        <v>4690</v>
      </c>
      <c r="F608" s="69" t="s">
        <v>4691</v>
      </c>
      <c r="G608" s="60" t="s">
        <v>4692</v>
      </c>
      <c r="H608" s="60">
        <v>2019</v>
      </c>
      <c r="I608" s="60" t="s">
        <v>4693</v>
      </c>
      <c r="J608" s="61">
        <v>25881.99</v>
      </c>
      <c r="K608" s="60" t="s">
        <v>69</v>
      </c>
      <c r="L608" s="60" t="s">
        <v>4694</v>
      </c>
      <c r="M608" s="60" t="s">
        <v>4695</v>
      </c>
      <c r="N608" s="60" t="s">
        <v>4696</v>
      </c>
      <c r="O608" s="60" t="s">
        <v>4697</v>
      </c>
      <c r="P608" s="60"/>
      <c r="Q608" s="61"/>
      <c r="R608" s="61"/>
      <c r="S608" s="61"/>
      <c r="T608" s="61"/>
      <c r="U608" s="61"/>
      <c r="V608" s="116"/>
      <c r="W608" s="116">
        <v>80</v>
      </c>
      <c r="X608" s="28" t="s">
        <v>4531</v>
      </c>
      <c r="Y608" s="60"/>
      <c r="Z608" s="60"/>
      <c r="AA608" s="60"/>
      <c r="AB608" s="60"/>
      <c r="AC608" s="60"/>
      <c r="AD608" s="60"/>
      <c r="AE608" s="60"/>
      <c r="AF608" s="60"/>
      <c r="AG608" s="60"/>
      <c r="AH608" s="60"/>
      <c r="AI608" s="60"/>
      <c r="AJ608" s="60"/>
      <c r="AK608" s="60"/>
      <c r="AL608" s="60"/>
      <c r="AM608" s="60"/>
      <c r="AN608" s="60"/>
      <c r="AO608" s="60"/>
      <c r="AP608" s="60"/>
      <c r="AQ608" s="60"/>
      <c r="AR608" s="60"/>
      <c r="AS608" s="60"/>
      <c r="AT608" s="60"/>
      <c r="AU608" s="60"/>
      <c r="AV608" s="60"/>
      <c r="AW608" s="60"/>
      <c r="AX608" s="60"/>
    </row>
    <row r="609" spans="1:50" s="157" customFormat="1" ht="99">
      <c r="A609" s="160" t="s">
        <v>4521</v>
      </c>
      <c r="B609" s="160" t="s">
        <v>4522</v>
      </c>
      <c r="C609" s="60">
        <v>301</v>
      </c>
      <c r="D609" s="68" t="s">
        <v>4667</v>
      </c>
      <c r="E609" s="60" t="s">
        <v>4698</v>
      </c>
      <c r="F609" s="69">
        <v>11253</v>
      </c>
      <c r="G609" s="62" t="s">
        <v>4699</v>
      </c>
      <c r="H609" s="60">
        <v>2020</v>
      </c>
      <c r="I609" s="60" t="s">
        <v>4700</v>
      </c>
      <c r="J609" s="61">
        <v>124103.92</v>
      </c>
      <c r="K609" s="60" t="s">
        <v>328</v>
      </c>
      <c r="L609" s="60" t="s">
        <v>4694</v>
      </c>
      <c r="M609" s="60" t="s">
        <v>4695</v>
      </c>
      <c r="N609" s="60" t="s">
        <v>4701</v>
      </c>
      <c r="O609" s="60" t="s">
        <v>4702</v>
      </c>
      <c r="P609" s="60">
        <v>3604291</v>
      </c>
      <c r="Q609" s="61"/>
      <c r="R609" s="61"/>
      <c r="S609" s="61"/>
      <c r="T609" s="61"/>
      <c r="U609" s="61"/>
      <c r="V609" s="116"/>
      <c r="W609" s="116">
        <v>40</v>
      </c>
      <c r="X609" s="28" t="s">
        <v>4531</v>
      </c>
      <c r="Y609" s="60">
        <v>4</v>
      </c>
      <c r="Z609" s="60">
        <v>4</v>
      </c>
      <c r="AA609" s="60">
        <v>1</v>
      </c>
      <c r="AB609" s="60">
        <v>2</v>
      </c>
      <c r="AC609" s="60"/>
      <c r="AD609" s="60"/>
      <c r="AE609" s="60"/>
      <c r="AF609" s="116">
        <v>30</v>
      </c>
      <c r="AG609" s="60" t="s">
        <v>4703</v>
      </c>
      <c r="AH609" s="60" t="s">
        <v>4704</v>
      </c>
      <c r="AI609" s="116">
        <v>30</v>
      </c>
      <c r="AJ609" s="60"/>
      <c r="AK609" s="60"/>
      <c r="AL609" s="60"/>
      <c r="AM609" s="60"/>
      <c r="AN609" s="60"/>
      <c r="AO609" s="60"/>
      <c r="AP609" s="60"/>
      <c r="AQ609" s="60"/>
      <c r="AR609" s="60"/>
      <c r="AS609" s="60"/>
      <c r="AT609" s="60"/>
      <c r="AU609" s="60"/>
      <c r="AV609" s="60"/>
      <c r="AW609" s="60"/>
      <c r="AX609" s="60"/>
    </row>
    <row r="610" spans="1:50" s="10" customFormat="1" ht="117.75" customHeight="1">
      <c r="A610" s="160" t="s">
        <v>4521</v>
      </c>
      <c r="B610" s="160" t="s">
        <v>4522</v>
      </c>
      <c r="C610" s="160" t="s">
        <v>4705</v>
      </c>
      <c r="D610" s="50" t="s">
        <v>4600</v>
      </c>
      <c r="E610" s="70" t="s">
        <v>4706</v>
      </c>
      <c r="F610" s="160" t="s">
        <v>4707</v>
      </c>
      <c r="G610" s="157" t="s">
        <v>4708</v>
      </c>
      <c r="H610" s="160" t="s">
        <v>4709</v>
      </c>
      <c r="I610" s="157" t="s">
        <v>4710</v>
      </c>
      <c r="J610" s="159" t="s">
        <v>4711</v>
      </c>
      <c r="K610" s="160" t="s">
        <v>81</v>
      </c>
      <c r="L610" s="157" t="s">
        <v>4712</v>
      </c>
      <c r="M610" s="157" t="s">
        <v>4713</v>
      </c>
      <c r="N610" s="157" t="s">
        <v>4714</v>
      </c>
      <c r="O610" s="157" t="s">
        <v>4715</v>
      </c>
      <c r="P610" s="160" t="s">
        <v>4716</v>
      </c>
      <c r="Q610" s="159" t="s">
        <v>4717</v>
      </c>
      <c r="R610" s="159">
        <f>J610/(5*200*8)</f>
        <v>14.875</v>
      </c>
      <c r="S610" s="159">
        <v>40</v>
      </c>
      <c r="T610" s="159">
        <v>5</v>
      </c>
      <c r="U610" s="159">
        <f>SUM(R610:T610)</f>
        <v>59.875</v>
      </c>
      <c r="V610" s="47" t="s">
        <v>4718</v>
      </c>
      <c r="W610" s="47" t="s">
        <v>4718</v>
      </c>
      <c r="X610" s="28" t="s">
        <v>4531</v>
      </c>
      <c r="Y610" s="160" t="s">
        <v>4719</v>
      </c>
      <c r="Z610" s="160" t="s">
        <v>4720</v>
      </c>
      <c r="AA610" s="160" t="s">
        <v>4721</v>
      </c>
      <c r="AB610" s="160" t="s">
        <v>4721</v>
      </c>
      <c r="AC610" s="160"/>
      <c r="AD610" s="160"/>
      <c r="AE610" s="160" t="s">
        <v>4722</v>
      </c>
      <c r="AF610" s="157">
        <v>60</v>
      </c>
      <c r="AG610" s="10" t="s">
        <v>4723</v>
      </c>
      <c r="AH610" s="160" t="s">
        <v>4724</v>
      </c>
      <c r="AI610" s="13">
        <v>20</v>
      </c>
      <c r="AJ610" s="10" t="s">
        <v>4725</v>
      </c>
      <c r="AK610" s="10" t="s">
        <v>4726</v>
      </c>
      <c r="AL610" s="13">
        <v>20</v>
      </c>
      <c r="AM610" s="10" t="s">
        <v>4727</v>
      </c>
      <c r="AN610" s="10" t="s">
        <v>4728</v>
      </c>
      <c r="AO610" s="13">
        <v>10</v>
      </c>
      <c r="AP610" s="10" t="s">
        <v>4729</v>
      </c>
      <c r="AQ610" s="160" t="s">
        <v>4724</v>
      </c>
      <c r="AR610" s="13">
        <v>10</v>
      </c>
      <c r="AS610" s="160"/>
      <c r="AT610" s="160"/>
      <c r="AU610" s="160"/>
      <c r="AV610" s="160"/>
      <c r="AW610" s="160"/>
      <c r="AX610" s="160"/>
    </row>
    <row r="611" spans="1:50" s="10" customFormat="1" ht="99" customHeight="1">
      <c r="A611" s="160" t="s">
        <v>4521</v>
      </c>
      <c r="B611" s="160" t="s">
        <v>4522</v>
      </c>
      <c r="C611" s="160" t="s">
        <v>4705</v>
      </c>
      <c r="D611" s="50" t="s">
        <v>4600</v>
      </c>
      <c r="E611" s="157" t="s">
        <v>4730</v>
      </c>
      <c r="F611" s="160" t="s">
        <v>4707</v>
      </c>
      <c r="G611" s="157" t="s">
        <v>4731</v>
      </c>
      <c r="H611" s="160" t="s">
        <v>4732</v>
      </c>
      <c r="I611" s="157" t="s">
        <v>1420</v>
      </c>
      <c r="J611" s="159">
        <f>15925*1.22</f>
        <v>19428.5</v>
      </c>
      <c r="K611" s="67" t="s">
        <v>6772</v>
      </c>
      <c r="L611" s="157" t="s">
        <v>4712</v>
      </c>
      <c r="M611" s="157" t="s">
        <v>4713</v>
      </c>
      <c r="N611" s="157" t="s">
        <v>4733</v>
      </c>
      <c r="O611" s="157" t="s">
        <v>4734</v>
      </c>
      <c r="P611" s="160"/>
      <c r="Q611" s="159" t="s">
        <v>4735</v>
      </c>
      <c r="R611" s="159">
        <f>J611/(5*200*8)</f>
        <v>2.4285625</v>
      </c>
      <c r="S611" s="159">
        <v>5</v>
      </c>
      <c r="T611" s="159">
        <v>15</v>
      </c>
      <c r="U611" s="159">
        <f>SUM(R611:T611)</f>
        <v>22.428562499999998</v>
      </c>
      <c r="V611" s="47" t="s">
        <v>4717</v>
      </c>
      <c r="W611" s="47" t="s">
        <v>4662</v>
      </c>
      <c r="X611" s="28" t="s">
        <v>4531</v>
      </c>
      <c r="Y611" s="160" t="s">
        <v>4719</v>
      </c>
      <c r="Z611" s="160" t="s">
        <v>4736</v>
      </c>
      <c r="AA611" s="160" t="s">
        <v>4737</v>
      </c>
      <c r="AB611" s="160" t="s">
        <v>4721</v>
      </c>
      <c r="AC611" s="160"/>
      <c r="AD611" s="160"/>
      <c r="AE611" s="160" t="s">
        <v>4722</v>
      </c>
      <c r="AF611" s="13">
        <v>70</v>
      </c>
      <c r="AG611" s="10" t="s">
        <v>4600</v>
      </c>
      <c r="AH611" s="160" t="s">
        <v>4724</v>
      </c>
      <c r="AI611" s="47">
        <v>20</v>
      </c>
      <c r="AJ611" s="10" t="s">
        <v>4725</v>
      </c>
      <c r="AK611" s="10" t="s">
        <v>4726</v>
      </c>
      <c r="AL611" s="47">
        <v>20</v>
      </c>
      <c r="AM611" s="10" t="s">
        <v>4727</v>
      </c>
      <c r="AN611" s="10" t="s">
        <v>4728</v>
      </c>
      <c r="AO611" s="47">
        <v>20</v>
      </c>
      <c r="AP611" s="10" t="s">
        <v>4729</v>
      </c>
      <c r="AQ611" s="160" t="s">
        <v>4724</v>
      </c>
      <c r="AR611" s="47">
        <v>10</v>
      </c>
      <c r="AS611" s="160"/>
      <c r="AT611" s="160"/>
      <c r="AU611" s="160"/>
      <c r="AV611" s="160"/>
      <c r="AW611" s="160"/>
      <c r="AX611" s="160"/>
    </row>
    <row r="612" spans="1:50" s="10" customFormat="1" ht="93.75" customHeight="1">
      <c r="A612" s="160" t="s">
        <v>4521</v>
      </c>
      <c r="B612" s="160" t="s">
        <v>4522</v>
      </c>
      <c r="C612" s="160" t="s">
        <v>4705</v>
      </c>
      <c r="D612" s="50" t="s">
        <v>4600</v>
      </c>
      <c r="E612" s="157" t="s">
        <v>4730</v>
      </c>
      <c r="F612" s="160" t="s">
        <v>4707</v>
      </c>
      <c r="G612" s="157" t="s">
        <v>4738</v>
      </c>
      <c r="H612" s="160" t="s">
        <v>4739</v>
      </c>
      <c r="I612" s="161" t="s">
        <v>4740</v>
      </c>
      <c r="J612" s="159" t="s">
        <v>4741</v>
      </c>
      <c r="K612" s="160" t="s">
        <v>103</v>
      </c>
      <c r="L612" s="158" t="s">
        <v>4712</v>
      </c>
      <c r="M612" s="157" t="s">
        <v>4713</v>
      </c>
      <c r="N612" s="158" t="s">
        <v>4742</v>
      </c>
      <c r="O612" s="157" t="s">
        <v>4743</v>
      </c>
      <c r="P612" s="160" t="s">
        <v>4744</v>
      </c>
      <c r="Q612" s="159" t="s">
        <v>4745</v>
      </c>
      <c r="R612" s="159">
        <f>J612/(5*200*8)</f>
        <v>9.375</v>
      </c>
      <c r="S612" s="159">
        <v>10</v>
      </c>
      <c r="T612" s="159">
        <v>10</v>
      </c>
      <c r="U612" s="159">
        <f>SUM(R612:T612)</f>
        <v>29.375</v>
      </c>
      <c r="V612" s="47" t="s">
        <v>4718</v>
      </c>
      <c r="W612" s="47" t="s">
        <v>4689</v>
      </c>
      <c r="X612" s="28" t="s">
        <v>4531</v>
      </c>
      <c r="Y612" s="160" t="s">
        <v>4719</v>
      </c>
      <c r="Z612" s="160" t="s">
        <v>4737</v>
      </c>
      <c r="AA612" s="160" t="s">
        <v>4737</v>
      </c>
      <c r="AB612" s="160" t="s">
        <v>4721</v>
      </c>
      <c r="AC612" s="160"/>
      <c r="AD612" s="160"/>
      <c r="AE612" s="160" t="s">
        <v>4722</v>
      </c>
      <c r="AF612" s="13">
        <v>70</v>
      </c>
      <c r="AG612" s="10" t="s">
        <v>4600</v>
      </c>
      <c r="AH612" s="160" t="s">
        <v>4724</v>
      </c>
      <c r="AI612" s="47">
        <v>20</v>
      </c>
      <c r="AJ612" s="10" t="s">
        <v>4725</v>
      </c>
      <c r="AK612" s="10" t="s">
        <v>4726</v>
      </c>
      <c r="AL612" s="47">
        <v>20</v>
      </c>
      <c r="AM612" s="10" t="s">
        <v>4727</v>
      </c>
      <c r="AN612" s="10" t="s">
        <v>4728</v>
      </c>
      <c r="AO612" s="47">
        <v>20</v>
      </c>
      <c r="AP612" s="10" t="s">
        <v>4729</v>
      </c>
      <c r="AQ612" s="160" t="s">
        <v>4724</v>
      </c>
      <c r="AR612" s="47">
        <v>10</v>
      </c>
      <c r="AS612" s="160"/>
      <c r="AT612" s="160"/>
      <c r="AU612" s="160"/>
      <c r="AV612" s="160"/>
      <c r="AW612" s="160"/>
      <c r="AX612" s="160"/>
    </row>
    <row r="613" spans="1:50" s="10" customFormat="1" ht="87" customHeight="1">
      <c r="A613" s="160" t="s">
        <v>4521</v>
      </c>
      <c r="B613" s="160" t="s">
        <v>4522</v>
      </c>
      <c r="C613" s="160" t="s">
        <v>4746</v>
      </c>
      <c r="D613" s="50" t="s">
        <v>4600</v>
      </c>
      <c r="E613" s="157" t="s">
        <v>4747</v>
      </c>
      <c r="F613" s="160" t="s">
        <v>4707</v>
      </c>
      <c r="G613" s="157" t="s">
        <v>4748</v>
      </c>
      <c r="H613" s="160" t="s">
        <v>4671</v>
      </c>
      <c r="I613" s="157" t="s">
        <v>4749</v>
      </c>
      <c r="J613" s="159" t="s">
        <v>4750</v>
      </c>
      <c r="K613" s="67" t="s">
        <v>6772</v>
      </c>
      <c r="L613" s="161" t="s">
        <v>4712</v>
      </c>
      <c r="M613" s="161" t="s">
        <v>4713</v>
      </c>
      <c r="N613" s="157" t="s">
        <v>4751</v>
      </c>
      <c r="O613" s="157" t="s">
        <v>4752</v>
      </c>
      <c r="P613" s="160"/>
      <c r="Q613" s="159">
        <v>25</v>
      </c>
      <c r="R613" s="159">
        <f>J613/(5*200*8)</f>
        <v>4.3884912500000004</v>
      </c>
      <c r="S613" s="159">
        <v>5</v>
      </c>
      <c r="T613" s="159">
        <v>20</v>
      </c>
      <c r="U613" s="159">
        <f>SUM(R613:T613)</f>
        <v>29.388491250000001</v>
      </c>
      <c r="V613" s="47" t="s">
        <v>4718</v>
      </c>
      <c r="W613" s="47" t="s">
        <v>4753</v>
      </c>
      <c r="X613" s="28" t="s">
        <v>4531</v>
      </c>
      <c r="Y613" s="160" t="s">
        <v>4719</v>
      </c>
      <c r="Z613" s="160" t="s">
        <v>4754</v>
      </c>
      <c r="AA613" s="160" t="s">
        <v>4737</v>
      </c>
      <c r="AB613" s="160" t="s">
        <v>4721</v>
      </c>
      <c r="AC613" s="160"/>
      <c r="AD613" s="160"/>
      <c r="AE613" s="160" t="s">
        <v>4722</v>
      </c>
      <c r="AF613" s="13">
        <v>70</v>
      </c>
      <c r="AG613" s="10" t="s">
        <v>4723</v>
      </c>
      <c r="AH613" s="160" t="s">
        <v>4755</v>
      </c>
      <c r="AI613" s="13">
        <v>10</v>
      </c>
      <c r="AJ613" s="10" t="s">
        <v>4756</v>
      </c>
      <c r="AK613" s="10" t="s">
        <v>4757</v>
      </c>
      <c r="AL613" s="13">
        <v>10</v>
      </c>
      <c r="AM613" s="10" t="s">
        <v>4758</v>
      </c>
      <c r="AN613" s="10" t="s">
        <v>4759</v>
      </c>
      <c r="AO613" s="13">
        <v>20</v>
      </c>
      <c r="AS613" s="10" t="s">
        <v>4729</v>
      </c>
      <c r="AT613" s="160" t="s">
        <v>4760</v>
      </c>
      <c r="AU613" s="13">
        <v>10</v>
      </c>
      <c r="AV613" s="160" t="s">
        <v>4761</v>
      </c>
      <c r="AW613" s="160" t="s">
        <v>4762</v>
      </c>
      <c r="AX613" s="13">
        <v>20</v>
      </c>
    </row>
    <row r="614" spans="1:50" s="10" customFormat="1" ht="127.3">
      <c r="A614" s="160" t="s">
        <v>4521</v>
      </c>
      <c r="B614" s="160" t="s">
        <v>4522</v>
      </c>
      <c r="C614" s="160" t="s">
        <v>4705</v>
      </c>
      <c r="D614" s="50" t="s">
        <v>4600</v>
      </c>
      <c r="E614" s="157" t="s">
        <v>4730</v>
      </c>
      <c r="F614" s="160" t="s">
        <v>4707</v>
      </c>
      <c r="G614" s="157" t="s">
        <v>4763</v>
      </c>
      <c r="H614" s="160" t="s">
        <v>4764</v>
      </c>
      <c r="I614" s="157" t="s">
        <v>4765</v>
      </c>
      <c r="J614" s="159" t="s">
        <v>4766</v>
      </c>
      <c r="K614" s="67" t="s">
        <v>6772</v>
      </c>
      <c r="L614" s="161" t="s">
        <v>4712</v>
      </c>
      <c r="M614" s="161" t="s">
        <v>4713</v>
      </c>
      <c r="N614" s="157" t="s">
        <v>4767</v>
      </c>
      <c r="O614" s="157" t="s">
        <v>4768</v>
      </c>
      <c r="P614" s="160" t="s">
        <v>4769</v>
      </c>
      <c r="Q614" s="159" t="s">
        <v>4735</v>
      </c>
      <c r="R614" s="159">
        <f>J614/(5*200*8)</f>
        <v>3</v>
      </c>
      <c r="S614" s="159">
        <v>15</v>
      </c>
      <c r="T614" s="159">
        <v>4</v>
      </c>
      <c r="U614" s="159">
        <f>SUM(R614:T614)</f>
        <v>22</v>
      </c>
      <c r="V614" s="47" t="s">
        <v>4680</v>
      </c>
      <c r="W614" s="47" t="s">
        <v>4717</v>
      </c>
      <c r="X614" s="28" t="s">
        <v>4531</v>
      </c>
      <c r="Y614" s="160" t="s">
        <v>4719</v>
      </c>
      <c r="Z614" s="160" t="s">
        <v>4754</v>
      </c>
      <c r="AA614" s="160"/>
      <c r="AB614" s="160" t="s">
        <v>4721</v>
      </c>
      <c r="AC614" s="160"/>
      <c r="AD614" s="160"/>
      <c r="AE614" s="160" t="s">
        <v>4722</v>
      </c>
      <c r="AF614" s="147">
        <v>100</v>
      </c>
      <c r="AG614" s="10" t="s">
        <v>4723</v>
      </c>
      <c r="AH614" s="160" t="s">
        <v>4762</v>
      </c>
      <c r="AI614" s="13">
        <v>20</v>
      </c>
      <c r="AJ614" s="10" t="s">
        <v>4756</v>
      </c>
      <c r="AK614" s="10" t="s">
        <v>4757</v>
      </c>
      <c r="AL614" s="13">
        <v>20</v>
      </c>
      <c r="AM614" s="10" t="s">
        <v>4758</v>
      </c>
      <c r="AN614" s="10" t="s">
        <v>4759</v>
      </c>
      <c r="AO614" s="13">
        <v>20</v>
      </c>
      <c r="AS614" s="160" t="s">
        <v>4761</v>
      </c>
      <c r="AT614" s="160" t="s">
        <v>4762</v>
      </c>
      <c r="AU614" s="13">
        <v>20</v>
      </c>
      <c r="AV614" s="10" t="s">
        <v>4729</v>
      </c>
      <c r="AW614" s="160" t="s">
        <v>4770</v>
      </c>
      <c r="AX614" s="13">
        <v>20</v>
      </c>
    </row>
    <row r="615" spans="1:50" s="10" customFormat="1" ht="84.9">
      <c r="A615" s="160" t="s">
        <v>4521</v>
      </c>
      <c r="B615" s="160" t="s">
        <v>4522</v>
      </c>
      <c r="C615" s="10">
        <v>403</v>
      </c>
      <c r="D615" s="158" t="s">
        <v>4600</v>
      </c>
      <c r="E615" s="10" t="s">
        <v>4771</v>
      </c>
      <c r="F615" s="10">
        <v>16382</v>
      </c>
      <c r="G615" s="10" t="s">
        <v>4772</v>
      </c>
      <c r="H615" s="10">
        <v>2008</v>
      </c>
      <c r="I615" s="10" t="s">
        <v>4773</v>
      </c>
      <c r="J615" s="159">
        <v>140649.37</v>
      </c>
      <c r="K615" s="10" t="s">
        <v>103</v>
      </c>
      <c r="L615" s="10" t="s">
        <v>4712</v>
      </c>
      <c r="M615" s="10" t="s">
        <v>4713</v>
      </c>
      <c r="N615" s="10" t="s">
        <v>4774</v>
      </c>
      <c r="O615" s="10" t="s">
        <v>4775</v>
      </c>
      <c r="P615" s="10">
        <v>3902631</v>
      </c>
      <c r="Q615" s="159">
        <v>28.240000000000002</v>
      </c>
      <c r="R615" s="159">
        <v>13.24</v>
      </c>
      <c r="S615" s="159">
        <v>15</v>
      </c>
      <c r="T615" s="159">
        <v>0</v>
      </c>
      <c r="U615" s="159">
        <v>28.240000000000002</v>
      </c>
      <c r="V615" s="47">
        <v>40</v>
      </c>
      <c r="W615" s="47">
        <v>80</v>
      </c>
      <c r="X615" s="28" t="s">
        <v>4531</v>
      </c>
      <c r="AB615" s="10">
        <v>4</v>
      </c>
      <c r="AC615" s="10">
        <v>403</v>
      </c>
      <c r="AD615" s="10">
        <v>9.75</v>
      </c>
      <c r="AE615" s="10">
        <v>5</v>
      </c>
      <c r="AF615" s="10">
        <v>80</v>
      </c>
      <c r="AG615" s="10" t="s">
        <v>4723</v>
      </c>
      <c r="AH615" s="160" t="s">
        <v>4762</v>
      </c>
      <c r="AI615" s="160" t="s">
        <v>4776</v>
      </c>
    </row>
    <row r="616" spans="1:50" s="10" customFormat="1" ht="70.75">
      <c r="A616" s="160" t="s">
        <v>4521</v>
      </c>
      <c r="B616" s="160" t="s">
        <v>4522</v>
      </c>
      <c r="C616" s="10">
        <v>402</v>
      </c>
      <c r="D616" s="158" t="s">
        <v>4777</v>
      </c>
      <c r="E616" s="10" t="s">
        <v>4778</v>
      </c>
      <c r="F616" s="160" t="s">
        <v>4779</v>
      </c>
      <c r="G616" s="10" t="s">
        <v>4780</v>
      </c>
      <c r="H616" s="10">
        <v>2003</v>
      </c>
      <c r="I616" s="10" t="s">
        <v>4781</v>
      </c>
      <c r="J616" s="159">
        <v>43815.72</v>
      </c>
      <c r="K616" s="10" t="s">
        <v>156</v>
      </c>
      <c r="L616" s="10" t="s">
        <v>4712</v>
      </c>
      <c r="M616" s="10" t="s">
        <v>4713</v>
      </c>
      <c r="N616" s="10" t="s">
        <v>4782</v>
      </c>
      <c r="O616" s="10" t="s">
        <v>4783</v>
      </c>
      <c r="P616" s="10">
        <v>3902111</v>
      </c>
      <c r="Q616" s="159">
        <v>8</v>
      </c>
      <c r="R616" s="159">
        <v>0</v>
      </c>
      <c r="S616" s="159">
        <v>8</v>
      </c>
      <c r="T616" s="159">
        <v>0</v>
      </c>
      <c r="U616" s="159">
        <v>8</v>
      </c>
      <c r="V616" s="47">
        <v>70</v>
      </c>
      <c r="W616" s="47">
        <v>100</v>
      </c>
      <c r="X616" s="28" t="s">
        <v>4531</v>
      </c>
      <c r="AB616" s="10">
        <v>4</v>
      </c>
      <c r="AC616" s="10">
        <v>402</v>
      </c>
      <c r="AD616" s="10">
        <v>9.75</v>
      </c>
      <c r="AE616" s="10">
        <v>5</v>
      </c>
      <c r="AF616" s="10">
        <v>70</v>
      </c>
      <c r="AG616" s="10" t="s">
        <v>4777</v>
      </c>
      <c r="AH616" s="10" t="s">
        <v>4784</v>
      </c>
      <c r="AI616" s="10">
        <v>70</v>
      </c>
    </row>
    <row r="617" spans="1:50" s="10" customFormat="1" ht="113.15">
      <c r="A617" s="160" t="s">
        <v>4521</v>
      </c>
      <c r="B617" s="160" t="s">
        <v>4522</v>
      </c>
      <c r="C617" s="10">
        <v>401</v>
      </c>
      <c r="D617" s="158" t="s">
        <v>4600</v>
      </c>
      <c r="E617" s="10" t="s">
        <v>4785</v>
      </c>
      <c r="F617" s="160" t="s">
        <v>4786</v>
      </c>
      <c r="G617" s="10" t="s">
        <v>4787</v>
      </c>
      <c r="H617" s="10">
        <v>2007</v>
      </c>
      <c r="I617" s="10" t="s">
        <v>4788</v>
      </c>
      <c r="J617" s="159">
        <v>52278</v>
      </c>
      <c r="K617" s="10" t="s">
        <v>103</v>
      </c>
      <c r="L617" s="10" t="s">
        <v>4712</v>
      </c>
      <c r="M617" s="10" t="s">
        <v>4713</v>
      </c>
      <c r="N617" s="10" t="s">
        <v>4789</v>
      </c>
      <c r="O617" s="10" t="s">
        <v>4790</v>
      </c>
      <c r="P617" s="10">
        <v>3902627</v>
      </c>
      <c r="Q617" s="159">
        <v>20</v>
      </c>
      <c r="R617" s="159">
        <v>0</v>
      </c>
      <c r="S617" s="159">
        <v>5</v>
      </c>
      <c r="T617" s="159">
        <v>15</v>
      </c>
      <c r="U617" s="159">
        <f>SUM(R617:T617)</f>
        <v>20</v>
      </c>
      <c r="V617" s="47">
        <v>60</v>
      </c>
      <c r="W617" s="47">
        <v>100</v>
      </c>
      <c r="X617" s="28" t="s">
        <v>4531</v>
      </c>
      <c r="Y617" s="10">
        <v>6</v>
      </c>
      <c r="Z617" s="10">
        <v>4</v>
      </c>
      <c r="AA617" s="10">
        <v>1</v>
      </c>
      <c r="AB617" s="10">
        <v>4</v>
      </c>
      <c r="AC617" s="10">
        <v>401</v>
      </c>
      <c r="AD617" s="10">
        <v>9.75</v>
      </c>
      <c r="AE617" s="10">
        <v>5</v>
      </c>
      <c r="AF617" s="10">
        <v>80</v>
      </c>
      <c r="AG617" s="10" t="s">
        <v>4723</v>
      </c>
      <c r="AH617" s="160" t="s">
        <v>4762</v>
      </c>
      <c r="AI617" s="160" t="s">
        <v>4735</v>
      </c>
      <c r="AJ617" s="10" t="s">
        <v>4756</v>
      </c>
      <c r="AK617" s="10" t="s">
        <v>4757</v>
      </c>
      <c r="AL617" s="160" t="s">
        <v>4735</v>
      </c>
      <c r="AM617" s="10" t="s">
        <v>4758</v>
      </c>
      <c r="AN617" s="10" t="s">
        <v>4759</v>
      </c>
      <c r="AO617" s="160" t="s">
        <v>4735</v>
      </c>
      <c r="AP617" s="10" t="s">
        <v>4729</v>
      </c>
      <c r="AQ617" s="10" t="s">
        <v>4762</v>
      </c>
      <c r="AR617" s="160" t="s">
        <v>4735</v>
      </c>
    </row>
    <row r="618" spans="1:50" s="10" customFormat="1" ht="94.5" customHeight="1">
      <c r="A618" s="160" t="s">
        <v>4521</v>
      </c>
      <c r="B618" s="160" t="s">
        <v>4522</v>
      </c>
      <c r="C618" s="160" t="s">
        <v>4791</v>
      </c>
      <c r="D618" s="50" t="s">
        <v>4600</v>
      </c>
      <c r="E618" s="157" t="s">
        <v>4792</v>
      </c>
      <c r="F618" s="160" t="s">
        <v>4793</v>
      </c>
      <c r="G618" s="157" t="s">
        <v>4794</v>
      </c>
      <c r="H618" s="160" t="s">
        <v>4795</v>
      </c>
      <c r="I618" s="157" t="s">
        <v>1238</v>
      </c>
      <c r="J618" s="159">
        <v>49159.98</v>
      </c>
      <c r="K618" s="67" t="s">
        <v>6772</v>
      </c>
      <c r="L618" s="161" t="s">
        <v>4712</v>
      </c>
      <c r="M618" s="161" t="s">
        <v>4713</v>
      </c>
      <c r="N618" s="157" t="s">
        <v>4796</v>
      </c>
      <c r="O618" s="157" t="s">
        <v>4797</v>
      </c>
      <c r="P618" s="160" t="s">
        <v>4798</v>
      </c>
      <c r="Q618" s="159" t="s">
        <v>4680</v>
      </c>
      <c r="R618" s="159">
        <f>J618/(5*200*8)</f>
        <v>6.1449975000000006</v>
      </c>
      <c r="S618" s="159"/>
      <c r="T618" s="159" t="s">
        <v>4735</v>
      </c>
      <c r="U618" s="159">
        <f>SUM(R618:T618)</f>
        <v>6.1449975000000006</v>
      </c>
      <c r="V618" s="47" t="s">
        <v>4689</v>
      </c>
      <c r="W618" s="47" t="s">
        <v>4680</v>
      </c>
      <c r="X618" s="28" t="s">
        <v>4531</v>
      </c>
      <c r="Y618" s="160"/>
      <c r="Z618" s="160"/>
      <c r="AA618" s="160"/>
      <c r="AB618" s="160"/>
      <c r="AC618" s="160"/>
      <c r="AD618" s="160"/>
      <c r="AE618" s="160" t="s">
        <v>4722</v>
      </c>
      <c r="AF618" s="160"/>
      <c r="AG618" s="160"/>
      <c r="AH618" s="160"/>
      <c r="AI618" s="160"/>
      <c r="AJ618" s="160"/>
      <c r="AK618" s="160"/>
      <c r="AL618" s="160"/>
      <c r="AM618" s="160"/>
      <c r="AN618" s="160"/>
      <c r="AO618" s="160"/>
      <c r="AP618" s="160"/>
      <c r="AQ618" s="160"/>
      <c r="AR618" s="160"/>
      <c r="AS618" s="160"/>
      <c r="AT618" s="160"/>
      <c r="AU618" s="160"/>
      <c r="AV618" s="160"/>
      <c r="AW618" s="160"/>
      <c r="AX618" s="160"/>
    </row>
    <row r="619" spans="1:50" s="10" customFormat="1" ht="76.5" customHeight="1">
      <c r="A619" s="160" t="s">
        <v>4521</v>
      </c>
      <c r="B619" s="160" t="s">
        <v>4522</v>
      </c>
      <c r="C619" s="160" t="s">
        <v>4746</v>
      </c>
      <c r="D619" s="50" t="s">
        <v>4600</v>
      </c>
      <c r="E619" s="157" t="s">
        <v>4799</v>
      </c>
      <c r="F619" s="160" t="s">
        <v>4800</v>
      </c>
      <c r="G619" s="157" t="s">
        <v>4801</v>
      </c>
      <c r="H619" s="160" t="s">
        <v>4802</v>
      </c>
      <c r="I619" s="157" t="s">
        <v>4803</v>
      </c>
      <c r="J619" s="159">
        <v>50346.42</v>
      </c>
      <c r="K619" s="67" t="s">
        <v>6772</v>
      </c>
      <c r="L619" s="161" t="s">
        <v>4712</v>
      </c>
      <c r="M619" s="161" t="s">
        <v>4713</v>
      </c>
      <c r="N619" s="157" t="s">
        <v>4804</v>
      </c>
      <c r="O619" s="157" t="s">
        <v>4805</v>
      </c>
      <c r="P619" s="160" t="s">
        <v>4806</v>
      </c>
      <c r="Q619" s="159">
        <v>10</v>
      </c>
      <c r="R619" s="159">
        <f>J619/(5*200*8)</f>
        <v>6.2933024999999994</v>
      </c>
      <c r="S619" s="159">
        <v>5</v>
      </c>
      <c r="T619" s="159">
        <v>4.4000000000000004</v>
      </c>
      <c r="U619" s="159">
        <f>SUM(R619:T619)</f>
        <v>15.6933025</v>
      </c>
      <c r="V619" s="47" t="s">
        <v>4689</v>
      </c>
      <c r="W619" s="47" t="s">
        <v>4680</v>
      </c>
      <c r="X619" s="28" t="s">
        <v>4531</v>
      </c>
      <c r="Y619" s="160"/>
      <c r="Z619" s="160"/>
      <c r="AA619" s="160"/>
      <c r="AB619" s="160"/>
      <c r="AC619" s="160"/>
      <c r="AD619" s="160"/>
      <c r="AE619" s="160" t="s">
        <v>4722</v>
      </c>
      <c r="AF619" s="160"/>
      <c r="AG619" s="160"/>
      <c r="AH619" s="160"/>
      <c r="AI619" s="160"/>
      <c r="AJ619" s="160"/>
      <c r="AK619" s="160"/>
      <c r="AL619" s="160"/>
      <c r="AM619" s="160"/>
      <c r="AN619" s="160"/>
      <c r="AO619" s="160"/>
      <c r="AP619" s="160"/>
      <c r="AQ619" s="160"/>
      <c r="AR619" s="160"/>
      <c r="AS619" s="160"/>
      <c r="AT619" s="160"/>
      <c r="AU619" s="160"/>
      <c r="AV619" s="160"/>
      <c r="AW619" s="160"/>
      <c r="AX619" s="160"/>
    </row>
    <row r="620" spans="1:50" s="10" customFormat="1" ht="61.5" customHeight="1">
      <c r="A620" s="160" t="s">
        <v>4521</v>
      </c>
      <c r="B620" s="160" t="s">
        <v>4522</v>
      </c>
      <c r="C620" s="10">
        <v>403</v>
      </c>
      <c r="D620" s="158" t="s">
        <v>4600</v>
      </c>
      <c r="E620" s="157" t="s">
        <v>4807</v>
      </c>
      <c r="F620" s="10">
        <v>16382</v>
      </c>
      <c r="G620" s="157" t="s">
        <v>4808</v>
      </c>
      <c r="H620" s="160" t="s">
        <v>4809</v>
      </c>
      <c r="I620" s="157" t="s">
        <v>4808</v>
      </c>
      <c r="J620" s="159">
        <v>38886.269999999997</v>
      </c>
      <c r="K620" s="67" t="s">
        <v>6772</v>
      </c>
      <c r="L620" s="157" t="s">
        <v>4712</v>
      </c>
      <c r="M620" s="161" t="s">
        <v>4713</v>
      </c>
      <c r="N620" s="157" t="s">
        <v>4810</v>
      </c>
      <c r="O620" s="157" t="s">
        <v>4811</v>
      </c>
      <c r="P620" s="160" t="s">
        <v>4812</v>
      </c>
      <c r="Q620" s="159">
        <v>28.240000000000002</v>
      </c>
      <c r="R620" s="159">
        <v>13.24</v>
      </c>
      <c r="S620" s="159">
        <v>15</v>
      </c>
      <c r="T620" s="159">
        <v>0</v>
      </c>
      <c r="U620" s="159">
        <v>28.240000000000002</v>
      </c>
      <c r="V620" s="47" t="s">
        <v>4813</v>
      </c>
      <c r="W620" s="47" t="s">
        <v>4680</v>
      </c>
      <c r="X620" s="28" t="s">
        <v>4531</v>
      </c>
      <c r="Y620" s="160"/>
      <c r="Z620" s="160"/>
      <c r="AA620" s="160"/>
      <c r="AB620" s="160"/>
      <c r="AC620" s="160"/>
      <c r="AD620" s="160"/>
      <c r="AE620" s="160" t="s">
        <v>4722</v>
      </c>
      <c r="AF620" s="160" t="s">
        <v>4717</v>
      </c>
      <c r="AG620" s="10" t="s">
        <v>4600</v>
      </c>
      <c r="AH620" s="10" t="s">
        <v>4814</v>
      </c>
      <c r="AI620" s="13">
        <v>30</v>
      </c>
      <c r="AJ620" s="10" t="s">
        <v>4815</v>
      </c>
      <c r="AK620" s="10" t="s">
        <v>4814</v>
      </c>
      <c r="AL620" s="13">
        <v>20</v>
      </c>
      <c r="AM620" s="160"/>
      <c r="AN620" s="160"/>
      <c r="AO620" s="160"/>
      <c r="AP620" s="160"/>
      <c r="AQ620" s="160"/>
      <c r="AR620" s="160"/>
      <c r="AS620" s="160"/>
      <c r="AT620" s="160"/>
      <c r="AU620" s="160"/>
      <c r="AV620" s="160"/>
      <c r="AW620" s="160"/>
      <c r="AX620" s="160"/>
    </row>
    <row r="621" spans="1:50" s="10" customFormat="1" ht="84.9">
      <c r="A621" s="160" t="s">
        <v>4521</v>
      </c>
      <c r="B621" s="160" t="s">
        <v>4522</v>
      </c>
      <c r="C621" s="160" t="s">
        <v>4791</v>
      </c>
      <c r="D621" s="50" t="s">
        <v>4600</v>
      </c>
      <c r="E621" s="157" t="s">
        <v>4816</v>
      </c>
      <c r="F621" s="160" t="s">
        <v>4817</v>
      </c>
      <c r="G621" s="157" t="s">
        <v>4818</v>
      </c>
      <c r="H621" s="160" t="s">
        <v>4802</v>
      </c>
      <c r="I621" s="157" t="s">
        <v>4819</v>
      </c>
      <c r="J621" s="159">
        <v>88985.11</v>
      </c>
      <c r="K621" s="67" t="s">
        <v>6772</v>
      </c>
      <c r="L621" s="157" t="s">
        <v>4712</v>
      </c>
      <c r="M621" s="161" t="s">
        <v>4713</v>
      </c>
      <c r="N621" s="157" t="s">
        <v>4820</v>
      </c>
      <c r="O621" s="157" t="s">
        <v>4821</v>
      </c>
      <c r="P621" s="160" t="s">
        <v>4822</v>
      </c>
      <c r="Q621" s="159" t="s">
        <v>4823</v>
      </c>
      <c r="R621" s="159">
        <f>J621/(5*200*8)</f>
        <v>11.123138750000001</v>
      </c>
      <c r="S621" s="159" t="s">
        <v>4722</v>
      </c>
      <c r="T621" s="159" t="s">
        <v>4823</v>
      </c>
      <c r="U621" s="159">
        <f>SUM(R621:T621)</f>
        <v>11.123138750000001</v>
      </c>
      <c r="V621" s="47" t="s">
        <v>4680</v>
      </c>
      <c r="W621" s="47" t="s">
        <v>4680</v>
      </c>
      <c r="X621" s="28" t="s">
        <v>4531</v>
      </c>
      <c r="Y621" s="160"/>
      <c r="Z621" s="160"/>
      <c r="AA621" s="160"/>
      <c r="AB621" s="160"/>
      <c r="AC621" s="160"/>
      <c r="AD621" s="160"/>
      <c r="AE621" s="160" t="s">
        <v>4722</v>
      </c>
      <c r="AF621" s="160"/>
      <c r="AG621" s="160"/>
      <c r="AH621" s="160"/>
      <c r="AI621" s="160"/>
      <c r="AJ621" s="160"/>
      <c r="AK621" s="160"/>
      <c r="AL621" s="160"/>
      <c r="AM621" s="160"/>
      <c r="AN621" s="160"/>
      <c r="AO621" s="160"/>
      <c r="AP621" s="160"/>
      <c r="AQ621" s="160"/>
      <c r="AR621" s="160"/>
      <c r="AS621" s="160"/>
      <c r="AT621" s="160"/>
      <c r="AU621" s="160"/>
      <c r="AV621" s="160"/>
      <c r="AW621" s="160"/>
      <c r="AX621" s="160"/>
    </row>
    <row r="622" spans="1:50" s="10" customFormat="1" ht="169.75">
      <c r="A622" s="160" t="s">
        <v>4521</v>
      </c>
      <c r="B622" s="160" t="s">
        <v>4522</v>
      </c>
      <c r="C622" s="10">
        <v>403</v>
      </c>
      <c r="D622" s="158" t="s">
        <v>4600</v>
      </c>
      <c r="E622" s="157" t="s">
        <v>4824</v>
      </c>
      <c r="F622" s="10">
        <v>16382</v>
      </c>
      <c r="G622" s="157" t="s">
        <v>4825</v>
      </c>
      <c r="H622" s="160" t="s">
        <v>4795</v>
      </c>
      <c r="I622" s="157" t="s">
        <v>4826</v>
      </c>
      <c r="J622" s="159">
        <v>44784</v>
      </c>
      <c r="K622" s="67" t="s">
        <v>6772</v>
      </c>
      <c r="L622" s="157" t="s">
        <v>4712</v>
      </c>
      <c r="M622" s="161" t="s">
        <v>4713</v>
      </c>
      <c r="N622" s="157" t="s">
        <v>4827</v>
      </c>
      <c r="O622" s="157" t="s">
        <v>4828</v>
      </c>
      <c r="P622" s="160" t="s">
        <v>4829</v>
      </c>
      <c r="Q622" s="159">
        <v>28.240000000000002</v>
      </c>
      <c r="R622" s="159">
        <v>13.24</v>
      </c>
      <c r="S622" s="159">
        <v>15</v>
      </c>
      <c r="T622" s="159">
        <v>0</v>
      </c>
      <c r="U622" s="159">
        <v>28.240000000000002</v>
      </c>
      <c r="V622" s="51">
        <v>60</v>
      </c>
      <c r="W622" s="47" t="s">
        <v>4830</v>
      </c>
      <c r="X622" s="28" t="s">
        <v>4531</v>
      </c>
      <c r="Y622" s="160"/>
      <c r="Z622" s="160"/>
      <c r="AA622" s="160"/>
      <c r="AB622" s="160"/>
      <c r="AC622" s="160"/>
      <c r="AD622" s="160"/>
      <c r="AE622" s="160" t="s">
        <v>4722</v>
      </c>
      <c r="AF622" s="13">
        <v>60</v>
      </c>
      <c r="AG622" s="10" t="s">
        <v>4723</v>
      </c>
      <c r="AH622" s="10" t="s">
        <v>4831</v>
      </c>
      <c r="AI622" s="13">
        <v>40</v>
      </c>
      <c r="AJ622" s="10" t="s">
        <v>4815</v>
      </c>
      <c r="AK622" s="10" t="s">
        <v>4831</v>
      </c>
      <c r="AL622" s="13">
        <v>20</v>
      </c>
      <c r="AM622" s="160"/>
      <c r="AN622" s="160"/>
      <c r="AO622" s="160"/>
      <c r="AP622" s="160"/>
      <c r="AQ622" s="160"/>
      <c r="AR622" s="160"/>
      <c r="AS622" s="160"/>
      <c r="AT622" s="160"/>
      <c r="AU622" s="160"/>
      <c r="AV622" s="160"/>
      <c r="AW622" s="160"/>
      <c r="AX622" s="160"/>
    </row>
    <row r="623" spans="1:50" s="10" customFormat="1" ht="169.75">
      <c r="A623" s="160" t="s">
        <v>4521</v>
      </c>
      <c r="B623" s="160" t="s">
        <v>4522</v>
      </c>
      <c r="C623" s="10">
        <v>401</v>
      </c>
      <c r="D623" s="158" t="s">
        <v>4600</v>
      </c>
      <c r="E623" s="157" t="s">
        <v>4832</v>
      </c>
      <c r="F623" s="160" t="s">
        <v>4786</v>
      </c>
      <c r="G623" s="157" t="s">
        <v>4833</v>
      </c>
      <c r="H623" s="160" t="s">
        <v>4834</v>
      </c>
      <c r="I623" s="157" t="s">
        <v>4835</v>
      </c>
      <c r="J623" s="159" t="s">
        <v>4836</v>
      </c>
      <c r="K623" s="160" t="s">
        <v>9697</v>
      </c>
      <c r="L623" s="157" t="s">
        <v>4712</v>
      </c>
      <c r="M623" s="161" t="s">
        <v>4713</v>
      </c>
      <c r="N623" s="157" t="s">
        <v>4837</v>
      </c>
      <c r="O623" s="157" t="s">
        <v>4838</v>
      </c>
      <c r="P623" s="160" t="s">
        <v>4839</v>
      </c>
      <c r="Q623" s="159" t="s">
        <v>4840</v>
      </c>
      <c r="R623" s="159">
        <f>J623/(5*200*8)</f>
        <v>5.3491575000000005</v>
      </c>
      <c r="S623" s="159">
        <v>5.49</v>
      </c>
      <c r="T623" s="159">
        <v>0.61</v>
      </c>
      <c r="U623" s="159">
        <v>6.1000000000000005</v>
      </c>
      <c r="V623" s="47" t="s">
        <v>4689</v>
      </c>
      <c r="W623" s="47" t="s">
        <v>4680</v>
      </c>
      <c r="X623" s="28" t="s">
        <v>4531</v>
      </c>
      <c r="Y623" s="160" t="s">
        <v>4841</v>
      </c>
      <c r="Z623" s="160" t="s">
        <v>4721</v>
      </c>
      <c r="AA623" s="160" t="s">
        <v>4754</v>
      </c>
      <c r="AB623" s="160" t="s">
        <v>4842</v>
      </c>
      <c r="AC623" s="160"/>
      <c r="AD623" s="160"/>
      <c r="AE623" s="160" t="s">
        <v>4722</v>
      </c>
      <c r="AF623" s="160" t="s">
        <v>4718</v>
      </c>
      <c r="AG623" s="10" t="s">
        <v>4723</v>
      </c>
      <c r="AH623" s="160" t="s">
        <v>4843</v>
      </c>
      <c r="AI623" s="160" t="s">
        <v>4735</v>
      </c>
      <c r="AJ623" s="10" t="s">
        <v>4844</v>
      </c>
      <c r="AK623" s="10" t="s">
        <v>4845</v>
      </c>
      <c r="AL623" s="10">
        <v>20</v>
      </c>
      <c r="AM623" s="10" t="s">
        <v>4846</v>
      </c>
      <c r="AN623" s="10" t="s">
        <v>4847</v>
      </c>
      <c r="AO623" s="160" t="s">
        <v>4735</v>
      </c>
      <c r="AP623" s="160" t="s">
        <v>4848</v>
      </c>
      <c r="AQ623" s="160" t="s">
        <v>4843</v>
      </c>
      <c r="AR623" s="160" t="s">
        <v>4830</v>
      </c>
      <c r="AS623" s="160"/>
      <c r="AT623" s="160"/>
      <c r="AU623" s="160"/>
      <c r="AV623" s="160"/>
      <c r="AW623" s="160"/>
      <c r="AX623" s="160"/>
    </row>
    <row r="624" spans="1:50" s="10" customFormat="1" ht="169.75">
      <c r="A624" s="160" t="s">
        <v>4521</v>
      </c>
      <c r="B624" s="160" t="s">
        <v>4522</v>
      </c>
      <c r="C624" s="10">
        <v>406</v>
      </c>
      <c r="D624" s="158" t="s">
        <v>4600</v>
      </c>
      <c r="E624" s="10" t="s">
        <v>4730</v>
      </c>
      <c r="F624" s="10">
        <v>19106</v>
      </c>
      <c r="G624" s="10" t="s">
        <v>4849</v>
      </c>
      <c r="H624" s="10">
        <v>2016</v>
      </c>
      <c r="I624" s="10" t="s">
        <v>4850</v>
      </c>
      <c r="J624" s="159">
        <v>196000</v>
      </c>
      <c r="K624" s="10" t="s">
        <v>271</v>
      </c>
      <c r="L624" s="157" t="s">
        <v>4712</v>
      </c>
      <c r="M624" s="161" t="s">
        <v>4713</v>
      </c>
      <c r="N624" s="10" t="s">
        <v>4851</v>
      </c>
      <c r="O624" s="10" t="s">
        <v>4852</v>
      </c>
      <c r="P624" s="10">
        <v>3903362</v>
      </c>
      <c r="Q624" s="159">
        <v>150</v>
      </c>
      <c r="R624" s="159">
        <v>100</v>
      </c>
      <c r="S624" s="159">
        <v>30</v>
      </c>
      <c r="T624" s="159">
        <v>20</v>
      </c>
      <c r="U624" s="159">
        <v>150</v>
      </c>
      <c r="V624" s="47">
        <v>80</v>
      </c>
      <c r="W624" s="47">
        <v>10</v>
      </c>
      <c r="X624" s="28" t="s">
        <v>4531</v>
      </c>
      <c r="Y624" s="10">
        <v>3</v>
      </c>
      <c r="Z624" s="10">
        <v>5</v>
      </c>
      <c r="AA624" s="10">
        <v>1</v>
      </c>
      <c r="AB624" s="10">
        <v>4</v>
      </c>
      <c r="AE624" s="10">
        <v>5</v>
      </c>
      <c r="AF624" s="10">
        <v>70</v>
      </c>
      <c r="AG624" s="10" t="s">
        <v>4723</v>
      </c>
      <c r="AH624" s="160" t="s">
        <v>4762</v>
      </c>
      <c r="AI624" s="10">
        <v>10</v>
      </c>
      <c r="AJ624" s="10" t="s">
        <v>4756</v>
      </c>
      <c r="AK624" s="10" t="s">
        <v>4757</v>
      </c>
      <c r="AL624" s="10">
        <v>10</v>
      </c>
      <c r="AM624" s="10" t="s">
        <v>4758</v>
      </c>
      <c r="AN624" s="10" t="s">
        <v>4759</v>
      </c>
      <c r="AO624" s="10">
        <v>20</v>
      </c>
      <c r="AS624" s="10" t="s">
        <v>4853</v>
      </c>
      <c r="AT624" s="10" t="s">
        <v>4854</v>
      </c>
      <c r="AU624" s="10">
        <v>10</v>
      </c>
      <c r="AV624" s="10" t="s">
        <v>4729</v>
      </c>
      <c r="AW624" s="160" t="s">
        <v>4770</v>
      </c>
      <c r="AX624" s="10">
        <v>20</v>
      </c>
    </row>
    <row r="625" spans="1:50" s="10" customFormat="1" ht="113.15">
      <c r="A625" s="160" t="s">
        <v>4521</v>
      </c>
      <c r="B625" s="160" t="s">
        <v>4522</v>
      </c>
      <c r="C625" s="10">
        <v>406</v>
      </c>
      <c r="D625" s="158" t="s">
        <v>4600</v>
      </c>
      <c r="E625" s="10" t="s">
        <v>4730</v>
      </c>
      <c r="F625" s="10">
        <v>19106</v>
      </c>
      <c r="G625" s="10" t="s">
        <v>4855</v>
      </c>
      <c r="H625" s="10">
        <v>2017</v>
      </c>
      <c r="I625" s="10" t="s">
        <v>4856</v>
      </c>
      <c r="J625" s="159">
        <v>47000</v>
      </c>
      <c r="K625" s="67" t="s">
        <v>6772</v>
      </c>
      <c r="L625" s="157" t="s">
        <v>4712</v>
      </c>
      <c r="M625" s="161" t="s">
        <v>4713</v>
      </c>
      <c r="N625" s="10" t="s">
        <v>4857</v>
      </c>
      <c r="O625" s="10" t="s">
        <v>4858</v>
      </c>
      <c r="P625" s="10" t="s">
        <v>4859</v>
      </c>
      <c r="Q625" s="159">
        <v>50</v>
      </c>
      <c r="R625" s="159">
        <f>J625/(5*200*8)</f>
        <v>5.875</v>
      </c>
      <c r="S625" s="159">
        <v>40</v>
      </c>
      <c r="T625" s="159">
        <v>10</v>
      </c>
      <c r="U625" s="159">
        <f>SUM(R625:T625)</f>
        <v>55.875</v>
      </c>
      <c r="V625" s="47">
        <v>100</v>
      </c>
      <c r="W625" s="47">
        <v>0</v>
      </c>
      <c r="X625" s="28" t="s">
        <v>4531</v>
      </c>
      <c r="Y625" s="10">
        <v>3</v>
      </c>
      <c r="Z625" s="10">
        <v>12</v>
      </c>
      <c r="AA625" s="10">
        <v>5</v>
      </c>
      <c r="AB625" s="10">
        <v>4</v>
      </c>
      <c r="AE625" s="10">
        <v>5</v>
      </c>
      <c r="AF625" s="147">
        <v>80</v>
      </c>
      <c r="AG625" s="10" t="s">
        <v>4723</v>
      </c>
      <c r="AH625" s="160" t="s">
        <v>4762</v>
      </c>
      <c r="AI625" s="13">
        <v>20</v>
      </c>
      <c r="AJ625" s="10" t="s">
        <v>4758</v>
      </c>
      <c r="AK625" s="10" t="s">
        <v>4759</v>
      </c>
      <c r="AL625" s="13">
        <v>20</v>
      </c>
      <c r="AS625" s="10" t="s">
        <v>4860</v>
      </c>
      <c r="AT625" s="160" t="s">
        <v>4762</v>
      </c>
      <c r="AU625" s="13">
        <v>20</v>
      </c>
      <c r="AV625" s="10" t="s">
        <v>4729</v>
      </c>
      <c r="AW625" s="160" t="s">
        <v>4770</v>
      </c>
      <c r="AX625" s="13">
        <v>20</v>
      </c>
    </row>
    <row r="626" spans="1:50" s="10" customFormat="1" ht="409.6">
      <c r="A626" s="160" t="s">
        <v>4521</v>
      </c>
      <c r="B626" s="160" t="s">
        <v>4522</v>
      </c>
      <c r="C626" s="10">
        <v>406</v>
      </c>
      <c r="D626" s="158" t="s">
        <v>4600</v>
      </c>
      <c r="E626" s="10" t="s">
        <v>4730</v>
      </c>
      <c r="F626" s="10">
        <v>19106</v>
      </c>
      <c r="G626" s="10" t="s">
        <v>4861</v>
      </c>
      <c r="H626" s="10">
        <v>2018</v>
      </c>
      <c r="I626" s="10" t="s">
        <v>4862</v>
      </c>
      <c r="J626" s="159">
        <v>99909.91</v>
      </c>
      <c r="K626" s="10" t="s">
        <v>69</v>
      </c>
      <c r="L626" s="157" t="s">
        <v>4712</v>
      </c>
      <c r="M626" s="161" t="s">
        <v>4713</v>
      </c>
      <c r="N626" s="10" t="s">
        <v>4863</v>
      </c>
      <c r="O626" s="10" t="s">
        <v>4864</v>
      </c>
      <c r="P626" s="157">
        <v>3903460</v>
      </c>
      <c r="Q626" s="159">
        <v>50</v>
      </c>
      <c r="R626" s="159">
        <f>J626/(5*200*8)</f>
        <v>12.48873875</v>
      </c>
      <c r="S626" s="159">
        <v>30</v>
      </c>
      <c r="T626" s="159">
        <v>20</v>
      </c>
      <c r="U626" s="159">
        <f>SUM(R626:T626)</f>
        <v>62.488738749999996</v>
      </c>
      <c r="V626" s="47">
        <v>60</v>
      </c>
      <c r="W626" s="47">
        <v>0</v>
      </c>
      <c r="X626" s="28" t="s">
        <v>4531</v>
      </c>
      <c r="Y626" s="10">
        <v>3</v>
      </c>
      <c r="Z626" s="10">
        <v>5</v>
      </c>
      <c r="AA626" s="10">
        <v>1</v>
      </c>
      <c r="AB626" s="10">
        <v>4</v>
      </c>
      <c r="AD626" s="10">
        <v>20</v>
      </c>
      <c r="AE626" s="10">
        <v>5</v>
      </c>
      <c r="AF626" s="10">
        <v>60</v>
      </c>
      <c r="AG626" s="10" t="s">
        <v>4600</v>
      </c>
      <c r="AH626" s="10" t="s">
        <v>4865</v>
      </c>
      <c r="AI626" s="10">
        <v>20</v>
      </c>
      <c r="AJ626" s="10" t="s">
        <v>4866</v>
      </c>
      <c r="AK626" s="10" t="s">
        <v>4867</v>
      </c>
      <c r="AL626" s="10">
        <v>10</v>
      </c>
      <c r="AM626" s="10" t="s">
        <v>4868</v>
      </c>
      <c r="AN626" s="10" t="s">
        <v>4869</v>
      </c>
      <c r="AO626" s="10">
        <v>10</v>
      </c>
      <c r="AP626" s="10" t="s">
        <v>4870</v>
      </c>
      <c r="AQ626" s="10" t="s">
        <v>4871</v>
      </c>
      <c r="AR626" s="10">
        <v>10</v>
      </c>
      <c r="AS626" s="10" t="s">
        <v>4853</v>
      </c>
      <c r="AT626" s="10" t="s">
        <v>4865</v>
      </c>
      <c r="AU626" s="10">
        <v>10</v>
      </c>
    </row>
    <row r="627" spans="1:50" s="10" customFormat="1" ht="240.45">
      <c r="A627" s="160" t="s">
        <v>4521</v>
      </c>
      <c r="B627" s="160" t="s">
        <v>4522</v>
      </c>
      <c r="C627" s="10">
        <v>406</v>
      </c>
      <c r="D627" s="158" t="s">
        <v>4600</v>
      </c>
      <c r="E627" s="10" t="s">
        <v>4872</v>
      </c>
      <c r="F627" s="10">
        <v>16382</v>
      </c>
      <c r="G627" s="10" t="s">
        <v>4873</v>
      </c>
      <c r="H627" s="10">
        <v>2019</v>
      </c>
      <c r="I627" s="10" t="s">
        <v>4874</v>
      </c>
      <c r="J627" s="159">
        <v>84077.759999999995</v>
      </c>
      <c r="K627" s="10" t="s">
        <v>69</v>
      </c>
      <c r="L627" s="10" t="s">
        <v>4712</v>
      </c>
      <c r="M627" s="10" t="s">
        <v>4713</v>
      </c>
      <c r="N627" s="10" t="s">
        <v>4875</v>
      </c>
      <c r="O627" s="10" t="s">
        <v>4876</v>
      </c>
      <c r="P627" s="10">
        <v>3903520</v>
      </c>
      <c r="Q627" s="159">
        <v>50</v>
      </c>
      <c r="R627" s="159">
        <f>J627/(5*200*8)</f>
        <v>10.50972</v>
      </c>
      <c r="S627" s="159">
        <v>29.49</v>
      </c>
      <c r="T627" s="159">
        <v>10</v>
      </c>
      <c r="U627" s="159">
        <f>SUM(R627:T627)</f>
        <v>49.999719999999996</v>
      </c>
      <c r="V627" s="47">
        <v>80</v>
      </c>
      <c r="W627" s="47">
        <v>0</v>
      </c>
      <c r="X627" s="28" t="s">
        <v>4531</v>
      </c>
      <c r="AE627" s="10">
        <v>5</v>
      </c>
      <c r="AF627" s="10">
        <v>80</v>
      </c>
      <c r="AG627" s="10" t="s">
        <v>4600</v>
      </c>
      <c r="AH627" s="10" t="s">
        <v>4877</v>
      </c>
      <c r="AI627" s="10">
        <v>10</v>
      </c>
      <c r="AJ627" s="10" t="s">
        <v>4878</v>
      </c>
      <c r="AK627" s="10" t="s">
        <v>4877</v>
      </c>
      <c r="AL627" s="10">
        <v>70</v>
      </c>
    </row>
    <row r="628" spans="1:50" s="10" customFormat="1" ht="84.9">
      <c r="A628" s="160" t="s">
        <v>4521</v>
      </c>
      <c r="B628" s="160" t="s">
        <v>4522</v>
      </c>
      <c r="C628" s="10">
        <v>406</v>
      </c>
      <c r="D628" s="158" t="s">
        <v>4600</v>
      </c>
      <c r="E628" s="10" t="s">
        <v>4879</v>
      </c>
      <c r="F628" s="10">
        <v>11223</v>
      </c>
      <c r="G628" s="10" t="s">
        <v>4880</v>
      </c>
      <c r="H628" s="10">
        <v>2019</v>
      </c>
      <c r="I628" s="10" t="s">
        <v>4881</v>
      </c>
      <c r="J628" s="159">
        <v>80511.08</v>
      </c>
      <c r="K628" s="10" t="s">
        <v>69</v>
      </c>
      <c r="L628" s="10" t="s">
        <v>4712</v>
      </c>
      <c r="M628" s="10" t="s">
        <v>4713</v>
      </c>
      <c r="N628" s="10" t="s">
        <v>4882</v>
      </c>
      <c r="O628" s="10" t="s">
        <v>4883</v>
      </c>
      <c r="P628" s="10">
        <v>3903530</v>
      </c>
      <c r="Q628" s="159">
        <v>100</v>
      </c>
      <c r="R628" s="159">
        <v>10.063885000000001</v>
      </c>
      <c r="S628" s="159">
        <v>60</v>
      </c>
      <c r="T628" s="159">
        <v>40</v>
      </c>
      <c r="U628" s="159">
        <v>110.063885</v>
      </c>
      <c r="V628" s="47"/>
      <c r="W628" s="47">
        <v>0</v>
      </c>
      <c r="X628" s="28" t="s">
        <v>4531</v>
      </c>
      <c r="Y628" s="10">
        <v>3</v>
      </c>
      <c r="Z628" s="10">
        <v>11</v>
      </c>
      <c r="AA628" s="10">
        <v>5</v>
      </c>
      <c r="AB628" s="10">
        <v>4</v>
      </c>
      <c r="AE628" s="10">
        <v>5</v>
      </c>
      <c r="AF628" s="10">
        <v>45</v>
      </c>
      <c r="AG628" s="10" t="s">
        <v>4600</v>
      </c>
      <c r="AH628" s="10" t="s">
        <v>4884</v>
      </c>
      <c r="AI628" s="10">
        <v>20</v>
      </c>
      <c r="AJ628" s="10" t="s">
        <v>4885</v>
      </c>
      <c r="AK628" s="10" t="s">
        <v>4884</v>
      </c>
      <c r="AL628" s="10">
        <v>10</v>
      </c>
      <c r="AM628" s="10" t="s">
        <v>4868</v>
      </c>
      <c r="AN628" s="10" t="s">
        <v>4886</v>
      </c>
      <c r="AO628" s="10">
        <v>5</v>
      </c>
      <c r="AS628" s="10" t="s">
        <v>4853</v>
      </c>
      <c r="AT628" s="10" t="s">
        <v>4884</v>
      </c>
      <c r="AU628" s="10">
        <v>10</v>
      </c>
    </row>
    <row r="629" spans="1:50" s="10" customFormat="1" ht="325.3">
      <c r="A629" s="160" t="s">
        <v>4521</v>
      </c>
      <c r="B629" s="160" t="s">
        <v>4522</v>
      </c>
      <c r="C629" s="10">
        <v>406</v>
      </c>
      <c r="D629" s="158" t="s">
        <v>4600</v>
      </c>
      <c r="E629" s="10" t="s">
        <v>4887</v>
      </c>
      <c r="F629" s="10">
        <v>20385</v>
      </c>
      <c r="G629" s="157" t="s">
        <v>4888</v>
      </c>
      <c r="H629" s="10">
        <v>2020</v>
      </c>
      <c r="I629" s="10" t="s">
        <v>4889</v>
      </c>
      <c r="J629" s="159">
        <v>75418.259999999995</v>
      </c>
      <c r="K629" s="10" t="s">
        <v>328</v>
      </c>
      <c r="L629" s="10" t="s">
        <v>4712</v>
      </c>
      <c r="M629" s="10" t="s">
        <v>4713</v>
      </c>
      <c r="N629" s="10" t="s">
        <v>4890</v>
      </c>
      <c r="O629" s="10" t="s">
        <v>4891</v>
      </c>
      <c r="Q629" s="159">
        <v>15</v>
      </c>
      <c r="R629" s="159">
        <f>J629/(5*200*8)</f>
        <v>9.4272824999999987</v>
      </c>
      <c r="S629" s="159">
        <v>5</v>
      </c>
      <c r="T629" s="159">
        <v>10</v>
      </c>
      <c r="U629" s="159">
        <f>SUM(R629:T629)</f>
        <v>24.427282499999997</v>
      </c>
      <c r="V629" s="47">
        <v>80</v>
      </c>
      <c r="W629" s="47">
        <v>10</v>
      </c>
      <c r="X629" s="28" t="s">
        <v>4531</v>
      </c>
      <c r="Y629" s="10">
        <v>6</v>
      </c>
      <c r="Z629" s="10">
        <v>4</v>
      </c>
      <c r="AA629" s="10">
        <v>1</v>
      </c>
      <c r="AB629" s="10">
        <v>44</v>
      </c>
      <c r="AE629" s="10">
        <v>5</v>
      </c>
      <c r="AF629" s="10">
        <v>80</v>
      </c>
      <c r="AG629" s="10" t="s">
        <v>4600</v>
      </c>
      <c r="AH629" s="10" t="s">
        <v>4892</v>
      </c>
      <c r="AI629" s="10">
        <v>40</v>
      </c>
      <c r="AJ629" s="10" t="s">
        <v>4878</v>
      </c>
      <c r="AK629" s="10" t="s">
        <v>4893</v>
      </c>
      <c r="AL629" s="10">
        <v>10</v>
      </c>
      <c r="AM629" s="10" t="s">
        <v>4868</v>
      </c>
      <c r="AN629" s="10" t="s">
        <v>4894</v>
      </c>
      <c r="AO629" s="10">
        <v>10</v>
      </c>
      <c r="AP629" s="10" t="s">
        <v>4895</v>
      </c>
      <c r="AQ629" s="10" t="s">
        <v>4896</v>
      </c>
      <c r="AR629" s="10">
        <v>10</v>
      </c>
      <c r="AS629" s="10" t="s">
        <v>4897</v>
      </c>
      <c r="AT629" s="10" t="s">
        <v>4898</v>
      </c>
      <c r="AU629" s="10">
        <v>10</v>
      </c>
    </row>
    <row r="630" spans="1:50" s="10" customFormat="1" ht="183.9">
      <c r="A630" s="160" t="s">
        <v>4521</v>
      </c>
      <c r="B630" s="160" t="s">
        <v>4522</v>
      </c>
      <c r="C630" s="10">
        <v>406</v>
      </c>
      <c r="D630" s="158" t="s">
        <v>4600</v>
      </c>
      <c r="E630" s="10" t="s">
        <v>4730</v>
      </c>
      <c r="F630" s="10">
        <v>19106</v>
      </c>
      <c r="G630" s="157" t="s">
        <v>4899</v>
      </c>
      <c r="H630" s="10">
        <v>2020</v>
      </c>
      <c r="I630" s="10" t="s">
        <v>4900</v>
      </c>
      <c r="J630" s="159">
        <v>136969.71</v>
      </c>
      <c r="K630" s="10" t="s">
        <v>328</v>
      </c>
      <c r="L630" s="10" t="s">
        <v>4712</v>
      </c>
      <c r="M630" s="10" t="s">
        <v>4713</v>
      </c>
      <c r="N630" s="10" t="s">
        <v>4901</v>
      </c>
      <c r="O630" s="10" t="s">
        <v>4902</v>
      </c>
      <c r="P630" s="10">
        <v>3903561</v>
      </c>
      <c r="Q630" s="159">
        <v>50</v>
      </c>
      <c r="R630" s="159">
        <v>17.121213749999999</v>
      </c>
      <c r="S630" s="159">
        <v>15</v>
      </c>
      <c r="T630" s="159">
        <v>30</v>
      </c>
      <c r="U630" s="159">
        <f>SUM(R630:T630)</f>
        <v>62.121213749999995</v>
      </c>
      <c r="V630" s="47">
        <v>100</v>
      </c>
      <c r="W630" s="47">
        <v>0</v>
      </c>
      <c r="X630" s="28" t="s">
        <v>4531</v>
      </c>
      <c r="Y630" s="10">
        <v>3</v>
      </c>
      <c r="Z630" s="10">
        <v>10</v>
      </c>
      <c r="AA630" s="10">
        <v>4</v>
      </c>
      <c r="AB630" s="10">
        <v>4</v>
      </c>
      <c r="AC630" s="10">
        <v>19</v>
      </c>
      <c r="AD630" s="10">
        <v>20</v>
      </c>
      <c r="AE630" s="10">
        <v>5</v>
      </c>
      <c r="AF630" s="10">
        <v>90</v>
      </c>
      <c r="AG630" s="10" t="s">
        <v>4600</v>
      </c>
      <c r="AH630" s="10" t="s">
        <v>4903</v>
      </c>
      <c r="AI630" s="10">
        <v>40</v>
      </c>
      <c r="AJ630" s="10" t="s">
        <v>4316</v>
      </c>
      <c r="AK630" s="10" t="s">
        <v>4903</v>
      </c>
      <c r="AL630" s="10">
        <v>20</v>
      </c>
      <c r="AM630" s="10" t="s">
        <v>4904</v>
      </c>
      <c r="AN630" s="10" t="s">
        <v>4905</v>
      </c>
      <c r="AO630" s="10">
        <v>0.4</v>
      </c>
    </row>
    <row r="631" spans="1:50" s="10" customFormat="1" ht="127.3">
      <c r="A631" s="160" t="s">
        <v>4521</v>
      </c>
      <c r="B631" s="160" t="s">
        <v>4522</v>
      </c>
      <c r="C631" s="10">
        <v>502</v>
      </c>
      <c r="D631" s="158" t="s">
        <v>4906</v>
      </c>
      <c r="E631" s="10" t="s">
        <v>4907</v>
      </c>
      <c r="F631" s="160" t="s">
        <v>4908</v>
      </c>
      <c r="G631" s="10" t="s">
        <v>4909</v>
      </c>
      <c r="H631" s="10">
        <v>2005</v>
      </c>
      <c r="I631" s="10" t="s">
        <v>4910</v>
      </c>
      <c r="J631" s="159">
        <v>50492.41</v>
      </c>
      <c r="K631" s="10" t="s">
        <v>149</v>
      </c>
      <c r="L631" s="10" t="s">
        <v>4911</v>
      </c>
      <c r="M631" s="10" t="s">
        <v>4912</v>
      </c>
      <c r="N631" s="10" t="s">
        <v>4913</v>
      </c>
      <c r="O631" s="10" t="s">
        <v>4914</v>
      </c>
      <c r="P631" s="10">
        <v>4007946</v>
      </c>
      <c r="Q631" s="159">
        <v>5.5</v>
      </c>
      <c r="R631" s="159">
        <v>0</v>
      </c>
      <c r="S631" s="159">
        <v>5.5</v>
      </c>
      <c r="T631" s="159">
        <v>0</v>
      </c>
      <c r="U631" s="159">
        <v>5.5</v>
      </c>
      <c r="V631" s="47">
        <v>85</v>
      </c>
      <c r="W631" s="47">
        <v>100</v>
      </c>
      <c r="X631" s="28" t="s">
        <v>4531</v>
      </c>
      <c r="Y631" s="10">
        <v>3</v>
      </c>
      <c r="Z631" s="10">
        <v>2</v>
      </c>
      <c r="AA631" s="10">
        <v>1</v>
      </c>
      <c r="AB631" s="10">
        <v>4</v>
      </c>
      <c r="AC631" s="10">
        <v>502</v>
      </c>
      <c r="AD631" s="10">
        <v>9.75</v>
      </c>
      <c r="AE631" s="10">
        <v>5</v>
      </c>
      <c r="AF631" s="10">
        <v>80</v>
      </c>
      <c r="AG631" s="10" t="s">
        <v>4915</v>
      </c>
      <c r="AH631" s="10" t="s">
        <v>4916</v>
      </c>
      <c r="AI631" s="10">
        <v>30</v>
      </c>
      <c r="AJ631" s="10" t="s">
        <v>4915</v>
      </c>
      <c r="AK631" s="10" t="s">
        <v>4916</v>
      </c>
      <c r="AS631" s="10" t="s">
        <v>4917</v>
      </c>
      <c r="AT631" s="10" t="s">
        <v>4916</v>
      </c>
      <c r="AU631" s="10">
        <v>20</v>
      </c>
      <c r="AV631" s="10" t="s">
        <v>4918</v>
      </c>
      <c r="AW631" s="10" t="s">
        <v>4916</v>
      </c>
      <c r="AX631" s="10">
        <v>30</v>
      </c>
    </row>
    <row r="632" spans="1:50" s="10" customFormat="1" ht="113.15">
      <c r="A632" s="160" t="s">
        <v>4521</v>
      </c>
      <c r="B632" s="160" t="s">
        <v>4522</v>
      </c>
      <c r="C632" s="10">
        <v>501</v>
      </c>
      <c r="D632" s="158" t="s">
        <v>3313</v>
      </c>
      <c r="E632" s="10" t="s">
        <v>4919</v>
      </c>
      <c r="F632" s="160" t="s">
        <v>4920</v>
      </c>
      <c r="G632" s="10" t="s">
        <v>4921</v>
      </c>
      <c r="H632" s="10">
        <v>2007</v>
      </c>
      <c r="I632" s="10" t="s">
        <v>4922</v>
      </c>
      <c r="J632" s="159">
        <v>170255.38</v>
      </c>
      <c r="K632" s="10" t="s">
        <v>103</v>
      </c>
      <c r="L632" s="10" t="s">
        <v>4923</v>
      </c>
      <c r="M632" s="10" t="s">
        <v>4924</v>
      </c>
      <c r="N632" s="10" t="s">
        <v>4925</v>
      </c>
      <c r="O632" s="10" t="s">
        <v>4926</v>
      </c>
      <c r="P632" s="10">
        <v>4008375</v>
      </c>
      <c r="Q632" s="159">
        <v>23</v>
      </c>
      <c r="R632" s="159">
        <v>0</v>
      </c>
      <c r="S632" s="159">
        <v>23</v>
      </c>
      <c r="T632" s="159">
        <v>0</v>
      </c>
      <c r="U632" s="159">
        <v>23</v>
      </c>
      <c r="V632" s="47">
        <v>90</v>
      </c>
      <c r="W632" s="47">
        <v>100</v>
      </c>
      <c r="X632" s="28" t="s">
        <v>4531</v>
      </c>
      <c r="AB632" s="10">
        <v>4</v>
      </c>
      <c r="AC632" s="10">
        <v>501</v>
      </c>
      <c r="AD632" s="10">
        <v>9.75</v>
      </c>
      <c r="AE632" s="10">
        <v>5</v>
      </c>
      <c r="AF632" s="10">
        <v>0</v>
      </c>
      <c r="AG632" s="10" t="s">
        <v>3313</v>
      </c>
      <c r="AH632" s="10" t="s">
        <v>4919</v>
      </c>
    </row>
    <row r="633" spans="1:50" s="10" customFormat="1" ht="113.15">
      <c r="A633" s="160" t="s">
        <v>4521</v>
      </c>
      <c r="B633" s="160" t="s">
        <v>4522</v>
      </c>
      <c r="C633" s="10">
        <v>501</v>
      </c>
      <c r="D633" s="158" t="s">
        <v>3313</v>
      </c>
      <c r="E633" s="10" t="s">
        <v>4919</v>
      </c>
      <c r="F633" s="160" t="s">
        <v>4920</v>
      </c>
      <c r="G633" s="10" t="s">
        <v>4927</v>
      </c>
      <c r="H633" s="10">
        <v>1999</v>
      </c>
      <c r="I633" s="10" t="s">
        <v>4928</v>
      </c>
      <c r="J633" s="159">
        <v>133533.63</v>
      </c>
      <c r="K633" s="10" t="s">
        <v>156</v>
      </c>
      <c r="L633" s="10" t="s">
        <v>4929</v>
      </c>
      <c r="M633" s="10" t="s">
        <v>4930</v>
      </c>
      <c r="N633" s="10" t="s">
        <v>4931</v>
      </c>
      <c r="O633" s="10" t="s">
        <v>4932</v>
      </c>
      <c r="Q633" s="159">
        <v>4.04</v>
      </c>
      <c r="R633" s="159">
        <v>0</v>
      </c>
      <c r="S633" s="159">
        <v>4.04</v>
      </c>
      <c r="T633" s="159">
        <v>0</v>
      </c>
      <c r="U633" s="159">
        <v>4.04</v>
      </c>
      <c r="V633" s="47">
        <v>85</v>
      </c>
      <c r="W633" s="47">
        <v>100</v>
      </c>
      <c r="X633" s="28" t="s">
        <v>4531</v>
      </c>
      <c r="AB633" s="10">
        <v>4</v>
      </c>
      <c r="AC633" s="10">
        <v>1</v>
      </c>
      <c r="AD633" s="10">
        <v>9.75</v>
      </c>
      <c r="AE633" s="10">
        <v>5</v>
      </c>
      <c r="AF633" s="10">
        <v>0</v>
      </c>
      <c r="AG633" s="10" t="s">
        <v>3313</v>
      </c>
      <c r="AH633" s="10" t="s">
        <v>4919</v>
      </c>
    </row>
    <row r="634" spans="1:50" s="10" customFormat="1" ht="141.44999999999999">
      <c r="A634" s="160" t="s">
        <v>4521</v>
      </c>
      <c r="B634" s="160" t="s">
        <v>4522</v>
      </c>
      <c r="C634" s="10">
        <v>501</v>
      </c>
      <c r="D634" s="158" t="s">
        <v>3313</v>
      </c>
      <c r="E634" s="10" t="s">
        <v>4919</v>
      </c>
      <c r="F634" s="160" t="s">
        <v>4920</v>
      </c>
      <c r="G634" s="10" t="s">
        <v>4933</v>
      </c>
      <c r="H634" s="10">
        <v>2008</v>
      </c>
      <c r="I634" s="10" t="s">
        <v>4934</v>
      </c>
      <c r="J634" s="159">
        <v>127390</v>
      </c>
      <c r="K634" s="10" t="s">
        <v>103</v>
      </c>
      <c r="L634" s="10" t="s">
        <v>4935</v>
      </c>
      <c r="M634" s="10" t="s">
        <v>4936</v>
      </c>
      <c r="N634" s="10" t="s">
        <v>4937</v>
      </c>
      <c r="O634" s="10" t="s">
        <v>4938</v>
      </c>
      <c r="P634" s="10" t="s">
        <v>4939</v>
      </c>
      <c r="Q634" s="159">
        <v>4.1100000000000003</v>
      </c>
      <c r="R634" s="159">
        <v>0</v>
      </c>
      <c r="S634" s="159">
        <v>4.1100000000000003</v>
      </c>
      <c r="T634" s="159">
        <v>0</v>
      </c>
      <c r="U634" s="159">
        <v>4.1100000000000003</v>
      </c>
      <c r="V634" s="47">
        <v>85</v>
      </c>
      <c r="W634" s="47">
        <v>100</v>
      </c>
      <c r="X634" s="28" t="s">
        <v>4531</v>
      </c>
      <c r="AB634" s="10">
        <v>4</v>
      </c>
      <c r="AC634" s="10">
        <v>501</v>
      </c>
      <c r="AD634" s="10">
        <v>9.75</v>
      </c>
      <c r="AE634" s="10">
        <v>5</v>
      </c>
      <c r="AF634" s="10">
        <v>0</v>
      </c>
      <c r="AG634" s="10" t="s">
        <v>3313</v>
      </c>
      <c r="AH634" s="10" t="s">
        <v>4919</v>
      </c>
    </row>
    <row r="635" spans="1:50" s="10" customFormat="1" ht="113.15">
      <c r="A635" s="160" t="s">
        <v>4521</v>
      </c>
      <c r="B635" s="160" t="s">
        <v>4522</v>
      </c>
      <c r="C635" s="10">
        <v>501</v>
      </c>
      <c r="D635" s="158" t="s">
        <v>3313</v>
      </c>
      <c r="E635" s="10" t="s">
        <v>4919</v>
      </c>
      <c r="F635" s="160" t="s">
        <v>4920</v>
      </c>
      <c r="G635" s="10" t="s">
        <v>4940</v>
      </c>
      <c r="H635" s="10">
        <v>2004</v>
      </c>
      <c r="I635" s="10" t="s">
        <v>4941</v>
      </c>
      <c r="J635" s="159">
        <v>81372.06</v>
      </c>
      <c r="K635" s="10" t="s">
        <v>156</v>
      </c>
      <c r="L635" s="10" t="s">
        <v>4942</v>
      </c>
      <c r="M635" s="10" t="s">
        <v>4943</v>
      </c>
      <c r="N635" s="10" t="s">
        <v>4944</v>
      </c>
      <c r="O635" s="10" t="s">
        <v>4945</v>
      </c>
      <c r="P635" s="10" t="s">
        <v>4946</v>
      </c>
      <c r="Q635" s="159">
        <v>4.0599999999999996</v>
      </c>
      <c r="R635" s="159">
        <v>0</v>
      </c>
      <c r="S635" s="159">
        <v>4.0599999999999996</v>
      </c>
      <c r="T635" s="159">
        <v>0</v>
      </c>
      <c r="U635" s="159">
        <v>4.0599999999999996</v>
      </c>
      <c r="V635" s="47">
        <v>85</v>
      </c>
      <c r="W635" s="47">
        <v>100</v>
      </c>
      <c r="X635" s="28" t="s">
        <v>4531</v>
      </c>
      <c r="AB635" s="10">
        <v>4</v>
      </c>
      <c r="AC635" s="10">
        <v>4</v>
      </c>
      <c r="AD635" s="10">
        <v>9.75</v>
      </c>
      <c r="AE635" s="10">
        <v>5</v>
      </c>
      <c r="AF635" s="10">
        <v>0</v>
      </c>
      <c r="AG635" s="10" t="s">
        <v>3313</v>
      </c>
      <c r="AH635" s="10" t="s">
        <v>4919</v>
      </c>
    </row>
    <row r="636" spans="1:50" s="10" customFormat="1" ht="155.6">
      <c r="A636" s="160" t="s">
        <v>4521</v>
      </c>
      <c r="B636" s="160" t="s">
        <v>4522</v>
      </c>
      <c r="C636" s="10">
        <v>501</v>
      </c>
      <c r="D636" s="158" t="s">
        <v>3313</v>
      </c>
      <c r="E636" s="10" t="s">
        <v>4919</v>
      </c>
      <c r="F636" s="160" t="s">
        <v>4920</v>
      </c>
      <c r="G636" s="10" t="s">
        <v>4947</v>
      </c>
      <c r="H636" s="10">
        <v>2016</v>
      </c>
      <c r="I636" s="10" t="s">
        <v>4948</v>
      </c>
      <c r="J636" s="159">
        <v>122000</v>
      </c>
      <c r="K636" s="10" t="s">
        <v>271</v>
      </c>
      <c r="L636" s="10" t="s">
        <v>4942</v>
      </c>
      <c r="M636" s="10" t="s">
        <v>4943</v>
      </c>
      <c r="N636" s="10" t="s">
        <v>4949</v>
      </c>
      <c r="O636" s="10" t="s">
        <v>4950</v>
      </c>
      <c r="P636" s="10">
        <v>4010577</v>
      </c>
      <c r="Q636" s="159">
        <v>77.44</v>
      </c>
      <c r="R636" s="159">
        <v>73.44</v>
      </c>
      <c r="S636" s="159">
        <v>4</v>
      </c>
      <c r="T636" s="159">
        <v>0</v>
      </c>
      <c r="U636" s="159">
        <f>SUM(R636:T636)</f>
        <v>77.44</v>
      </c>
      <c r="V636" s="47">
        <v>85</v>
      </c>
      <c r="W636" s="47">
        <v>36.659999999999997</v>
      </c>
      <c r="X636" s="28" t="s">
        <v>4531</v>
      </c>
    </row>
    <row r="637" spans="1:50" s="10" customFormat="1" ht="141.44999999999999">
      <c r="A637" s="160" t="s">
        <v>4521</v>
      </c>
      <c r="B637" s="160" t="s">
        <v>4522</v>
      </c>
      <c r="C637" s="10">
        <v>503</v>
      </c>
      <c r="D637" s="158" t="s">
        <v>4906</v>
      </c>
      <c r="E637" s="10" t="s">
        <v>4951</v>
      </c>
      <c r="F637" s="10">
        <v>15659</v>
      </c>
      <c r="G637" s="10" t="s">
        <v>4952</v>
      </c>
      <c r="H637" s="10">
        <v>2018</v>
      </c>
      <c r="I637" s="10" t="s">
        <v>4953</v>
      </c>
      <c r="J637" s="159">
        <v>23949.22</v>
      </c>
      <c r="K637" s="10" t="s">
        <v>69</v>
      </c>
      <c r="L637" s="10" t="s">
        <v>4954</v>
      </c>
      <c r="M637" s="10" t="s">
        <v>4955</v>
      </c>
      <c r="N637" s="10" t="s">
        <v>4956</v>
      </c>
      <c r="O637" s="10" t="s">
        <v>4957</v>
      </c>
      <c r="P637" s="10" t="s">
        <v>4958</v>
      </c>
      <c r="Q637" s="159">
        <v>5.13</v>
      </c>
      <c r="R637" s="159">
        <v>7.0000000000000007E-2</v>
      </c>
      <c r="S637" s="159">
        <v>5.13</v>
      </c>
      <c r="T637" s="159">
        <v>0</v>
      </c>
      <c r="U637" s="159">
        <v>5.2</v>
      </c>
      <c r="V637" s="47">
        <v>5.0000000000000001E-3</v>
      </c>
      <c r="W637" s="47">
        <v>10</v>
      </c>
      <c r="X637" s="28" t="s">
        <v>4531</v>
      </c>
      <c r="Y637" s="10">
        <v>4</v>
      </c>
      <c r="Z637" s="10">
        <v>6</v>
      </c>
      <c r="AA637" s="10">
        <v>2</v>
      </c>
      <c r="AB637" s="10">
        <v>35</v>
      </c>
      <c r="AC637" s="10" t="s">
        <v>4959</v>
      </c>
      <c r="AD637" s="10">
        <v>9.75</v>
      </c>
      <c r="AE637" s="10">
        <v>5</v>
      </c>
      <c r="AF637" s="10">
        <v>50</v>
      </c>
      <c r="AG637" s="10" t="s">
        <v>4906</v>
      </c>
      <c r="AI637" s="10">
        <v>16.670000000000002</v>
      </c>
      <c r="AJ637" s="10" t="s">
        <v>4960</v>
      </c>
      <c r="AL637" s="10">
        <v>16.670000000000002</v>
      </c>
      <c r="AM637" s="10" t="s">
        <v>4961</v>
      </c>
      <c r="AN637" s="10" t="s">
        <v>4962</v>
      </c>
      <c r="AO637" s="10">
        <v>50</v>
      </c>
      <c r="AP637" s="10" t="s">
        <v>4963</v>
      </c>
      <c r="AR637" s="10">
        <v>16.670000000000002</v>
      </c>
    </row>
    <row r="638" spans="1:50" s="10" customFormat="1" ht="119.05" customHeight="1">
      <c r="A638" s="160" t="s">
        <v>4521</v>
      </c>
      <c r="B638" s="160" t="s">
        <v>4522</v>
      </c>
      <c r="C638" s="10">
        <v>504</v>
      </c>
      <c r="D638" s="158" t="s">
        <v>4906</v>
      </c>
      <c r="E638" s="10" t="s">
        <v>4964</v>
      </c>
      <c r="F638" s="10">
        <v>11150</v>
      </c>
      <c r="G638" s="10" t="s">
        <v>4965</v>
      </c>
      <c r="H638" s="10">
        <v>2018</v>
      </c>
      <c r="I638" s="10" t="s">
        <v>4966</v>
      </c>
      <c r="J638" s="159">
        <v>110144.12</v>
      </c>
      <c r="K638" s="10" t="s">
        <v>69</v>
      </c>
      <c r="L638" s="10" t="s">
        <v>4967</v>
      </c>
      <c r="M638" s="10" t="s">
        <v>4968</v>
      </c>
      <c r="N638" s="10" t="s">
        <v>4969</v>
      </c>
      <c r="O638" s="10" t="s">
        <v>4970</v>
      </c>
      <c r="P638" s="10">
        <v>4010908</v>
      </c>
      <c r="Q638" s="159">
        <v>15</v>
      </c>
      <c r="R638" s="159">
        <v>0.5</v>
      </c>
      <c r="S638" s="159">
        <v>15</v>
      </c>
      <c r="T638" s="159">
        <v>0</v>
      </c>
      <c r="U638" s="159">
        <v>15</v>
      </c>
      <c r="V638" s="47">
        <v>1</v>
      </c>
      <c r="W638" s="47">
        <v>10</v>
      </c>
      <c r="X638" s="28" t="s">
        <v>4531</v>
      </c>
      <c r="Y638" s="10">
        <v>2</v>
      </c>
      <c r="Z638" s="10">
        <v>1</v>
      </c>
      <c r="AA638" s="10">
        <v>4</v>
      </c>
      <c r="AB638" s="10">
        <v>60</v>
      </c>
      <c r="AC638" s="10" t="s">
        <v>4971</v>
      </c>
      <c r="AD638" s="10">
        <v>9.75</v>
      </c>
      <c r="AE638" s="10">
        <v>5</v>
      </c>
      <c r="AF638" s="10">
        <v>50</v>
      </c>
      <c r="AG638" s="10" t="s">
        <v>4906</v>
      </c>
      <c r="AH638" s="10" t="s">
        <v>4972</v>
      </c>
      <c r="AI638" s="10">
        <v>50</v>
      </c>
    </row>
    <row r="639" spans="1:50" s="10" customFormat="1" ht="155.6">
      <c r="A639" s="160" t="s">
        <v>4521</v>
      </c>
      <c r="B639" s="160" t="s">
        <v>4522</v>
      </c>
      <c r="C639" s="10">
        <v>501</v>
      </c>
      <c r="D639" s="158" t="s">
        <v>3313</v>
      </c>
      <c r="E639" s="10" t="s">
        <v>4919</v>
      </c>
      <c r="F639" s="10">
        <v>5098</v>
      </c>
      <c r="G639" s="10" t="s">
        <v>4973</v>
      </c>
      <c r="H639" s="10">
        <v>2018</v>
      </c>
      <c r="I639" s="42" t="s">
        <v>4974</v>
      </c>
      <c r="J639" s="63">
        <v>43203.63</v>
      </c>
      <c r="K639" s="10" t="s">
        <v>69</v>
      </c>
      <c r="L639" s="42" t="s">
        <v>4975</v>
      </c>
      <c r="M639" s="42" t="s">
        <v>4976</v>
      </c>
      <c r="N639" s="42" t="s">
        <v>4977</v>
      </c>
      <c r="O639" s="42" t="s">
        <v>4978</v>
      </c>
      <c r="P639" s="42" t="s">
        <v>4979</v>
      </c>
      <c r="Q639" s="63">
        <v>28.24</v>
      </c>
      <c r="R639" s="63">
        <v>4.3899999999999997</v>
      </c>
      <c r="S639" s="63">
        <v>19</v>
      </c>
      <c r="T639" s="63">
        <v>4.4000000000000004</v>
      </c>
      <c r="U639" s="63">
        <v>27.79</v>
      </c>
      <c r="V639" s="47">
        <v>0.8</v>
      </c>
      <c r="W639" s="47">
        <v>10</v>
      </c>
      <c r="X639" s="28" t="s">
        <v>4531</v>
      </c>
      <c r="Y639" s="10">
        <v>4</v>
      </c>
      <c r="Z639" s="10">
        <v>7</v>
      </c>
      <c r="AA639" s="10">
        <v>5</v>
      </c>
      <c r="AB639" s="10">
        <v>4</v>
      </c>
      <c r="AC639" s="10" t="s">
        <v>4980</v>
      </c>
      <c r="AD639" s="10">
        <v>9.75</v>
      </c>
      <c r="AE639" s="10">
        <v>5</v>
      </c>
      <c r="AF639" s="10">
        <v>20</v>
      </c>
      <c r="AG639" s="10" t="s">
        <v>3313</v>
      </c>
      <c r="AI639" s="10">
        <v>20</v>
      </c>
    </row>
    <row r="640" spans="1:50" s="10" customFormat="1" ht="396">
      <c r="A640" s="160" t="s">
        <v>4521</v>
      </c>
      <c r="B640" s="160" t="s">
        <v>4522</v>
      </c>
      <c r="D640" s="158" t="s">
        <v>3313</v>
      </c>
      <c r="E640" s="10" t="s">
        <v>4981</v>
      </c>
      <c r="F640" s="10">
        <v>15658</v>
      </c>
      <c r="G640" s="10" t="s">
        <v>4982</v>
      </c>
      <c r="H640" s="10">
        <v>2018</v>
      </c>
      <c r="I640" s="10" t="s">
        <v>4983</v>
      </c>
      <c r="J640" s="63">
        <v>34160</v>
      </c>
      <c r="K640" s="10" t="s">
        <v>69</v>
      </c>
      <c r="L640" s="42" t="s">
        <v>4984</v>
      </c>
      <c r="M640" s="42" t="s">
        <v>4985</v>
      </c>
      <c r="N640" s="10" t="s">
        <v>4986</v>
      </c>
      <c r="O640" s="10" t="s">
        <v>4987</v>
      </c>
      <c r="P640" s="10" t="s">
        <v>4988</v>
      </c>
      <c r="Q640" s="159">
        <v>20</v>
      </c>
      <c r="R640" s="159">
        <v>4.09</v>
      </c>
      <c r="S640" s="159">
        <v>4</v>
      </c>
      <c r="T640" s="159">
        <v>10.54</v>
      </c>
      <c r="U640" s="159">
        <f>SUBTOTAL(9,R640:T640)</f>
        <v>18.63</v>
      </c>
      <c r="V640" s="47">
        <v>0.9</v>
      </c>
      <c r="W640" s="47">
        <v>10</v>
      </c>
      <c r="X640" s="28" t="s">
        <v>4531</v>
      </c>
      <c r="Y640" s="10">
        <v>6</v>
      </c>
      <c r="Z640" s="10">
        <v>4</v>
      </c>
      <c r="AA640" s="10">
        <v>1</v>
      </c>
      <c r="AB640" s="10">
        <v>4</v>
      </c>
      <c r="AC640" s="10" t="s">
        <v>4989</v>
      </c>
      <c r="AD640" s="10">
        <v>9.75</v>
      </c>
      <c r="AE640" s="10">
        <v>5</v>
      </c>
      <c r="AF640" s="10">
        <v>20</v>
      </c>
      <c r="AG640" s="10" t="s">
        <v>3313</v>
      </c>
      <c r="AI640" s="10">
        <v>5</v>
      </c>
      <c r="AJ640" s="10" t="s">
        <v>4990</v>
      </c>
      <c r="AL640" s="10">
        <v>5</v>
      </c>
      <c r="AM640" s="10" t="s">
        <v>4991</v>
      </c>
      <c r="AO640" s="10">
        <v>10</v>
      </c>
    </row>
    <row r="641" spans="1:50" s="10" customFormat="1" ht="84.9">
      <c r="A641" s="160" t="s">
        <v>4521</v>
      </c>
      <c r="B641" s="160" t="s">
        <v>4522</v>
      </c>
      <c r="D641" s="158" t="s">
        <v>3313</v>
      </c>
      <c r="E641" s="10" t="s">
        <v>4919</v>
      </c>
      <c r="F641" s="10">
        <v>5098</v>
      </c>
      <c r="G641" s="157" t="s">
        <v>4992</v>
      </c>
      <c r="H641" s="10">
        <v>2020</v>
      </c>
      <c r="I641" s="10" t="s">
        <v>4993</v>
      </c>
      <c r="J641" s="63">
        <v>151779.6</v>
      </c>
      <c r="K641" s="10" t="s">
        <v>328</v>
      </c>
      <c r="L641" s="42" t="s">
        <v>4994</v>
      </c>
      <c r="M641" s="42" t="s">
        <v>4995</v>
      </c>
      <c r="N641" s="10" t="s">
        <v>4996</v>
      </c>
      <c r="O641" s="10" t="s">
        <v>4997</v>
      </c>
      <c r="P641" s="10">
        <v>4011533</v>
      </c>
      <c r="Q641" s="159">
        <v>54</v>
      </c>
      <c r="R641" s="159">
        <v>10625</v>
      </c>
      <c r="S641" s="159">
        <v>25</v>
      </c>
      <c r="T641" s="159">
        <v>12</v>
      </c>
      <c r="U641" s="159">
        <v>25</v>
      </c>
      <c r="V641" s="47">
        <v>90</v>
      </c>
      <c r="W641" s="47">
        <v>7</v>
      </c>
      <c r="X641" s="28" t="s">
        <v>4531</v>
      </c>
      <c r="Y641" s="10">
        <v>6</v>
      </c>
      <c r="Z641" s="10">
        <v>5</v>
      </c>
      <c r="AA641" s="10">
        <v>5</v>
      </c>
      <c r="AB641" s="10">
        <v>4</v>
      </c>
      <c r="AC641" s="10" t="s">
        <v>3199</v>
      </c>
      <c r="AE641" s="10">
        <v>5</v>
      </c>
      <c r="AF641" s="10">
        <v>90</v>
      </c>
      <c r="AG641" s="10" t="s">
        <v>3313</v>
      </c>
      <c r="AI641" s="10">
        <v>40</v>
      </c>
      <c r="AJ641" s="10" t="s">
        <v>4499</v>
      </c>
      <c r="AL641" s="10">
        <v>30</v>
      </c>
      <c r="AM641" s="10" t="s">
        <v>4601</v>
      </c>
      <c r="AO641" s="10">
        <v>15</v>
      </c>
      <c r="AP641" s="10" t="s">
        <v>4998</v>
      </c>
      <c r="AR641" s="10">
        <v>15</v>
      </c>
    </row>
    <row r="642" spans="1:50" s="10" customFormat="1" ht="99">
      <c r="A642" s="160" t="s">
        <v>4521</v>
      </c>
      <c r="B642" s="160" t="s">
        <v>4522</v>
      </c>
      <c r="C642" s="160" t="s">
        <v>4999</v>
      </c>
      <c r="D642" s="50" t="s">
        <v>5000</v>
      </c>
      <c r="E642" s="160" t="s">
        <v>5001</v>
      </c>
      <c r="F642" s="160" t="s">
        <v>5002</v>
      </c>
      <c r="G642" s="157" t="s">
        <v>5003</v>
      </c>
      <c r="H642" s="160" t="s">
        <v>5004</v>
      </c>
      <c r="I642" s="161" t="s">
        <v>5005</v>
      </c>
      <c r="J642" s="159" t="s">
        <v>5006</v>
      </c>
      <c r="K642" s="160" t="s">
        <v>156</v>
      </c>
      <c r="L642" s="161" t="s">
        <v>5007</v>
      </c>
      <c r="M642" s="157" t="s">
        <v>5008</v>
      </c>
      <c r="N642" s="157" t="s">
        <v>5009</v>
      </c>
      <c r="O642" s="157" t="s">
        <v>5010</v>
      </c>
      <c r="P642" s="160" t="s">
        <v>5011</v>
      </c>
      <c r="Q642" s="159" t="s">
        <v>4735</v>
      </c>
      <c r="R642" s="159" t="s">
        <v>4662</v>
      </c>
      <c r="S642" s="159" t="s">
        <v>4735</v>
      </c>
      <c r="T642" s="159" t="s">
        <v>4662</v>
      </c>
      <c r="U642" s="159" t="s">
        <v>4735</v>
      </c>
      <c r="V642" s="47" t="s">
        <v>5012</v>
      </c>
      <c r="W642" s="47" t="s">
        <v>4680</v>
      </c>
      <c r="X642" s="28" t="s">
        <v>4531</v>
      </c>
      <c r="Y642" s="160"/>
      <c r="Z642" s="160"/>
      <c r="AA642" s="160"/>
      <c r="AB642" s="160" t="s">
        <v>4721</v>
      </c>
      <c r="AC642" s="160"/>
      <c r="AD642" s="160" t="s">
        <v>5013</v>
      </c>
      <c r="AE642" s="160" t="s">
        <v>4722</v>
      </c>
      <c r="AF642" s="160" t="s">
        <v>4680</v>
      </c>
      <c r="AG642" s="160" t="s">
        <v>5000</v>
      </c>
      <c r="AH642" s="160" t="s">
        <v>5014</v>
      </c>
      <c r="AI642" s="160" t="s">
        <v>4823</v>
      </c>
      <c r="AJ642" s="160" t="s">
        <v>5015</v>
      </c>
      <c r="AK642" s="160" t="s">
        <v>5016</v>
      </c>
      <c r="AL642" s="160" t="s">
        <v>4823</v>
      </c>
      <c r="AM642" s="160" t="s">
        <v>1178</v>
      </c>
      <c r="AN642" s="160" t="s">
        <v>5017</v>
      </c>
      <c r="AO642" s="160" t="s">
        <v>4753</v>
      </c>
      <c r="AP642" s="160" t="s">
        <v>5018</v>
      </c>
      <c r="AQ642" s="160" t="s">
        <v>5019</v>
      </c>
      <c r="AR642" s="160" t="s">
        <v>4830</v>
      </c>
      <c r="AS642" s="160"/>
      <c r="AT642" s="160"/>
      <c r="AU642" s="160"/>
      <c r="AV642" s="160"/>
      <c r="AW642" s="160"/>
      <c r="AX642" s="160"/>
    </row>
    <row r="643" spans="1:50" s="10" customFormat="1" ht="339.45">
      <c r="A643" s="160" t="s">
        <v>4521</v>
      </c>
      <c r="B643" s="160" t="s">
        <v>4522</v>
      </c>
      <c r="C643" s="160" t="s">
        <v>5020</v>
      </c>
      <c r="D643" s="50" t="s">
        <v>5021</v>
      </c>
      <c r="E643" s="157" t="s">
        <v>5022</v>
      </c>
      <c r="F643" s="160" t="s">
        <v>5023</v>
      </c>
      <c r="G643" s="157" t="s">
        <v>5024</v>
      </c>
      <c r="H643" s="160" t="s">
        <v>5025</v>
      </c>
      <c r="I643" s="161" t="s">
        <v>5024</v>
      </c>
      <c r="J643" s="159" t="s">
        <v>5026</v>
      </c>
      <c r="K643" s="160" t="s">
        <v>103</v>
      </c>
      <c r="L643" s="161" t="s">
        <v>5027</v>
      </c>
      <c r="M643" s="157" t="s">
        <v>5028</v>
      </c>
      <c r="N643" s="158" t="s">
        <v>5029</v>
      </c>
      <c r="O643" s="157" t="s">
        <v>5030</v>
      </c>
      <c r="P643" s="160" t="s">
        <v>5031</v>
      </c>
      <c r="Q643" s="137">
        <v>12.17</v>
      </c>
      <c r="R643" s="137">
        <v>7.39</v>
      </c>
      <c r="S643" s="137">
        <v>4.78</v>
      </c>
      <c r="T643" s="137">
        <v>0</v>
      </c>
      <c r="U643" s="71">
        <v>12.17</v>
      </c>
      <c r="V643" s="145">
        <v>50</v>
      </c>
      <c r="W643" s="145">
        <v>100</v>
      </c>
      <c r="X643" s="28" t="s">
        <v>4531</v>
      </c>
      <c r="Y643" s="160"/>
      <c r="Z643" s="160"/>
      <c r="AA643" s="160"/>
      <c r="AB643" s="160"/>
      <c r="AC643" s="160"/>
      <c r="AD643" s="160"/>
      <c r="AE643" s="160" t="s">
        <v>4722</v>
      </c>
      <c r="AF643" s="160" t="s">
        <v>4718</v>
      </c>
      <c r="AG643" s="160" t="s">
        <v>5032</v>
      </c>
      <c r="AH643" s="160" t="s">
        <v>5033</v>
      </c>
      <c r="AI643" s="160" t="s">
        <v>4720</v>
      </c>
      <c r="AJ643" s="160" t="s">
        <v>5034</v>
      </c>
      <c r="AK643" s="160" t="s">
        <v>5033</v>
      </c>
      <c r="AL643" s="160" t="s">
        <v>4823</v>
      </c>
      <c r="AM643" s="160" t="s">
        <v>5035</v>
      </c>
      <c r="AN643" s="160" t="s">
        <v>5036</v>
      </c>
      <c r="AO643" s="160" t="s">
        <v>4823</v>
      </c>
      <c r="AP643" s="160" t="s">
        <v>5037</v>
      </c>
      <c r="AQ643" s="160" t="s">
        <v>5038</v>
      </c>
      <c r="AR643" s="160" t="s">
        <v>4722</v>
      </c>
      <c r="AS643" s="160" t="s">
        <v>5039</v>
      </c>
      <c r="AT643" s="160" t="s">
        <v>5040</v>
      </c>
      <c r="AU643" s="160" t="s">
        <v>4735</v>
      </c>
      <c r="AV643" s="160"/>
      <c r="AW643" s="160"/>
      <c r="AX643" s="160"/>
    </row>
    <row r="644" spans="1:50" s="10" customFormat="1" ht="198">
      <c r="A644" s="160" t="s">
        <v>4521</v>
      </c>
      <c r="B644" s="160" t="s">
        <v>4522</v>
      </c>
      <c r="C644" s="160" t="s">
        <v>5020</v>
      </c>
      <c r="D644" s="50" t="s">
        <v>5021</v>
      </c>
      <c r="E644" s="70" t="s">
        <v>5040</v>
      </c>
      <c r="F644" s="160" t="s">
        <v>5041</v>
      </c>
      <c r="G644" s="157" t="s">
        <v>5042</v>
      </c>
      <c r="H644" s="160" t="s">
        <v>4809</v>
      </c>
      <c r="I644" s="157" t="s">
        <v>5043</v>
      </c>
      <c r="J644" s="159" t="s">
        <v>5044</v>
      </c>
      <c r="K644" s="160" t="s">
        <v>149</v>
      </c>
      <c r="L644" s="157" t="s">
        <v>5045</v>
      </c>
      <c r="M644" s="157" t="s">
        <v>5046</v>
      </c>
      <c r="N644" s="157" t="s">
        <v>5047</v>
      </c>
      <c r="O644" s="157" t="s">
        <v>5048</v>
      </c>
      <c r="P644" s="160" t="s">
        <v>5049</v>
      </c>
      <c r="Q644" s="137">
        <v>5.0999999999999996</v>
      </c>
      <c r="R644" s="137">
        <v>0</v>
      </c>
      <c r="S644" s="137">
        <v>5.0999999999999996</v>
      </c>
      <c r="T644" s="137">
        <v>0</v>
      </c>
      <c r="U644" s="71">
        <v>5.0999999999999996</v>
      </c>
      <c r="V644" s="145">
        <v>80</v>
      </c>
      <c r="W644" s="145">
        <v>100</v>
      </c>
      <c r="X644" s="28" t="s">
        <v>4531</v>
      </c>
      <c r="Y644" s="160"/>
      <c r="Z644" s="160"/>
      <c r="AA644" s="160"/>
      <c r="AB644" s="160"/>
      <c r="AC644" s="160"/>
      <c r="AD644" s="160"/>
      <c r="AE644" s="160" t="s">
        <v>4722</v>
      </c>
      <c r="AF644" s="10">
        <v>100</v>
      </c>
      <c r="AG644" s="156" t="s">
        <v>5021</v>
      </c>
      <c r="AH644" s="156" t="s">
        <v>5050</v>
      </c>
      <c r="AI644" s="156">
        <v>30</v>
      </c>
      <c r="AJ644" s="160" t="s">
        <v>5051</v>
      </c>
      <c r="AK644" s="160" t="s">
        <v>5033</v>
      </c>
      <c r="AL644" s="160" t="s">
        <v>4735</v>
      </c>
      <c r="AM644" s="160" t="s">
        <v>5032</v>
      </c>
      <c r="AN644" s="160" t="s">
        <v>5033</v>
      </c>
      <c r="AO644" s="160" t="s">
        <v>4735</v>
      </c>
      <c r="AP644" s="160" t="s">
        <v>5015</v>
      </c>
      <c r="AQ644" s="160" t="s">
        <v>5052</v>
      </c>
      <c r="AR644" s="160" t="s">
        <v>4735</v>
      </c>
      <c r="AS644" s="160" t="s">
        <v>5039</v>
      </c>
      <c r="AT644" s="160" t="s">
        <v>5053</v>
      </c>
      <c r="AU644" s="160" t="s">
        <v>4720</v>
      </c>
      <c r="AV644" s="160"/>
      <c r="AW644" s="160"/>
      <c r="AX644" s="160"/>
    </row>
    <row r="645" spans="1:50" s="10" customFormat="1" ht="169.75">
      <c r="A645" s="160" t="s">
        <v>4521</v>
      </c>
      <c r="B645" s="160" t="s">
        <v>4522</v>
      </c>
      <c r="C645" s="10">
        <v>604</v>
      </c>
      <c r="D645" s="158" t="s">
        <v>1019</v>
      </c>
      <c r="E645" s="10" t="s">
        <v>5054</v>
      </c>
      <c r="F645" s="10">
        <v>10873</v>
      </c>
      <c r="G645" s="10" t="s">
        <v>5055</v>
      </c>
      <c r="H645" s="10">
        <v>2004</v>
      </c>
      <c r="I645" s="10" t="s">
        <v>5056</v>
      </c>
      <c r="J645" s="159">
        <v>42526</v>
      </c>
      <c r="K645" s="10" t="s">
        <v>156</v>
      </c>
      <c r="L645" s="10" t="s">
        <v>5045</v>
      </c>
      <c r="M645" s="10" t="s">
        <v>5057</v>
      </c>
      <c r="N645" s="10" t="s">
        <v>5058</v>
      </c>
      <c r="O645" s="10" t="s">
        <v>5059</v>
      </c>
      <c r="P645" s="10" t="s">
        <v>5060</v>
      </c>
      <c r="Q645" s="159" t="s">
        <v>4823</v>
      </c>
      <c r="R645" s="159" t="s">
        <v>4662</v>
      </c>
      <c r="S645" s="159" t="s">
        <v>4823</v>
      </c>
      <c r="T645" s="159" t="s">
        <v>4720</v>
      </c>
      <c r="U645" s="159">
        <v>25</v>
      </c>
      <c r="V645" s="47">
        <v>90</v>
      </c>
      <c r="W645" s="47">
        <v>100</v>
      </c>
      <c r="X645" s="28" t="s">
        <v>4531</v>
      </c>
      <c r="AB645" s="10">
        <v>4</v>
      </c>
      <c r="AC645" s="10">
        <v>604</v>
      </c>
      <c r="AD645" s="10">
        <v>9.75</v>
      </c>
      <c r="AE645" s="10">
        <v>5</v>
      </c>
      <c r="AF645" s="10">
        <v>90</v>
      </c>
      <c r="AG645" s="10" t="s">
        <v>1019</v>
      </c>
      <c r="AH645" s="10" t="s">
        <v>5061</v>
      </c>
      <c r="AI645" s="10">
        <v>50</v>
      </c>
      <c r="AJ645" s="10" t="s">
        <v>5034</v>
      </c>
      <c r="AK645" s="10" t="s">
        <v>5062</v>
      </c>
      <c r="AL645" s="10">
        <v>40</v>
      </c>
      <c r="AV645" s="157"/>
    </row>
    <row r="646" spans="1:50" s="10" customFormat="1" ht="282.89999999999998">
      <c r="A646" s="160" t="s">
        <v>4521</v>
      </c>
      <c r="B646" s="160" t="s">
        <v>4522</v>
      </c>
      <c r="C646" s="10">
        <v>604</v>
      </c>
      <c r="D646" s="158" t="s">
        <v>1019</v>
      </c>
      <c r="E646" s="160" t="s">
        <v>5063</v>
      </c>
      <c r="F646" s="10">
        <v>10873</v>
      </c>
      <c r="G646" s="156" t="s">
        <v>5064</v>
      </c>
      <c r="H646" s="160" t="s">
        <v>5025</v>
      </c>
      <c r="I646" s="156" t="s">
        <v>5065</v>
      </c>
      <c r="J646" s="159" t="s">
        <v>5066</v>
      </c>
      <c r="K646" s="10" t="s">
        <v>103</v>
      </c>
      <c r="L646" s="159" t="s">
        <v>5045</v>
      </c>
      <c r="M646" s="156" t="s">
        <v>5067</v>
      </c>
      <c r="N646" s="156" t="s">
        <v>5068</v>
      </c>
      <c r="O646" s="156" t="s">
        <v>5069</v>
      </c>
      <c r="P646" s="160" t="s">
        <v>5070</v>
      </c>
      <c r="Q646" s="159" t="s">
        <v>4735</v>
      </c>
      <c r="R646" s="159" t="s">
        <v>4662</v>
      </c>
      <c r="S646" s="159" t="s">
        <v>4735</v>
      </c>
      <c r="T646" s="159" t="s">
        <v>4720</v>
      </c>
      <c r="U646" s="159">
        <v>30</v>
      </c>
      <c r="V646" s="47" t="s">
        <v>5071</v>
      </c>
      <c r="W646" s="47" t="s">
        <v>4680</v>
      </c>
      <c r="X646" s="28" t="s">
        <v>4531</v>
      </c>
      <c r="Y646" s="160"/>
      <c r="Z646" s="160"/>
      <c r="AA646" s="160"/>
      <c r="AB646" s="160" t="s">
        <v>4721</v>
      </c>
      <c r="AC646" s="10">
        <v>604</v>
      </c>
      <c r="AD646" s="10">
        <v>9.75</v>
      </c>
      <c r="AE646" s="160" t="s">
        <v>4722</v>
      </c>
      <c r="AF646" s="10">
        <v>70</v>
      </c>
      <c r="AG646" s="10" t="s">
        <v>1019</v>
      </c>
      <c r="AH646" s="10" t="s">
        <v>5061</v>
      </c>
      <c r="AI646" s="160" t="s">
        <v>4717</v>
      </c>
      <c r="AJ646" s="160" t="s">
        <v>5072</v>
      </c>
      <c r="AK646" s="160" t="s">
        <v>5073</v>
      </c>
      <c r="AL646" s="160" t="s">
        <v>4722</v>
      </c>
      <c r="AM646" s="10" t="s">
        <v>5034</v>
      </c>
      <c r="AN646" s="10" t="s">
        <v>5062</v>
      </c>
      <c r="AO646" s="10">
        <v>15</v>
      </c>
      <c r="AV646" s="157"/>
    </row>
    <row r="647" spans="1:50" s="10" customFormat="1" ht="169.75">
      <c r="A647" s="160" t="s">
        <v>4521</v>
      </c>
      <c r="B647" s="160" t="s">
        <v>4522</v>
      </c>
      <c r="C647" s="10">
        <v>604</v>
      </c>
      <c r="D647" s="158" t="s">
        <v>1019</v>
      </c>
      <c r="E647" s="10" t="s">
        <v>5054</v>
      </c>
      <c r="F647" s="10">
        <v>10873</v>
      </c>
      <c r="G647" s="157" t="s">
        <v>5074</v>
      </c>
      <c r="H647" s="160" t="s">
        <v>5075</v>
      </c>
      <c r="I647" s="157" t="s">
        <v>5076</v>
      </c>
      <c r="J647" s="159" t="s">
        <v>5077</v>
      </c>
      <c r="K647" s="160" t="s">
        <v>149</v>
      </c>
      <c r="L647" s="157" t="s">
        <v>5078</v>
      </c>
      <c r="M647" s="157" t="s">
        <v>5079</v>
      </c>
      <c r="N647" s="157" t="s">
        <v>5080</v>
      </c>
      <c r="O647" s="157" t="s">
        <v>5081</v>
      </c>
      <c r="P647" s="160" t="s">
        <v>5082</v>
      </c>
      <c r="Q647" s="159" t="s">
        <v>4823</v>
      </c>
      <c r="R647" s="159" t="s">
        <v>4662</v>
      </c>
      <c r="S647" s="159" t="s">
        <v>4823</v>
      </c>
      <c r="T647" s="159" t="s">
        <v>4720</v>
      </c>
      <c r="U647" s="159">
        <v>25</v>
      </c>
      <c r="V647" s="47" t="s">
        <v>4689</v>
      </c>
      <c r="W647" s="47" t="s">
        <v>4680</v>
      </c>
      <c r="X647" s="28" t="s">
        <v>4531</v>
      </c>
      <c r="Y647" s="160"/>
      <c r="Z647" s="160"/>
      <c r="AA647" s="160"/>
      <c r="AB647" s="160" t="s">
        <v>4721</v>
      </c>
      <c r="AC647" s="10">
        <v>604</v>
      </c>
      <c r="AD647" s="10">
        <v>9.75</v>
      </c>
      <c r="AE647" s="160" t="s">
        <v>4722</v>
      </c>
      <c r="AF647" s="10">
        <v>80</v>
      </c>
      <c r="AG647" s="10" t="s">
        <v>1019</v>
      </c>
      <c r="AH647" s="10" t="s">
        <v>5061</v>
      </c>
      <c r="AI647" s="160" t="s">
        <v>4745</v>
      </c>
      <c r="AJ647" s="160" t="s">
        <v>5072</v>
      </c>
      <c r="AK647" s="160" t="s">
        <v>5073</v>
      </c>
      <c r="AL647" s="160" t="s">
        <v>4720</v>
      </c>
      <c r="AM647" s="10" t="s">
        <v>5083</v>
      </c>
      <c r="AN647" s="10" t="s">
        <v>5084</v>
      </c>
      <c r="AO647" s="10">
        <v>25</v>
      </c>
      <c r="AP647" s="10" t="s">
        <v>5085</v>
      </c>
      <c r="AQ647" s="10" t="s">
        <v>5086</v>
      </c>
      <c r="AR647" s="10">
        <v>15</v>
      </c>
      <c r="AS647" s="10" t="s">
        <v>5087</v>
      </c>
      <c r="AT647" s="10" t="s">
        <v>5088</v>
      </c>
      <c r="AU647" s="160" t="s">
        <v>4722</v>
      </c>
      <c r="AX647" s="160"/>
    </row>
    <row r="648" spans="1:50" s="10" customFormat="1" ht="155.6">
      <c r="A648" s="160" t="s">
        <v>4521</v>
      </c>
      <c r="B648" s="160" t="s">
        <v>4522</v>
      </c>
      <c r="C648" s="10">
        <v>606</v>
      </c>
      <c r="D648" s="158" t="s">
        <v>5021</v>
      </c>
      <c r="E648" s="10" t="s">
        <v>5089</v>
      </c>
      <c r="F648" s="160" t="s">
        <v>5090</v>
      </c>
      <c r="G648" s="10" t="s">
        <v>5091</v>
      </c>
      <c r="H648" s="10">
        <v>2005</v>
      </c>
      <c r="I648" s="10" t="s">
        <v>5092</v>
      </c>
      <c r="J648" s="159">
        <v>55414.92</v>
      </c>
      <c r="K648" s="10" t="s">
        <v>149</v>
      </c>
      <c r="L648" s="10" t="s">
        <v>5093</v>
      </c>
      <c r="M648" s="10" t="s">
        <v>5094</v>
      </c>
      <c r="N648" s="10" t="s">
        <v>5095</v>
      </c>
      <c r="O648" s="10" t="s">
        <v>5096</v>
      </c>
      <c r="P648" s="10">
        <v>3502690</v>
      </c>
      <c r="Q648" s="159">
        <v>5.13</v>
      </c>
      <c r="R648" s="159">
        <v>0</v>
      </c>
      <c r="S648" s="159">
        <v>5.13</v>
      </c>
      <c r="T648" s="159">
        <v>0</v>
      </c>
      <c r="U648" s="159">
        <v>5.13</v>
      </c>
      <c r="V648" s="47">
        <v>40</v>
      </c>
      <c r="W648" s="47">
        <v>100</v>
      </c>
      <c r="X648" s="28" t="s">
        <v>4531</v>
      </c>
      <c r="AB648" s="10">
        <v>4</v>
      </c>
      <c r="AC648" s="10">
        <v>606</v>
      </c>
      <c r="AD648" s="10">
        <v>9.75</v>
      </c>
      <c r="AE648" s="10">
        <v>5</v>
      </c>
      <c r="AF648" s="10">
        <v>40</v>
      </c>
      <c r="AG648" s="10" t="s">
        <v>5021</v>
      </c>
      <c r="AH648" s="10" t="s">
        <v>5050</v>
      </c>
      <c r="AI648" s="10">
        <v>10</v>
      </c>
      <c r="AJ648" s="10" t="s">
        <v>5097</v>
      </c>
      <c r="AK648" s="10" t="s">
        <v>5098</v>
      </c>
      <c r="AL648" s="10">
        <v>10</v>
      </c>
      <c r="AM648" s="10" t="s">
        <v>2879</v>
      </c>
      <c r="AN648" s="10" t="s">
        <v>5099</v>
      </c>
      <c r="AO648" s="10">
        <v>10</v>
      </c>
      <c r="AP648" s="10" t="s">
        <v>189</v>
      </c>
      <c r="AR648" s="10">
        <v>10</v>
      </c>
    </row>
    <row r="649" spans="1:50" s="10" customFormat="1" ht="183.9">
      <c r="A649" s="160" t="s">
        <v>4521</v>
      </c>
      <c r="B649" s="160" t="s">
        <v>4522</v>
      </c>
      <c r="C649" s="10">
        <v>605</v>
      </c>
      <c r="D649" s="158" t="s">
        <v>5000</v>
      </c>
      <c r="E649" s="10" t="s">
        <v>5100</v>
      </c>
      <c r="F649" s="160" t="s">
        <v>5101</v>
      </c>
      <c r="G649" s="10" t="s">
        <v>5102</v>
      </c>
      <c r="H649" s="10">
        <v>2007</v>
      </c>
      <c r="I649" s="10" t="s">
        <v>5103</v>
      </c>
      <c r="J649" s="159">
        <v>72100</v>
      </c>
      <c r="K649" s="10" t="s">
        <v>103</v>
      </c>
      <c r="L649" s="10" t="s">
        <v>5104</v>
      </c>
      <c r="M649" s="10" t="s">
        <v>5105</v>
      </c>
      <c r="N649" s="10" t="s">
        <v>5106</v>
      </c>
      <c r="O649" s="10" t="s">
        <v>5107</v>
      </c>
      <c r="P649" s="10">
        <v>3503491</v>
      </c>
      <c r="Q649" s="159">
        <v>50</v>
      </c>
      <c r="R649" s="159">
        <v>0</v>
      </c>
      <c r="S649" s="159">
        <v>50</v>
      </c>
      <c r="T649" s="159">
        <v>0</v>
      </c>
      <c r="U649" s="159">
        <v>50</v>
      </c>
      <c r="V649" s="47">
        <v>70</v>
      </c>
      <c r="W649" s="47">
        <v>100</v>
      </c>
      <c r="X649" s="28" t="s">
        <v>4531</v>
      </c>
      <c r="AB649" s="10">
        <v>4</v>
      </c>
      <c r="AC649" s="10">
        <v>605</v>
      </c>
      <c r="AE649" s="10">
        <v>5</v>
      </c>
      <c r="AF649" s="45">
        <v>70</v>
      </c>
      <c r="AG649" s="45" t="s">
        <v>5000</v>
      </c>
      <c r="AH649" s="45" t="s">
        <v>5108</v>
      </c>
      <c r="AI649" s="45">
        <v>65</v>
      </c>
      <c r="AJ649" s="45" t="s">
        <v>5109</v>
      </c>
      <c r="AK649" s="45" t="s">
        <v>5110</v>
      </c>
      <c r="AL649" s="45">
        <v>5</v>
      </c>
    </row>
    <row r="650" spans="1:50" s="10" customFormat="1" ht="86.25" customHeight="1">
      <c r="A650" s="160" t="s">
        <v>4521</v>
      </c>
      <c r="B650" s="160" t="s">
        <v>4522</v>
      </c>
      <c r="C650" s="10">
        <v>605</v>
      </c>
      <c r="D650" s="158" t="s">
        <v>5000</v>
      </c>
      <c r="E650" s="10" t="s">
        <v>5100</v>
      </c>
      <c r="F650" s="160" t="s">
        <v>5101</v>
      </c>
      <c r="G650" s="10" t="s">
        <v>5111</v>
      </c>
      <c r="H650" s="10">
        <v>2003</v>
      </c>
      <c r="I650" s="10" t="s">
        <v>5112</v>
      </c>
      <c r="J650" s="159">
        <v>147235.09</v>
      </c>
      <c r="K650" s="10" t="s">
        <v>149</v>
      </c>
      <c r="L650" s="10" t="s">
        <v>5104</v>
      </c>
      <c r="M650" s="10" t="s">
        <v>5105</v>
      </c>
      <c r="N650" s="10" t="s">
        <v>5113</v>
      </c>
      <c r="O650" s="10" t="s">
        <v>5114</v>
      </c>
      <c r="P650" s="10" t="s">
        <v>5115</v>
      </c>
      <c r="Q650" s="159">
        <v>70</v>
      </c>
      <c r="R650" s="159">
        <v>0</v>
      </c>
      <c r="S650" s="159">
        <v>70</v>
      </c>
      <c r="T650" s="159">
        <v>0</v>
      </c>
      <c r="U650" s="159">
        <v>70</v>
      </c>
      <c r="V650" s="47">
        <v>80</v>
      </c>
      <c r="W650" s="47">
        <v>100</v>
      </c>
      <c r="X650" s="28" t="s">
        <v>4531</v>
      </c>
      <c r="AB650" s="10">
        <v>4</v>
      </c>
      <c r="AC650" s="10">
        <v>605</v>
      </c>
      <c r="AE650" s="10">
        <v>5</v>
      </c>
      <c r="AF650" s="45">
        <v>80</v>
      </c>
      <c r="AG650" s="45" t="s">
        <v>5000</v>
      </c>
      <c r="AH650" s="45" t="s">
        <v>5108</v>
      </c>
      <c r="AI650" s="45">
        <v>75</v>
      </c>
      <c r="AJ650" s="45" t="s">
        <v>5109</v>
      </c>
      <c r="AK650" s="45" t="s">
        <v>5110</v>
      </c>
      <c r="AL650" s="45">
        <v>5</v>
      </c>
    </row>
    <row r="651" spans="1:50" s="10" customFormat="1" ht="70.75">
      <c r="A651" s="160" t="s">
        <v>4521</v>
      </c>
      <c r="B651" s="160" t="s">
        <v>4522</v>
      </c>
      <c r="C651" s="160" t="s">
        <v>5116</v>
      </c>
      <c r="D651" s="50" t="s">
        <v>5000</v>
      </c>
      <c r="E651" s="156" t="s">
        <v>5100</v>
      </c>
      <c r="F651" s="160" t="s">
        <v>5101</v>
      </c>
      <c r="G651" s="156" t="s">
        <v>5117</v>
      </c>
      <c r="H651" s="160" t="s">
        <v>4732</v>
      </c>
      <c r="I651" s="156" t="s">
        <v>5118</v>
      </c>
      <c r="J651" s="159" t="s">
        <v>5119</v>
      </c>
      <c r="K651" s="160" t="s">
        <v>271</v>
      </c>
      <c r="L651" s="156" t="s">
        <v>4657</v>
      </c>
      <c r="M651" s="156" t="s">
        <v>4658</v>
      </c>
      <c r="N651" s="156" t="s">
        <v>5120</v>
      </c>
      <c r="O651" s="156" t="s">
        <v>5121</v>
      </c>
      <c r="P651" s="160" t="s">
        <v>5122</v>
      </c>
      <c r="Q651" s="159" t="s">
        <v>4680</v>
      </c>
      <c r="R651" s="159" t="s">
        <v>5123</v>
      </c>
      <c r="S651" s="159" t="s">
        <v>5124</v>
      </c>
      <c r="T651" s="159" t="s">
        <v>4735</v>
      </c>
      <c r="U651" s="159" t="s">
        <v>4680</v>
      </c>
      <c r="V651" s="47">
        <v>0.2</v>
      </c>
      <c r="W651" s="47" t="s">
        <v>4830</v>
      </c>
      <c r="X651" s="28" t="s">
        <v>4531</v>
      </c>
      <c r="Y651" s="160"/>
      <c r="Z651" s="160"/>
      <c r="AA651" s="160"/>
      <c r="AB651" s="160" t="s">
        <v>4721</v>
      </c>
      <c r="AC651" s="160"/>
      <c r="AD651" s="160"/>
      <c r="AE651" s="160" t="s">
        <v>4722</v>
      </c>
      <c r="AF651" s="160" t="s">
        <v>4735</v>
      </c>
      <c r="AG651" s="156" t="s">
        <v>5000</v>
      </c>
      <c r="AH651" s="156" t="s">
        <v>5108</v>
      </c>
      <c r="AI651" s="156">
        <v>20</v>
      </c>
      <c r="AJ651" s="160"/>
      <c r="AK651" s="160"/>
      <c r="AL651" s="160"/>
      <c r="AM651" s="160"/>
      <c r="AN651" s="160"/>
      <c r="AO651" s="160"/>
      <c r="AP651" s="160"/>
      <c r="AQ651" s="160"/>
      <c r="AR651" s="160"/>
      <c r="AS651" s="160"/>
      <c r="AT651" s="160"/>
      <c r="AU651" s="160"/>
      <c r="AV651" s="160"/>
      <c r="AW651" s="160"/>
      <c r="AX651" s="160"/>
    </row>
    <row r="652" spans="1:50" s="10" customFormat="1" ht="155.6">
      <c r="A652" s="160" t="s">
        <v>4521</v>
      </c>
      <c r="B652" s="160" t="s">
        <v>4522</v>
      </c>
      <c r="C652" s="160" t="s">
        <v>5020</v>
      </c>
      <c r="D652" s="50" t="s">
        <v>5021</v>
      </c>
      <c r="E652" s="156" t="s">
        <v>5125</v>
      </c>
      <c r="F652" s="160" t="s">
        <v>5023</v>
      </c>
      <c r="G652" s="156" t="s">
        <v>5126</v>
      </c>
      <c r="H652" s="160" t="s">
        <v>5127</v>
      </c>
      <c r="I652" s="156" t="s">
        <v>5128</v>
      </c>
      <c r="J652" s="159" t="s">
        <v>5129</v>
      </c>
      <c r="K652" s="160" t="s">
        <v>156</v>
      </c>
      <c r="L652" s="156" t="s">
        <v>5130</v>
      </c>
      <c r="M652" s="156" t="s">
        <v>5131</v>
      </c>
      <c r="N652" s="156" t="s">
        <v>5132</v>
      </c>
      <c r="O652" s="156" t="s">
        <v>5133</v>
      </c>
      <c r="P652" s="160" t="s">
        <v>5134</v>
      </c>
      <c r="Q652" s="159" t="s">
        <v>5135</v>
      </c>
      <c r="R652" s="159" t="s">
        <v>5136</v>
      </c>
      <c r="S652" s="159" t="s">
        <v>5137</v>
      </c>
      <c r="T652" s="159" t="s">
        <v>5138</v>
      </c>
      <c r="U652" s="159" t="s">
        <v>5135</v>
      </c>
      <c r="V652" s="47">
        <v>0.8</v>
      </c>
      <c r="W652" s="47" t="s">
        <v>4680</v>
      </c>
      <c r="X652" s="28" t="s">
        <v>4531</v>
      </c>
      <c r="Y652" s="160"/>
      <c r="Z652" s="160"/>
      <c r="AA652" s="160"/>
      <c r="AB652" s="160"/>
      <c r="AC652" s="160"/>
      <c r="AD652" s="160"/>
      <c r="AE652" s="160"/>
      <c r="AF652" s="160" t="s">
        <v>4689</v>
      </c>
      <c r="AG652" s="156" t="s">
        <v>5021</v>
      </c>
      <c r="AH652" s="156" t="s">
        <v>5050</v>
      </c>
      <c r="AI652" s="156">
        <v>20</v>
      </c>
      <c r="AJ652" s="160" t="s">
        <v>5051</v>
      </c>
      <c r="AK652" s="160" t="s">
        <v>5033</v>
      </c>
      <c r="AL652" s="160" t="s">
        <v>4720</v>
      </c>
      <c r="AM652" s="160" t="s">
        <v>5139</v>
      </c>
      <c r="AN652" s="160" t="s">
        <v>5140</v>
      </c>
      <c r="AO652" s="160" t="s">
        <v>4720</v>
      </c>
      <c r="AP652" s="160" t="s">
        <v>5141</v>
      </c>
      <c r="AQ652" s="160" t="s">
        <v>5140</v>
      </c>
      <c r="AR652" s="160" t="s">
        <v>4720</v>
      </c>
      <c r="AS652" s="160" t="s">
        <v>5142</v>
      </c>
      <c r="AT652" s="160" t="s">
        <v>5033</v>
      </c>
      <c r="AU652" s="160" t="s">
        <v>4735</v>
      </c>
      <c r="AV652" s="160" t="s">
        <v>5143</v>
      </c>
      <c r="AW652" s="160" t="s">
        <v>5033</v>
      </c>
      <c r="AX652" s="160" t="s">
        <v>4720</v>
      </c>
    </row>
    <row r="653" spans="1:50" s="10" customFormat="1" ht="84.9">
      <c r="A653" s="160" t="s">
        <v>4521</v>
      </c>
      <c r="B653" s="160" t="s">
        <v>4522</v>
      </c>
      <c r="C653" s="160" t="s">
        <v>5144</v>
      </c>
      <c r="D653" s="50" t="s">
        <v>5021</v>
      </c>
      <c r="E653" s="157" t="s">
        <v>5145</v>
      </c>
      <c r="F653" s="160" t="s">
        <v>5146</v>
      </c>
      <c r="G653" s="157" t="s">
        <v>5147</v>
      </c>
      <c r="H653" s="160" t="s">
        <v>5075</v>
      </c>
      <c r="I653" s="157" t="s">
        <v>5148</v>
      </c>
      <c r="J653" s="159" t="s">
        <v>5149</v>
      </c>
      <c r="K653" s="160" t="s">
        <v>149</v>
      </c>
      <c r="L653" s="161" t="s">
        <v>5150</v>
      </c>
      <c r="M653" s="157" t="s">
        <v>5151</v>
      </c>
      <c r="N653" s="158" t="s">
        <v>5152</v>
      </c>
      <c r="O653" s="157" t="s">
        <v>5153</v>
      </c>
      <c r="P653" s="160" t="s">
        <v>5154</v>
      </c>
      <c r="Q653" s="159" t="s">
        <v>4661</v>
      </c>
      <c r="R653" s="159" t="s">
        <v>4662</v>
      </c>
      <c r="S653" s="159" t="s">
        <v>4663</v>
      </c>
      <c r="T653" s="159" t="s">
        <v>4664</v>
      </c>
      <c r="U653" s="159" t="s">
        <v>4665</v>
      </c>
      <c r="V653" s="47" t="s">
        <v>5155</v>
      </c>
      <c r="W653" s="47" t="s">
        <v>4680</v>
      </c>
      <c r="X653" s="28" t="s">
        <v>4531</v>
      </c>
      <c r="Y653" s="160" t="s">
        <v>4719</v>
      </c>
      <c r="Z653" s="160" t="s">
        <v>5156</v>
      </c>
      <c r="AA653" s="160" t="s">
        <v>4719</v>
      </c>
      <c r="AB653" s="160"/>
      <c r="AC653" s="160"/>
      <c r="AD653" s="160"/>
      <c r="AE653" s="160"/>
      <c r="AF653" s="160" t="s">
        <v>4720</v>
      </c>
      <c r="AG653" s="156" t="s">
        <v>5157</v>
      </c>
      <c r="AH653" s="160"/>
      <c r="AI653" s="160" t="s">
        <v>4662</v>
      </c>
      <c r="AJ653" s="160" t="s">
        <v>5039</v>
      </c>
      <c r="AK653" s="160"/>
      <c r="AL653" s="160" t="s">
        <v>4720</v>
      </c>
      <c r="AM653" s="160"/>
      <c r="AN653" s="160"/>
      <c r="AO653" s="160"/>
      <c r="AP653" s="160"/>
      <c r="AQ653" s="160"/>
      <c r="AR653" s="160"/>
      <c r="AS653" s="160"/>
      <c r="AT653" s="160"/>
      <c r="AU653" s="160"/>
      <c r="AV653" s="160"/>
      <c r="AW653" s="160"/>
      <c r="AX653" s="160"/>
    </row>
    <row r="654" spans="1:50" s="10" customFormat="1" ht="84.9">
      <c r="A654" s="160" t="s">
        <v>4521</v>
      </c>
      <c r="B654" s="160" t="s">
        <v>4522</v>
      </c>
      <c r="C654" s="160" t="s">
        <v>5144</v>
      </c>
      <c r="D654" s="50" t="s">
        <v>5021</v>
      </c>
      <c r="E654" s="157" t="s">
        <v>5158</v>
      </c>
      <c r="F654" s="160" t="s">
        <v>5146</v>
      </c>
      <c r="G654" s="157" t="s">
        <v>5159</v>
      </c>
      <c r="H654" s="160" t="s">
        <v>5160</v>
      </c>
      <c r="I654" s="157" t="s">
        <v>5161</v>
      </c>
      <c r="J654" s="159" t="s">
        <v>5162</v>
      </c>
      <c r="K654" s="160" t="s">
        <v>156</v>
      </c>
      <c r="L654" s="161" t="s">
        <v>5163</v>
      </c>
      <c r="M654" s="157" t="s">
        <v>5164</v>
      </c>
      <c r="N654" s="158" t="s">
        <v>5165</v>
      </c>
      <c r="O654" s="157" t="s">
        <v>5166</v>
      </c>
      <c r="P654" s="160" t="s">
        <v>5167</v>
      </c>
      <c r="Q654" s="159" t="s">
        <v>4735</v>
      </c>
      <c r="R654" s="159" t="s">
        <v>5136</v>
      </c>
      <c r="S654" s="159" t="s">
        <v>4735</v>
      </c>
      <c r="T654" s="159" t="s">
        <v>4664</v>
      </c>
      <c r="U654" s="159" t="s">
        <v>4597</v>
      </c>
      <c r="V654" s="47" t="s">
        <v>4813</v>
      </c>
      <c r="W654" s="47" t="s">
        <v>4680</v>
      </c>
      <c r="X654" s="28" t="s">
        <v>4531</v>
      </c>
      <c r="Y654" s="160" t="s">
        <v>4737</v>
      </c>
      <c r="Z654" s="160" t="s">
        <v>4736</v>
      </c>
      <c r="AA654" s="160" t="s">
        <v>4721</v>
      </c>
      <c r="AB654" s="160"/>
      <c r="AC654" s="160"/>
      <c r="AD654" s="160"/>
      <c r="AE654" s="160"/>
      <c r="AF654" s="160" t="s">
        <v>4662</v>
      </c>
      <c r="AG654" s="156" t="s">
        <v>5157</v>
      </c>
      <c r="AH654" s="160"/>
      <c r="AI654" s="160" t="s">
        <v>4662</v>
      </c>
      <c r="AJ654" s="160" t="s">
        <v>5168</v>
      </c>
      <c r="AK654" s="160"/>
      <c r="AL654" s="160" t="s">
        <v>4662</v>
      </c>
      <c r="AM654" s="160" t="s">
        <v>5039</v>
      </c>
      <c r="AN654" s="160"/>
      <c r="AO654" s="160" t="s">
        <v>4662</v>
      </c>
      <c r="AP654" s="160"/>
      <c r="AQ654" s="160"/>
      <c r="AR654" s="160"/>
      <c r="AS654" s="160"/>
      <c r="AT654" s="160"/>
      <c r="AU654" s="160"/>
      <c r="AV654" s="160"/>
      <c r="AW654" s="160"/>
      <c r="AX654" s="160"/>
    </row>
    <row r="655" spans="1:50" s="10" customFormat="1" ht="240.45">
      <c r="A655" s="160" t="s">
        <v>4521</v>
      </c>
      <c r="B655" s="160" t="s">
        <v>4522</v>
      </c>
      <c r="C655" s="160" t="s">
        <v>5144</v>
      </c>
      <c r="D655" s="50" t="s">
        <v>5021</v>
      </c>
      <c r="E655" s="156" t="s">
        <v>5169</v>
      </c>
      <c r="F655" s="160" t="s">
        <v>5146</v>
      </c>
      <c r="G655" s="156" t="s">
        <v>5170</v>
      </c>
      <c r="H655" s="160" t="s">
        <v>5171</v>
      </c>
      <c r="I655" s="156" t="s">
        <v>5172</v>
      </c>
      <c r="J655" s="159" t="s">
        <v>5173</v>
      </c>
      <c r="K655" s="160" t="s">
        <v>271</v>
      </c>
      <c r="L655" s="156" t="s">
        <v>5174</v>
      </c>
      <c r="M655" s="156" t="s">
        <v>5175</v>
      </c>
      <c r="N655" s="156" t="s">
        <v>5176</v>
      </c>
      <c r="O655" s="156" t="s">
        <v>5177</v>
      </c>
      <c r="P655" s="160" t="s">
        <v>5178</v>
      </c>
      <c r="Q655" s="159" t="s">
        <v>5179</v>
      </c>
      <c r="R655" s="159" t="s">
        <v>5180</v>
      </c>
      <c r="S655" s="159" t="s">
        <v>5181</v>
      </c>
      <c r="T655" s="159" t="s">
        <v>4664</v>
      </c>
      <c r="U655" s="159" t="s">
        <v>5182</v>
      </c>
      <c r="V655" s="47" t="s">
        <v>5183</v>
      </c>
      <c r="W655" s="47" t="s">
        <v>4717</v>
      </c>
      <c r="X655" s="28" t="s">
        <v>4531</v>
      </c>
      <c r="Y655" s="160" t="s">
        <v>4719</v>
      </c>
      <c r="Z655" s="160" t="s">
        <v>4721</v>
      </c>
      <c r="AA655" s="160" t="s">
        <v>4736</v>
      </c>
      <c r="AB655" s="160"/>
      <c r="AC655" s="160"/>
      <c r="AD655" s="160"/>
      <c r="AE655" s="160"/>
      <c r="AF655" s="73" t="s">
        <v>4680</v>
      </c>
      <c r="AG655" s="72" t="s">
        <v>5157</v>
      </c>
      <c r="AH655" s="72" t="s">
        <v>5184</v>
      </c>
      <c r="AI655" s="72">
        <v>45</v>
      </c>
      <c r="AJ655" s="73" t="s">
        <v>5185</v>
      </c>
      <c r="AK655" s="73" t="s">
        <v>5186</v>
      </c>
      <c r="AL655" s="73" t="s">
        <v>4823</v>
      </c>
      <c r="AM655" s="73" t="s">
        <v>5187</v>
      </c>
      <c r="AN655" s="73" t="s">
        <v>5188</v>
      </c>
      <c r="AO655" s="73" t="s">
        <v>4722</v>
      </c>
      <c r="AP655" s="73" t="s">
        <v>5189</v>
      </c>
      <c r="AQ655" s="73" t="s">
        <v>5190</v>
      </c>
      <c r="AR655" s="73" t="s">
        <v>4823</v>
      </c>
      <c r="AS655" s="73" t="s">
        <v>5039</v>
      </c>
      <c r="AT655" s="73" t="s">
        <v>5191</v>
      </c>
      <c r="AU655" s="73" t="s">
        <v>4722</v>
      </c>
      <c r="AV655" s="73" t="s">
        <v>5192</v>
      </c>
      <c r="AW655" s="73" t="s">
        <v>5193</v>
      </c>
      <c r="AX655" s="73" t="s">
        <v>4823</v>
      </c>
    </row>
    <row r="656" spans="1:50" s="10" customFormat="1" ht="198">
      <c r="A656" s="160" t="s">
        <v>4521</v>
      </c>
      <c r="B656" s="160" t="s">
        <v>4522</v>
      </c>
      <c r="C656" s="10">
        <v>604</v>
      </c>
      <c r="D656" s="158" t="s">
        <v>5021</v>
      </c>
      <c r="E656" s="10" t="s">
        <v>5194</v>
      </c>
      <c r="F656" s="10">
        <v>13542</v>
      </c>
      <c r="G656" s="10" t="s">
        <v>5195</v>
      </c>
      <c r="H656" s="10">
        <v>2018</v>
      </c>
      <c r="I656" s="10" t="s">
        <v>5196</v>
      </c>
      <c r="J656" s="159">
        <v>81702.41</v>
      </c>
      <c r="K656" s="10" t="s">
        <v>69</v>
      </c>
      <c r="L656" s="10" t="s">
        <v>5197</v>
      </c>
      <c r="M656" s="10" t="s">
        <v>5198</v>
      </c>
      <c r="N656" s="10" t="s">
        <v>5199</v>
      </c>
      <c r="O656" s="10" t="s">
        <v>5200</v>
      </c>
      <c r="P656" s="10">
        <v>3504668</v>
      </c>
      <c r="Q656" s="159" t="s">
        <v>5201</v>
      </c>
      <c r="R656" s="159"/>
      <c r="S656" s="159">
        <v>7</v>
      </c>
      <c r="T656" s="159">
        <v>12</v>
      </c>
      <c r="U656" s="159">
        <v>20</v>
      </c>
      <c r="V656" s="47">
        <v>90</v>
      </c>
      <c r="W656" s="47">
        <v>25</v>
      </c>
      <c r="X656" s="28" t="s">
        <v>4531</v>
      </c>
      <c r="Y656" s="10">
        <v>3</v>
      </c>
      <c r="Z656" s="10">
        <v>11</v>
      </c>
      <c r="AA656" s="10">
        <v>5</v>
      </c>
      <c r="AB656" s="10">
        <v>4</v>
      </c>
      <c r="AD656" s="10">
        <v>30</v>
      </c>
      <c r="AE656" s="10">
        <v>5</v>
      </c>
      <c r="AF656" s="13">
        <v>90</v>
      </c>
      <c r="AG656" s="10" t="s">
        <v>5202</v>
      </c>
      <c r="AH656" s="74" t="s">
        <v>5203</v>
      </c>
      <c r="AI656" s="13">
        <v>20</v>
      </c>
      <c r="AJ656" s="10" t="s">
        <v>5204</v>
      </c>
      <c r="AK656" s="74" t="s">
        <v>5203</v>
      </c>
      <c r="AL656" s="13">
        <v>30</v>
      </c>
      <c r="AM656" s="10" t="s">
        <v>5021</v>
      </c>
      <c r="AN656" s="10" t="s">
        <v>5205</v>
      </c>
      <c r="AO656" s="13">
        <v>20</v>
      </c>
      <c r="AP656" s="10" t="s">
        <v>5206</v>
      </c>
      <c r="AQ656" s="74" t="s">
        <v>5203</v>
      </c>
      <c r="AR656" s="13">
        <v>20</v>
      </c>
      <c r="AT656" s="74"/>
    </row>
    <row r="657" spans="1:50" s="10" customFormat="1" ht="72" customHeight="1">
      <c r="A657" s="160" t="s">
        <v>4521</v>
      </c>
      <c r="B657" s="160" t="s">
        <v>4522</v>
      </c>
      <c r="C657" s="10">
        <v>602</v>
      </c>
      <c r="D657" s="158" t="s">
        <v>5021</v>
      </c>
      <c r="E657" s="10" t="s">
        <v>5207</v>
      </c>
      <c r="F657" s="10">
        <v>5993</v>
      </c>
      <c r="G657" s="10" t="s">
        <v>1505</v>
      </c>
      <c r="H657" s="10">
        <v>2018</v>
      </c>
      <c r="I657" s="10" t="s">
        <v>5208</v>
      </c>
      <c r="J657" s="159">
        <v>17915.52</v>
      </c>
      <c r="K657" s="10" t="s">
        <v>69</v>
      </c>
      <c r="L657" s="10" t="s">
        <v>5209</v>
      </c>
      <c r="M657" s="10" t="s">
        <v>5164</v>
      </c>
      <c r="N657" s="10" t="s">
        <v>5210</v>
      </c>
      <c r="O657" s="10" t="s">
        <v>5211</v>
      </c>
      <c r="P657" s="10">
        <v>3504700</v>
      </c>
      <c r="Q657" s="159" t="s">
        <v>5212</v>
      </c>
      <c r="R657" s="159">
        <v>0.23</v>
      </c>
      <c r="S657" s="159">
        <v>5</v>
      </c>
      <c r="T657" s="159">
        <v>21</v>
      </c>
      <c r="U657" s="159" t="s">
        <v>5213</v>
      </c>
      <c r="V657" s="47">
        <v>0.7</v>
      </c>
      <c r="W657" s="47">
        <v>30</v>
      </c>
      <c r="X657" s="28" t="s">
        <v>4531</v>
      </c>
      <c r="Y657" s="10">
        <v>2</v>
      </c>
      <c r="Z657" s="10">
        <v>1</v>
      </c>
      <c r="AA657" s="10">
        <v>1</v>
      </c>
      <c r="AE657" s="10">
        <v>5</v>
      </c>
      <c r="AF657" s="75">
        <v>70</v>
      </c>
      <c r="AG657" s="75" t="s">
        <v>5021</v>
      </c>
      <c r="AH657" s="75" t="s">
        <v>5214</v>
      </c>
      <c r="AI657" s="75">
        <v>30</v>
      </c>
      <c r="AJ657" s="75" t="s">
        <v>5215</v>
      </c>
      <c r="AK657" s="75" t="s">
        <v>5216</v>
      </c>
      <c r="AL657" s="75">
        <v>20</v>
      </c>
      <c r="AM657" s="75" t="s">
        <v>1101</v>
      </c>
      <c r="AN657" s="75" t="s">
        <v>5217</v>
      </c>
      <c r="AO657" s="75">
        <v>10</v>
      </c>
      <c r="AP657" s="75"/>
      <c r="AQ657" s="75"/>
      <c r="AR657" s="75"/>
      <c r="AS657" s="75" t="s">
        <v>5218</v>
      </c>
      <c r="AT657" s="75" t="s">
        <v>5219</v>
      </c>
      <c r="AU657" s="75">
        <v>10</v>
      </c>
    </row>
    <row r="658" spans="1:50" s="10" customFormat="1" ht="212.15">
      <c r="A658" s="160" t="s">
        <v>4521</v>
      </c>
      <c r="B658" s="160" t="s">
        <v>4522</v>
      </c>
      <c r="C658" s="66">
        <v>604</v>
      </c>
      <c r="D658" s="76" t="s">
        <v>1019</v>
      </c>
      <c r="E658" s="66" t="s">
        <v>5061</v>
      </c>
      <c r="F658" s="66">
        <v>10873</v>
      </c>
      <c r="G658" s="66" t="s">
        <v>5220</v>
      </c>
      <c r="H658" s="66">
        <v>2018</v>
      </c>
      <c r="I658" s="66" t="s">
        <v>5221</v>
      </c>
      <c r="J658" s="115">
        <v>30620</v>
      </c>
      <c r="K658" s="66" t="s">
        <v>69</v>
      </c>
      <c r="L658" s="66" t="s">
        <v>4657</v>
      </c>
      <c r="M658" s="66" t="s">
        <v>4658</v>
      </c>
      <c r="N658" s="66" t="s">
        <v>4659</v>
      </c>
      <c r="O658" s="66" t="s">
        <v>4660</v>
      </c>
      <c r="P658" s="10">
        <v>3504666</v>
      </c>
      <c r="Q658" s="159" t="s">
        <v>4661</v>
      </c>
      <c r="R658" s="159" t="s">
        <v>4662</v>
      </c>
      <c r="S658" s="159" t="s">
        <v>4663</v>
      </c>
      <c r="T658" s="159" t="s">
        <v>4664</v>
      </c>
      <c r="U658" s="159" t="s">
        <v>4665</v>
      </c>
      <c r="V658" s="47">
        <v>80</v>
      </c>
      <c r="W658" s="47">
        <v>30</v>
      </c>
      <c r="X658" s="28" t="s">
        <v>4531</v>
      </c>
      <c r="Y658" s="10">
        <v>3</v>
      </c>
      <c r="Z658" s="10">
        <v>11</v>
      </c>
      <c r="AA658" s="10">
        <v>5</v>
      </c>
      <c r="AB658" s="10">
        <v>4</v>
      </c>
      <c r="AE658" s="10">
        <v>5</v>
      </c>
      <c r="AF658" s="66">
        <v>80</v>
      </c>
      <c r="AG658" s="66" t="s">
        <v>1019</v>
      </c>
      <c r="AH658" s="66" t="s">
        <v>5222</v>
      </c>
      <c r="AI658" s="66">
        <v>20</v>
      </c>
      <c r="AJ658" s="66" t="s">
        <v>5034</v>
      </c>
      <c r="AK658" s="66" t="s">
        <v>5223</v>
      </c>
      <c r="AL658" s="66">
        <v>20</v>
      </c>
      <c r="AM658" s="66" t="s">
        <v>5015</v>
      </c>
      <c r="AN658" s="66" t="s">
        <v>5222</v>
      </c>
      <c r="AO658" s="66">
        <v>40</v>
      </c>
      <c r="AP658" s="66"/>
      <c r="AQ658" s="66"/>
      <c r="AR658" s="66"/>
    </row>
    <row r="659" spans="1:50" s="10" customFormat="1" ht="169.75">
      <c r="A659" s="160" t="s">
        <v>4521</v>
      </c>
      <c r="B659" s="160" t="s">
        <v>4522</v>
      </c>
      <c r="D659" s="158" t="s">
        <v>5021</v>
      </c>
      <c r="E659" s="10" t="s">
        <v>5033</v>
      </c>
      <c r="F659" s="10">
        <v>13542</v>
      </c>
      <c r="G659" s="10" t="s">
        <v>5224</v>
      </c>
      <c r="H659" s="10">
        <v>2020</v>
      </c>
      <c r="I659" s="10" t="s">
        <v>5225</v>
      </c>
      <c r="J659" s="159">
        <v>80150.47</v>
      </c>
      <c r="K659" s="10" t="s">
        <v>328</v>
      </c>
      <c r="L659" s="10" t="s">
        <v>5045</v>
      </c>
      <c r="M659" s="10" t="s">
        <v>5057</v>
      </c>
      <c r="N659" s="10" t="s">
        <v>5058</v>
      </c>
      <c r="O659" s="10" t="s">
        <v>5059</v>
      </c>
      <c r="P659" s="10">
        <v>3504835</v>
      </c>
      <c r="Q659" s="159" t="s">
        <v>5226</v>
      </c>
      <c r="R659" s="159">
        <v>8</v>
      </c>
      <c r="S659" s="159">
        <v>10</v>
      </c>
      <c r="T659" s="159">
        <v>21</v>
      </c>
      <c r="U659" s="159">
        <v>39</v>
      </c>
      <c r="V659" s="47">
        <v>0.5</v>
      </c>
      <c r="W659" s="47">
        <v>4</v>
      </c>
      <c r="X659" s="28" t="s">
        <v>4531</v>
      </c>
      <c r="Y659" s="10">
        <v>3</v>
      </c>
      <c r="Z659" s="10">
        <v>2</v>
      </c>
      <c r="AA659" s="10">
        <v>1</v>
      </c>
      <c r="AB659" s="10">
        <v>4</v>
      </c>
      <c r="AE659" s="10">
        <v>5</v>
      </c>
      <c r="AF659" s="47">
        <v>50</v>
      </c>
      <c r="AG659" s="10" t="s">
        <v>5021</v>
      </c>
      <c r="AH659" s="74" t="s">
        <v>5227</v>
      </c>
      <c r="AI659" s="47">
        <v>30</v>
      </c>
      <c r="AJ659" s="10" t="s">
        <v>5037</v>
      </c>
      <c r="AK659" s="74" t="s">
        <v>5038</v>
      </c>
      <c r="AL659" s="47">
        <v>10</v>
      </c>
      <c r="AM659" s="10" t="s">
        <v>5228</v>
      </c>
      <c r="AO659" s="47">
        <v>10</v>
      </c>
      <c r="AQ659" s="74"/>
      <c r="AR659" s="74"/>
      <c r="AT659" s="74"/>
      <c r="AU659" s="74"/>
    </row>
    <row r="660" spans="1:50" s="10" customFormat="1" ht="268.75">
      <c r="A660" s="160" t="s">
        <v>4521</v>
      </c>
      <c r="B660" s="160" t="s">
        <v>4522</v>
      </c>
      <c r="C660" s="66"/>
      <c r="D660" s="76" t="s">
        <v>5021</v>
      </c>
      <c r="E660" s="66" t="s">
        <v>5229</v>
      </c>
      <c r="F660" s="66">
        <v>5993</v>
      </c>
      <c r="G660" s="157" t="s">
        <v>5230</v>
      </c>
      <c r="H660" s="66">
        <v>2020</v>
      </c>
      <c r="I660" s="66" t="s">
        <v>5231</v>
      </c>
      <c r="J660" s="115">
        <v>268023.5</v>
      </c>
      <c r="K660" s="66" t="s">
        <v>328</v>
      </c>
      <c r="L660" s="66" t="s">
        <v>5197</v>
      </c>
      <c r="M660" s="66" t="s">
        <v>5198</v>
      </c>
      <c r="N660" s="66" t="s">
        <v>5232</v>
      </c>
      <c r="O660" s="66" t="s">
        <v>5233</v>
      </c>
      <c r="P660" s="10">
        <v>3504896</v>
      </c>
      <c r="Q660" s="159" t="s">
        <v>5234</v>
      </c>
      <c r="R660" s="159" t="s">
        <v>5235</v>
      </c>
      <c r="S660" s="159" t="s">
        <v>5236</v>
      </c>
      <c r="T660" s="159" t="s">
        <v>5237</v>
      </c>
      <c r="U660" s="159" t="s">
        <v>5238</v>
      </c>
      <c r="V660" s="47">
        <v>40</v>
      </c>
      <c r="W660" s="47">
        <v>4</v>
      </c>
      <c r="X660" s="28" t="s">
        <v>4531</v>
      </c>
      <c r="Y660" s="10">
        <v>2</v>
      </c>
      <c r="Z660" s="10">
        <v>5</v>
      </c>
      <c r="AA660" s="10">
        <v>4</v>
      </c>
      <c r="AB660" s="10">
        <v>4</v>
      </c>
      <c r="AE660" s="10">
        <v>5</v>
      </c>
      <c r="AF660" s="66">
        <v>40</v>
      </c>
      <c r="AG660" s="66" t="s">
        <v>5021</v>
      </c>
      <c r="AH660" s="66" t="s">
        <v>5214</v>
      </c>
      <c r="AI660" s="66">
        <v>20</v>
      </c>
      <c r="AJ660" s="66" t="s">
        <v>5239</v>
      </c>
      <c r="AK660" s="66" t="s">
        <v>5240</v>
      </c>
      <c r="AL660" s="66">
        <v>20</v>
      </c>
      <c r="AM660" s="66"/>
      <c r="AN660" s="66"/>
      <c r="AO660" s="66"/>
      <c r="AP660" s="66"/>
      <c r="AQ660" s="66"/>
      <c r="AR660" s="66"/>
    </row>
    <row r="661" spans="1:50" s="10" customFormat="1" ht="155.6">
      <c r="A661" s="160" t="s">
        <v>4521</v>
      </c>
      <c r="B661" s="160" t="s">
        <v>4522</v>
      </c>
      <c r="C661" s="10">
        <v>481</v>
      </c>
      <c r="D661" s="158" t="s">
        <v>4777</v>
      </c>
      <c r="E661" s="10" t="s">
        <v>5241</v>
      </c>
      <c r="F661" s="10">
        <v>15683</v>
      </c>
      <c r="G661" s="10" t="s">
        <v>5242</v>
      </c>
      <c r="H661" s="10">
        <v>2019</v>
      </c>
      <c r="I661" s="10" t="s">
        <v>5243</v>
      </c>
      <c r="J661" s="159">
        <v>45140</v>
      </c>
      <c r="K661" s="10" t="s">
        <v>69</v>
      </c>
      <c r="L661" s="10" t="s">
        <v>4712</v>
      </c>
      <c r="M661" s="10" t="s">
        <v>4713</v>
      </c>
      <c r="N661" s="10" t="s">
        <v>5244</v>
      </c>
      <c r="O661" s="10" t="s">
        <v>5245</v>
      </c>
      <c r="P661" s="10">
        <v>3903477</v>
      </c>
      <c r="Q661" s="159">
        <v>50</v>
      </c>
      <c r="R661" s="159">
        <f>J661/(5*200*8)</f>
        <v>5.6425000000000001</v>
      </c>
      <c r="S661" s="159">
        <v>30</v>
      </c>
      <c r="T661" s="159">
        <v>20</v>
      </c>
      <c r="U661" s="159">
        <f>SUM(R661:T661)</f>
        <v>55.642499999999998</v>
      </c>
      <c r="V661" s="47">
        <v>60</v>
      </c>
      <c r="W661" s="47">
        <v>0</v>
      </c>
      <c r="X661" s="28" t="s">
        <v>4531</v>
      </c>
      <c r="AE661" s="10">
        <v>4</v>
      </c>
      <c r="AF661" s="10">
        <v>60</v>
      </c>
      <c r="AG661" s="10" t="s">
        <v>4777</v>
      </c>
      <c r="AH661" s="10" t="s">
        <v>5246</v>
      </c>
      <c r="AI661" s="47">
        <v>30</v>
      </c>
      <c r="AJ661" s="10" t="s">
        <v>4866</v>
      </c>
      <c r="AK661" s="10" t="s">
        <v>5246</v>
      </c>
      <c r="AL661" s="10">
        <v>10</v>
      </c>
      <c r="AM661" s="10" t="s">
        <v>5247</v>
      </c>
      <c r="AN661" s="10" t="s">
        <v>5248</v>
      </c>
      <c r="AO661" s="10">
        <v>10</v>
      </c>
      <c r="AS661" s="10" t="s">
        <v>4853</v>
      </c>
      <c r="AT661" s="10" t="s">
        <v>5249</v>
      </c>
      <c r="AU661" s="10">
        <v>10</v>
      </c>
    </row>
    <row r="662" spans="1:50" s="10" customFormat="1" ht="84.9">
      <c r="A662" s="160" t="s">
        <v>4521</v>
      </c>
      <c r="B662" s="160" t="s">
        <v>4522</v>
      </c>
      <c r="C662" s="10">
        <v>481</v>
      </c>
      <c r="D662" s="158" t="s">
        <v>3313</v>
      </c>
      <c r="E662" s="10" t="s">
        <v>4919</v>
      </c>
      <c r="F662" s="10">
        <v>5098</v>
      </c>
      <c r="G662" s="10" t="s">
        <v>5250</v>
      </c>
      <c r="H662" s="10">
        <v>2021</v>
      </c>
      <c r="I662" s="10" t="s">
        <v>5251</v>
      </c>
      <c r="J662" s="159">
        <v>78564.009999999995</v>
      </c>
      <c r="K662" s="22" t="s">
        <v>332</v>
      </c>
      <c r="L662" s="10" t="s">
        <v>5252</v>
      </c>
      <c r="M662" s="10" t="s">
        <v>5253</v>
      </c>
      <c r="N662" s="10" t="s">
        <v>5254</v>
      </c>
      <c r="O662" s="10" t="s">
        <v>5255</v>
      </c>
      <c r="P662" s="10">
        <v>7000154</v>
      </c>
      <c r="Q662" s="159">
        <v>20</v>
      </c>
      <c r="R662" s="159">
        <v>5</v>
      </c>
      <c r="S662" s="159">
        <v>1</v>
      </c>
      <c r="T662" s="159">
        <v>34.5</v>
      </c>
      <c r="U662" s="159">
        <v>55.5</v>
      </c>
      <c r="V662" s="47">
        <v>0.7</v>
      </c>
      <c r="W662" s="47">
        <v>0</v>
      </c>
      <c r="X662" s="28" t="s">
        <v>4531</v>
      </c>
      <c r="Y662" s="10">
        <v>4</v>
      </c>
      <c r="Z662" s="10">
        <v>6</v>
      </c>
      <c r="AA662" s="10">
        <v>3</v>
      </c>
      <c r="AC662" s="10" t="s">
        <v>5256</v>
      </c>
      <c r="AD662" s="10">
        <v>34.5</v>
      </c>
      <c r="AE662" s="10" t="s">
        <v>3380</v>
      </c>
      <c r="AF662" s="10">
        <v>60</v>
      </c>
      <c r="AG662" s="10" t="s">
        <v>3313</v>
      </c>
      <c r="AH662" s="10" t="s">
        <v>5257</v>
      </c>
      <c r="AI662" s="10">
        <v>60</v>
      </c>
    </row>
    <row r="663" spans="1:50" s="10" customFormat="1" ht="51" customHeight="1">
      <c r="A663" s="160" t="s">
        <v>4521</v>
      </c>
      <c r="B663" s="160" t="s">
        <v>4522</v>
      </c>
      <c r="C663" s="10">
        <v>481</v>
      </c>
      <c r="D663" s="158" t="s">
        <v>3313</v>
      </c>
      <c r="E663" s="10" t="s">
        <v>5258</v>
      </c>
      <c r="F663" s="10">
        <v>5098</v>
      </c>
      <c r="G663" s="157" t="s">
        <v>5259</v>
      </c>
      <c r="H663" s="10">
        <v>2021</v>
      </c>
      <c r="J663" s="159">
        <v>20122.939999999999</v>
      </c>
      <c r="K663" s="22" t="s">
        <v>332</v>
      </c>
      <c r="L663" s="10" t="s">
        <v>5163</v>
      </c>
      <c r="M663" s="10" t="s">
        <v>5260</v>
      </c>
      <c r="N663" s="10" t="s">
        <v>5261</v>
      </c>
      <c r="O663" s="10" t="s">
        <v>5262</v>
      </c>
      <c r="P663" s="10">
        <v>7000128</v>
      </c>
      <c r="Q663" s="159">
        <v>50</v>
      </c>
      <c r="R663" s="159">
        <v>5.6425000000000001</v>
      </c>
      <c r="S663" s="159">
        <v>30</v>
      </c>
      <c r="T663" s="159">
        <v>20</v>
      </c>
      <c r="U663" s="159">
        <v>55.642499999999998</v>
      </c>
      <c r="V663" s="47">
        <v>60</v>
      </c>
      <c r="W663" s="47">
        <v>0</v>
      </c>
      <c r="X663" s="28" t="s">
        <v>4531</v>
      </c>
      <c r="Y663" s="10">
        <v>6</v>
      </c>
      <c r="Z663" s="10">
        <v>4</v>
      </c>
      <c r="AA663" s="10">
        <v>7</v>
      </c>
      <c r="AB663" s="10">
        <v>5</v>
      </c>
      <c r="AC663" s="10" t="s">
        <v>5263</v>
      </c>
      <c r="AE663" s="10">
        <v>5</v>
      </c>
      <c r="AF663" s="10">
        <v>80</v>
      </c>
      <c r="AG663" s="10" t="s">
        <v>3313</v>
      </c>
      <c r="AH663" s="10" t="s">
        <v>5264</v>
      </c>
      <c r="AI663" s="10">
        <v>50</v>
      </c>
      <c r="AJ663" s="10" t="s">
        <v>5265</v>
      </c>
      <c r="AK663" s="10" t="s">
        <v>5266</v>
      </c>
      <c r="AL663" s="10">
        <v>10</v>
      </c>
      <c r="AM663" s="10" t="s">
        <v>3173</v>
      </c>
      <c r="AN663" s="10" t="s">
        <v>5267</v>
      </c>
      <c r="AO663" s="10">
        <v>5</v>
      </c>
      <c r="AP663" s="10" t="s">
        <v>5268</v>
      </c>
      <c r="AQ663" s="10" t="s">
        <v>5269</v>
      </c>
      <c r="AR663" s="10">
        <v>5</v>
      </c>
      <c r="AS663" s="10" t="s">
        <v>5270</v>
      </c>
      <c r="AT663" s="10" t="s">
        <v>5271</v>
      </c>
      <c r="AU663" s="10">
        <v>5</v>
      </c>
      <c r="AV663" s="10" t="s">
        <v>5272</v>
      </c>
      <c r="AW663" s="10" t="s">
        <v>5273</v>
      </c>
      <c r="AX663" s="10">
        <v>5</v>
      </c>
    </row>
    <row r="664" spans="1:50" s="10" customFormat="1" ht="297">
      <c r="A664" s="160" t="s">
        <v>4521</v>
      </c>
      <c r="B664" s="160" t="s">
        <v>4522</v>
      </c>
      <c r="C664" s="10">
        <v>481</v>
      </c>
      <c r="D664" s="158" t="s">
        <v>3313</v>
      </c>
      <c r="E664" s="10" t="s">
        <v>5274</v>
      </c>
      <c r="F664" s="10">
        <v>5098</v>
      </c>
      <c r="G664" s="10" t="s">
        <v>5275</v>
      </c>
      <c r="H664" s="10">
        <v>2021</v>
      </c>
      <c r="I664" s="10" t="s">
        <v>5276</v>
      </c>
      <c r="J664" s="159">
        <v>25296.6</v>
      </c>
      <c r="K664" s="22" t="s">
        <v>332</v>
      </c>
      <c r="L664" s="10" t="s">
        <v>5277</v>
      </c>
      <c r="M664" s="10" t="s">
        <v>5278</v>
      </c>
      <c r="N664" s="10" t="s">
        <v>5279</v>
      </c>
      <c r="O664" s="10" t="s">
        <v>5280</v>
      </c>
      <c r="P664" s="10">
        <v>7000176</v>
      </c>
      <c r="Q664" s="159">
        <v>22.3</v>
      </c>
      <c r="R664" s="159">
        <v>4.5999999999999996</v>
      </c>
      <c r="S664" s="159">
        <v>5</v>
      </c>
      <c r="T664" s="159">
        <v>34.5</v>
      </c>
      <c r="U664" s="159">
        <v>44.1</v>
      </c>
      <c r="V664" s="47">
        <v>0.4</v>
      </c>
      <c r="W664" s="47">
        <v>0</v>
      </c>
      <c r="X664" s="28" t="s">
        <v>4531</v>
      </c>
      <c r="Y664" s="10">
        <v>2</v>
      </c>
      <c r="Z664" s="10">
        <v>1</v>
      </c>
      <c r="AA664" s="10">
        <v>3</v>
      </c>
      <c r="AB664" s="10">
        <v>5</v>
      </c>
      <c r="AC664" s="10" t="s">
        <v>5281</v>
      </c>
      <c r="AD664" s="10">
        <v>34.5</v>
      </c>
      <c r="AE664" s="10" t="s">
        <v>3380</v>
      </c>
      <c r="AF664" s="10">
        <v>100</v>
      </c>
      <c r="AG664" s="10" t="s">
        <v>3313</v>
      </c>
      <c r="AH664" s="10" t="s">
        <v>5282</v>
      </c>
      <c r="AI664" s="47">
        <v>100</v>
      </c>
    </row>
    <row r="665" spans="1:50" s="10" customFormat="1" ht="183.9">
      <c r="A665" s="160" t="s">
        <v>4521</v>
      </c>
      <c r="B665" s="160" t="s">
        <v>4522</v>
      </c>
      <c r="C665" s="10">
        <v>481</v>
      </c>
      <c r="D665" s="158" t="s">
        <v>4600</v>
      </c>
      <c r="E665" s="10" t="s">
        <v>4730</v>
      </c>
      <c r="F665" s="10">
        <v>19106</v>
      </c>
      <c r="G665" s="157" t="s">
        <v>5283</v>
      </c>
      <c r="H665" s="10">
        <v>2021</v>
      </c>
      <c r="I665" s="10" t="s">
        <v>5284</v>
      </c>
      <c r="J665" s="159">
        <v>74022.67</v>
      </c>
      <c r="K665" s="22" t="s">
        <v>332</v>
      </c>
      <c r="L665" s="10" t="s">
        <v>4712</v>
      </c>
      <c r="M665" s="10" t="s">
        <v>4713</v>
      </c>
      <c r="N665" s="10" t="s">
        <v>5285</v>
      </c>
      <c r="O665" s="10" t="s">
        <v>5286</v>
      </c>
      <c r="P665" s="10" t="s">
        <v>5287</v>
      </c>
      <c r="Q665" s="159">
        <v>30</v>
      </c>
      <c r="R665" s="159">
        <f>J665/(5*200*8)</f>
        <v>9.2528337500000006</v>
      </c>
      <c r="S665" s="159">
        <v>20</v>
      </c>
      <c r="T665" s="159">
        <v>20</v>
      </c>
      <c r="U665" s="159">
        <f>SUM(R665:T665)</f>
        <v>49.252833750000001</v>
      </c>
      <c r="V665" s="47">
        <v>70</v>
      </c>
      <c r="W665" s="47">
        <v>0</v>
      </c>
      <c r="X665" s="28" t="s">
        <v>4531</v>
      </c>
      <c r="Y665" s="10">
        <v>3</v>
      </c>
      <c r="Z665" s="10">
        <v>4</v>
      </c>
      <c r="AA665" s="10">
        <v>4</v>
      </c>
      <c r="AB665" s="10">
        <v>4</v>
      </c>
      <c r="AC665" s="10" t="s">
        <v>5288</v>
      </c>
      <c r="AD665" s="10">
        <v>20</v>
      </c>
      <c r="AE665" s="10">
        <v>5</v>
      </c>
      <c r="AF665" s="10">
        <v>70</v>
      </c>
      <c r="AG665" s="10" t="s">
        <v>4600</v>
      </c>
      <c r="AH665" s="10" t="s">
        <v>5289</v>
      </c>
      <c r="AI665" s="10">
        <v>30</v>
      </c>
      <c r="AJ665" s="10" t="s">
        <v>5290</v>
      </c>
      <c r="AK665" s="10" t="s">
        <v>5291</v>
      </c>
      <c r="AL665" s="10">
        <v>10</v>
      </c>
      <c r="AM665" s="10" t="s">
        <v>5292</v>
      </c>
      <c r="AN665" s="10" t="s">
        <v>5293</v>
      </c>
      <c r="AO665" s="10">
        <v>15</v>
      </c>
      <c r="AP665" s="10" t="s">
        <v>5294</v>
      </c>
      <c r="AQ665" s="10" t="s">
        <v>5295</v>
      </c>
      <c r="AR665" s="10">
        <v>10</v>
      </c>
      <c r="AS665" s="10" t="s">
        <v>4860</v>
      </c>
      <c r="AT665" s="10" t="s">
        <v>5296</v>
      </c>
      <c r="AU665" s="10">
        <v>5</v>
      </c>
    </row>
    <row r="666" spans="1:50" s="10" customFormat="1" ht="282.89999999999998">
      <c r="A666" s="160" t="s">
        <v>4521</v>
      </c>
      <c r="B666" s="160" t="s">
        <v>4522</v>
      </c>
      <c r="C666" s="10">
        <v>481</v>
      </c>
      <c r="D666" s="158" t="s">
        <v>4600</v>
      </c>
      <c r="E666" s="10" t="s">
        <v>4872</v>
      </c>
      <c r="F666" s="10">
        <v>16382</v>
      </c>
      <c r="G666" s="10" t="s">
        <v>5297</v>
      </c>
      <c r="H666" s="10">
        <v>2021</v>
      </c>
      <c r="I666" s="10" t="s">
        <v>5298</v>
      </c>
      <c r="J666" s="159">
        <v>168631.95</v>
      </c>
      <c r="K666" s="22" t="s">
        <v>332</v>
      </c>
      <c r="L666" s="10" t="s">
        <v>4712</v>
      </c>
      <c r="M666" s="10" t="s">
        <v>4713</v>
      </c>
      <c r="N666" s="10" t="s">
        <v>5299</v>
      </c>
      <c r="O666" s="10" t="s">
        <v>5300</v>
      </c>
      <c r="P666" s="10">
        <v>6000027</v>
      </c>
      <c r="Q666" s="159">
        <v>60</v>
      </c>
      <c r="R666" s="159">
        <v>10.51</v>
      </c>
      <c r="S666" s="159">
        <v>29.49</v>
      </c>
      <c r="T666" s="159">
        <v>20</v>
      </c>
      <c r="U666" s="159">
        <v>60</v>
      </c>
      <c r="V666" s="47">
        <v>80</v>
      </c>
      <c r="W666" s="47">
        <v>0</v>
      </c>
      <c r="X666" s="28" t="s">
        <v>4531</v>
      </c>
      <c r="Y666" s="10">
        <v>3</v>
      </c>
      <c r="Z666" s="10">
        <v>10</v>
      </c>
      <c r="AA666" s="10">
        <v>4</v>
      </c>
      <c r="AB666" s="10">
        <v>44</v>
      </c>
      <c r="AC666" s="10" t="s">
        <v>5301</v>
      </c>
      <c r="AD666" s="10">
        <v>10</v>
      </c>
      <c r="AE666" s="10">
        <v>5</v>
      </c>
      <c r="AF666" s="10">
        <v>80</v>
      </c>
      <c r="AG666" s="10" t="s">
        <v>4723</v>
      </c>
      <c r="AH666" s="10" t="s">
        <v>5302</v>
      </c>
      <c r="AI666" s="10">
        <v>40</v>
      </c>
      <c r="AJ666" s="10" t="s">
        <v>4815</v>
      </c>
      <c r="AK666" s="10" t="s">
        <v>5303</v>
      </c>
      <c r="AL666" s="10">
        <v>30</v>
      </c>
      <c r="AS666" s="10" t="s">
        <v>5304</v>
      </c>
      <c r="AT666" s="10" t="s">
        <v>5305</v>
      </c>
      <c r="AU666" s="10">
        <v>10</v>
      </c>
    </row>
    <row r="667" spans="1:50" s="10" customFormat="1" ht="113.15">
      <c r="A667" s="160" t="s">
        <v>4521</v>
      </c>
      <c r="B667" s="160" t="s">
        <v>4522</v>
      </c>
      <c r="C667" s="10">
        <v>481</v>
      </c>
      <c r="D667" s="158" t="s">
        <v>4600</v>
      </c>
      <c r="E667" s="10" t="s">
        <v>5306</v>
      </c>
      <c r="F667" s="10" t="s">
        <v>9753</v>
      </c>
      <c r="G667" s="10" t="s">
        <v>5307</v>
      </c>
      <c r="H667" s="10">
        <v>2021</v>
      </c>
      <c r="I667" s="10" t="s">
        <v>5308</v>
      </c>
      <c r="J667" s="159">
        <v>114156.99</v>
      </c>
      <c r="K667" s="22" t="s">
        <v>332</v>
      </c>
      <c r="L667" s="10" t="s">
        <v>5174</v>
      </c>
      <c r="M667" s="10" t="s">
        <v>5175</v>
      </c>
      <c r="N667" s="10" t="s">
        <v>5309</v>
      </c>
      <c r="O667" s="10" t="s">
        <v>5310</v>
      </c>
      <c r="P667" s="10">
        <v>6000014</v>
      </c>
      <c r="Q667" s="159">
        <v>70</v>
      </c>
      <c r="R667" s="159">
        <v>13.43</v>
      </c>
      <c r="S667" s="159">
        <v>15</v>
      </c>
      <c r="T667" s="159">
        <v>20</v>
      </c>
      <c r="U667" s="159">
        <f>SUBTOTAL(9,R667:T667)</f>
        <v>48.43</v>
      </c>
      <c r="V667" s="47">
        <v>90</v>
      </c>
      <c r="W667" s="47">
        <v>0</v>
      </c>
      <c r="X667" s="28" t="s">
        <v>4531</v>
      </c>
      <c r="Y667" s="10">
        <v>3</v>
      </c>
      <c r="Z667" s="10">
        <v>4</v>
      </c>
      <c r="AA667" s="10">
        <v>7</v>
      </c>
      <c r="AB667" s="10">
        <v>47</v>
      </c>
      <c r="AC667" s="10" t="s">
        <v>5311</v>
      </c>
      <c r="AD667" s="10">
        <v>20</v>
      </c>
      <c r="AE667" s="10">
        <v>5</v>
      </c>
      <c r="AF667" s="10">
        <v>90</v>
      </c>
      <c r="AG667" s="10" t="s">
        <v>4600</v>
      </c>
      <c r="AH667" s="10" t="s">
        <v>5312</v>
      </c>
      <c r="AI667" s="10">
        <v>50</v>
      </c>
      <c r="AJ667" s="10" t="s">
        <v>5313</v>
      </c>
      <c r="AK667" s="10" t="s">
        <v>5314</v>
      </c>
      <c r="AL667" s="10">
        <v>20</v>
      </c>
      <c r="AM667" s="10" t="s">
        <v>5315</v>
      </c>
      <c r="AN667" s="10" t="s">
        <v>5316</v>
      </c>
      <c r="AO667" s="10">
        <v>10</v>
      </c>
      <c r="AP667" s="10" t="s">
        <v>5317</v>
      </c>
      <c r="AQ667" s="10" t="s">
        <v>5318</v>
      </c>
      <c r="AR667" s="10">
        <v>10</v>
      </c>
      <c r="AS667" s="10" t="s">
        <v>5319</v>
      </c>
      <c r="AT667" s="10" t="s">
        <v>5320</v>
      </c>
      <c r="AU667" s="10">
        <v>10</v>
      </c>
      <c r="AV667" s="10" t="s">
        <v>5321</v>
      </c>
      <c r="AW667" s="10" t="s">
        <v>5320</v>
      </c>
      <c r="AX667" s="10">
        <v>10</v>
      </c>
    </row>
    <row r="668" spans="1:50" s="10" customFormat="1" ht="199" customHeight="1">
      <c r="A668" s="160" t="s">
        <v>4521</v>
      </c>
      <c r="B668" s="160" t="s">
        <v>4522</v>
      </c>
      <c r="C668" s="10">
        <v>481</v>
      </c>
      <c r="D668" s="158" t="s">
        <v>5021</v>
      </c>
      <c r="E668" s="10" t="s">
        <v>5322</v>
      </c>
      <c r="F668" s="10">
        <v>13542</v>
      </c>
      <c r="G668" s="10" t="s">
        <v>5323</v>
      </c>
      <c r="H668" s="10">
        <v>2021</v>
      </c>
      <c r="I668" s="10" t="s">
        <v>5324</v>
      </c>
      <c r="J668" s="159">
        <v>248749.9</v>
      </c>
      <c r="K668" s="22" t="s">
        <v>332</v>
      </c>
      <c r="L668" s="10" t="s">
        <v>5197</v>
      </c>
      <c r="M668" s="10" t="s">
        <v>5325</v>
      </c>
      <c r="N668" s="10" t="s">
        <v>5326</v>
      </c>
      <c r="O668" s="10" t="s">
        <v>5327</v>
      </c>
      <c r="P668" s="10">
        <v>8000049</v>
      </c>
      <c r="Q668" s="159">
        <v>72</v>
      </c>
      <c r="R668" s="159">
        <v>24</v>
      </c>
      <c r="S668" s="159">
        <v>25.5</v>
      </c>
      <c r="T668" s="159">
        <v>21</v>
      </c>
      <c r="U668" s="159">
        <f>R668+S668+T668</f>
        <v>70.5</v>
      </c>
      <c r="V668" s="47">
        <v>80</v>
      </c>
      <c r="W668" s="47">
        <v>0</v>
      </c>
      <c r="X668" s="28" t="s">
        <v>4531</v>
      </c>
      <c r="Y668" s="10">
        <v>3</v>
      </c>
      <c r="Z668" s="10">
        <v>11</v>
      </c>
      <c r="AA668" s="10">
        <v>5</v>
      </c>
      <c r="AB668" s="10">
        <v>4</v>
      </c>
      <c r="AC668" s="10" t="s">
        <v>5328</v>
      </c>
      <c r="AD668" s="10">
        <v>30</v>
      </c>
      <c r="AE668" s="10">
        <v>5</v>
      </c>
      <c r="AF668" s="10">
        <v>80</v>
      </c>
      <c r="AG668" s="10" t="s">
        <v>5000</v>
      </c>
      <c r="AH668" s="10" t="s">
        <v>5329</v>
      </c>
      <c r="AI668" s="10">
        <v>80</v>
      </c>
    </row>
    <row r="669" spans="1:50" s="10" customFormat="1" ht="226.3">
      <c r="A669" s="160" t="s">
        <v>4521</v>
      </c>
      <c r="B669" s="160" t="s">
        <v>4522</v>
      </c>
      <c r="C669" s="10">
        <v>481</v>
      </c>
      <c r="D669" s="158" t="s">
        <v>1019</v>
      </c>
      <c r="E669" s="10" t="s">
        <v>5061</v>
      </c>
      <c r="F669" s="10">
        <v>10873</v>
      </c>
      <c r="G669" s="10" t="s">
        <v>5330</v>
      </c>
      <c r="H669" s="10">
        <v>2021</v>
      </c>
      <c r="I669" s="10" t="s">
        <v>5331</v>
      </c>
      <c r="J669" s="159">
        <v>50003.67</v>
      </c>
      <c r="K669" s="22" t="s">
        <v>332</v>
      </c>
      <c r="L669" s="10" t="s">
        <v>5078</v>
      </c>
      <c r="M669" s="10" t="s">
        <v>5079</v>
      </c>
      <c r="N669" s="10" t="s">
        <v>5332</v>
      </c>
      <c r="O669" s="10" t="s">
        <v>5333</v>
      </c>
      <c r="P669" s="10">
        <v>8000032</v>
      </c>
      <c r="Q669" s="159" t="s">
        <v>4661</v>
      </c>
      <c r="R669" s="159" t="s">
        <v>4662</v>
      </c>
      <c r="S669" s="159" t="s">
        <v>4663</v>
      </c>
      <c r="T669" s="159" t="s">
        <v>4664</v>
      </c>
      <c r="U669" s="159" t="s">
        <v>4665</v>
      </c>
      <c r="V669" s="47">
        <v>60</v>
      </c>
      <c r="W669" s="47">
        <v>0</v>
      </c>
      <c r="X669" s="28" t="s">
        <v>4531</v>
      </c>
      <c r="Y669" s="10">
        <v>1</v>
      </c>
      <c r="Z669" s="10">
        <v>7</v>
      </c>
      <c r="AA669" s="10">
        <v>4</v>
      </c>
      <c r="AB669" s="10">
        <v>44</v>
      </c>
      <c r="AC669" s="10" t="s">
        <v>5334</v>
      </c>
      <c r="AD669" s="10">
        <v>9.75</v>
      </c>
      <c r="AE669" s="10">
        <v>5</v>
      </c>
      <c r="AF669" s="10">
        <v>60</v>
      </c>
      <c r="AG669" s="10" t="s">
        <v>1019</v>
      </c>
      <c r="AH669" s="10" t="s">
        <v>5335</v>
      </c>
      <c r="AI669" s="10">
        <v>20</v>
      </c>
      <c r="AJ669" s="10" t="s">
        <v>5015</v>
      </c>
      <c r="AK669" s="10" t="s">
        <v>5336</v>
      </c>
      <c r="AL669" s="10">
        <v>20</v>
      </c>
      <c r="AM669" s="10" t="s">
        <v>4511</v>
      </c>
      <c r="AN669" s="10" t="s">
        <v>5337</v>
      </c>
    </row>
    <row r="670" spans="1:50" s="10" customFormat="1" ht="212.15">
      <c r="A670" s="10" t="s">
        <v>5338</v>
      </c>
      <c r="B670" s="10" t="s">
        <v>5339</v>
      </c>
      <c r="D670" s="158"/>
      <c r="E670" s="10" t="s">
        <v>5340</v>
      </c>
      <c r="F670" s="10">
        <v>18684</v>
      </c>
      <c r="G670" s="10" t="s">
        <v>5341</v>
      </c>
      <c r="H670" s="10">
        <v>2004</v>
      </c>
      <c r="I670" s="10" t="s">
        <v>5342</v>
      </c>
      <c r="J670" s="159">
        <v>58593.15</v>
      </c>
      <c r="K670" s="10" t="s">
        <v>51</v>
      </c>
      <c r="L670" s="10" t="s">
        <v>5343</v>
      </c>
      <c r="M670" s="10" t="s">
        <v>5344</v>
      </c>
      <c r="N670" s="10" t="s">
        <v>5345</v>
      </c>
      <c r="O670" s="10" t="s">
        <v>5346</v>
      </c>
      <c r="P670" s="10" t="s">
        <v>5347</v>
      </c>
      <c r="Q670" s="159">
        <v>23.355977011494254</v>
      </c>
      <c r="R670" s="159">
        <v>0</v>
      </c>
      <c r="S670" s="159">
        <v>8.0459770114942533</v>
      </c>
      <c r="T670" s="159">
        <v>15.31</v>
      </c>
      <c r="U670" s="159">
        <v>23.355977011494254</v>
      </c>
      <c r="V670" s="47" t="s">
        <v>5348</v>
      </c>
      <c r="W670" s="47">
        <v>100</v>
      </c>
      <c r="X670" s="14" t="s">
        <v>5349</v>
      </c>
      <c r="Y670" s="10">
        <v>2</v>
      </c>
      <c r="Z670" s="10">
        <v>2</v>
      </c>
      <c r="AA670" s="10">
        <v>2</v>
      </c>
      <c r="AB670" s="10">
        <v>4</v>
      </c>
      <c r="AE670" s="10">
        <v>5</v>
      </c>
      <c r="AF670" s="10">
        <v>90</v>
      </c>
      <c r="AG670" s="10" t="s">
        <v>5350</v>
      </c>
      <c r="AH670" s="10" t="s">
        <v>5351</v>
      </c>
      <c r="AI670" s="10">
        <v>50</v>
      </c>
      <c r="AJ670" s="10" t="s">
        <v>1178</v>
      </c>
      <c r="AK670" s="10" t="s">
        <v>5352</v>
      </c>
      <c r="AL670" s="10">
        <v>20</v>
      </c>
      <c r="AM670" s="10" t="s">
        <v>5353</v>
      </c>
      <c r="AN670" s="10" t="s">
        <v>5354</v>
      </c>
      <c r="AO670" s="10">
        <v>20</v>
      </c>
    </row>
    <row r="671" spans="1:50" s="10" customFormat="1" ht="63.75" customHeight="1">
      <c r="A671" s="10" t="s">
        <v>5338</v>
      </c>
      <c r="B671" s="10" t="s">
        <v>5339</v>
      </c>
      <c r="C671" s="10">
        <v>4</v>
      </c>
      <c r="D671" s="158"/>
      <c r="E671" s="10" t="s">
        <v>5355</v>
      </c>
      <c r="F671" s="10">
        <v>23574</v>
      </c>
      <c r="G671" s="10" t="s">
        <v>5356</v>
      </c>
      <c r="H671" s="10">
        <v>2006</v>
      </c>
      <c r="I671" s="10" t="s">
        <v>5357</v>
      </c>
      <c r="J671" s="159">
        <v>71505</v>
      </c>
      <c r="K671" s="10" t="s">
        <v>156</v>
      </c>
      <c r="L671" s="10" t="s">
        <v>5358</v>
      </c>
      <c r="M671" s="10" t="s">
        <v>5359</v>
      </c>
      <c r="N671" s="10" t="s">
        <v>5360</v>
      </c>
      <c r="O671" s="10" t="s">
        <v>5361</v>
      </c>
      <c r="P671" s="10">
        <v>3787</v>
      </c>
      <c r="Q671" s="159">
        <v>24.10655172413793</v>
      </c>
      <c r="R671" s="159">
        <v>0</v>
      </c>
      <c r="S671" s="159">
        <v>6.8965517241379306</v>
      </c>
      <c r="T671" s="159">
        <v>17.21</v>
      </c>
      <c r="U671" s="159">
        <v>24.10655172413793</v>
      </c>
      <c r="V671" s="47">
        <v>30</v>
      </c>
      <c r="W671" s="47">
        <v>100</v>
      </c>
      <c r="X671" s="14" t="s">
        <v>5349</v>
      </c>
      <c r="Y671" s="10">
        <v>2</v>
      </c>
      <c r="Z671" s="10">
        <v>2</v>
      </c>
      <c r="AA671" s="10">
        <v>1</v>
      </c>
      <c r="AB671" s="10">
        <v>4</v>
      </c>
      <c r="AE671" s="10">
        <v>5</v>
      </c>
      <c r="AF671" s="10">
        <v>30</v>
      </c>
      <c r="AG671" s="10" t="s">
        <v>5350</v>
      </c>
      <c r="AH671" s="10" t="s">
        <v>5362</v>
      </c>
      <c r="AI671" s="10">
        <v>30</v>
      </c>
    </row>
    <row r="672" spans="1:50" s="10" customFormat="1" ht="76.5" customHeight="1">
      <c r="A672" s="10" t="s">
        <v>5338</v>
      </c>
      <c r="B672" s="10" t="s">
        <v>5339</v>
      </c>
      <c r="D672" s="158"/>
      <c r="E672" s="10" t="s">
        <v>5355</v>
      </c>
      <c r="F672" s="10">
        <v>23574</v>
      </c>
      <c r="G672" s="10" t="s">
        <v>5363</v>
      </c>
      <c r="H672" s="10">
        <v>2016</v>
      </c>
      <c r="I672" s="10" t="s">
        <v>5364</v>
      </c>
      <c r="J672" s="159">
        <v>23759.27</v>
      </c>
      <c r="K672" s="21" t="s">
        <v>9694</v>
      </c>
      <c r="L672" s="10" t="s">
        <v>5358</v>
      </c>
      <c r="M672" s="10" t="s">
        <v>5359</v>
      </c>
      <c r="N672" s="10" t="s">
        <v>5365</v>
      </c>
      <c r="O672" s="10" t="s">
        <v>5366</v>
      </c>
      <c r="P672" s="10">
        <v>8201</v>
      </c>
      <c r="Q672" s="159">
        <f>SUM(R672+S672+T672)</f>
        <v>40.269999999999996</v>
      </c>
      <c r="R672" s="159">
        <v>2.27</v>
      </c>
      <c r="S672" s="159">
        <v>18</v>
      </c>
      <c r="T672" s="159">
        <v>20</v>
      </c>
      <c r="U672" s="159">
        <v>40.270000000000003</v>
      </c>
      <c r="V672" s="47">
        <v>40</v>
      </c>
      <c r="W672" s="47">
        <v>90</v>
      </c>
      <c r="X672" s="14" t="s">
        <v>5349</v>
      </c>
      <c r="Y672" s="10">
        <v>2</v>
      </c>
      <c r="Z672" s="10">
        <v>5</v>
      </c>
      <c r="AA672" s="10">
        <v>5</v>
      </c>
      <c r="AB672" s="10">
        <v>4</v>
      </c>
      <c r="AE672" s="10">
        <v>5</v>
      </c>
      <c r="AF672" s="10">
        <v>40</v>
      </c>
      <c r="AG672" s="10" t="s">
        <v>5350</v>
      </c>
      <c r="AH672" s="10" t="s">
        <v>5367</v>
      </c>
      <c r="AI672" s="10">
        <v>30</v>
      </c>
      <c r="AJ672" s="10" t="s">
        <v>1178</v>
      </c>
      <c r="AK672" s="10" t="s">
        <v>5368</v>
      </c>
      <c r="AL672" s="10">
        <v>10</v>
      </c>
    </row>
    <row r="673" spans="1:68" s="10" customFormat="1" ht="127.3">
      <c r="A673" s="10" t="s">
        <v>5338</v>
      </c>
      <c r="B673" s="10" t="s">
        <v>5339</v>
      </c>
      <c r="D673" s="386" t="s">
        <v>5350</v>
      </c>
      <c r="E673" s="10" t="s">
        <v>5369</v>
      </c>
      <c r="F673" s="10">
        <v>25025</v>
      </c>
      <c r="G673" s="10" t="s">
        <v>5370</v>
      </c>
      <c r="H673" s="10">
        <v>2017</v>
      </c>
      <c r="I673" s="157" t="s">
        <v>5371</v>
      </c>
      <c r="J673" s="159">
        <v>48381.81</v>
      </c>
      <c r="K673" s="10" t="s">
        <v>271</v>
      </c>
      <c r="L673" s="10" t="s">
        <v>5372</v>
      </c>
      <c r="M673" s="157" t="s">
        <v>5373</v>
      </c>
      <c r="N673" s="10" t="s">
        <v>5374</v>
      </c>
      <c r="O673" s="10" t="s">
        <v>5375</v>
      </c>
      <c r="P673" s="10">
        <v>8293</v>
      </c>
      <c r="Q673" s="159">
        <v>30</v>
      </c>
      <c r="R673" s="159">
        <v>2</v>
      </c>
      <c r="S673" s="159">
        <v>10</v>
      </c>
      <c r="T673" s="159">
        <v>20</v>
      </c>
      <c r="U673" s="159">
        <v>30</v>
      </c>
      <c r="V673" s="47">
        <v>60</v>
      </c>
      <c r="W673" s="47">
        <v>76</v>
      </c>
      <c r="X673" s="23" t="s">
        <v>5376</v>
      </c>
      <c r="Y673" s="10">
        <v>6</v>
      </c>
      <c r="Z673" s="10">
        <v>4</v>
      </c>
      <c r="AA673" s="10">
        <v>4</v>
      </c>
      <c r="AB673" s="10">
        <v>5</v>
      </c>
      <c r="AC673" s="10" t="s">
        <v>5377</v>
      </c>
      <c r="AE673" s="10">
        <v>5</v>
      </c>
      <c r="AF673" s="10">
        <v>40</v>
      </c>
      <c r="AG673" s="10" t="s">
        <v>5378</v>
      </c>
      <c r="AH673" s="10" t="s">
        <v>5379</v>
      </c>
      <c r="AI673" s="10">
        <v>20</v>
      </c>
      <c r="AJ673" s="10" t="s">
        <v>5380</v>
      </c>
      <c r="AK673" s="10" t="s">
        <v>5381</v>
      </c>
      <c r="AL673" s="10">
        <v>10</v>
      </c>
      <c r="AM673" s="10" t="s">
        <v>5382</v>
      </c>
      <c r="AN673" s="10" t="s">
        <v>5383</v>
      </c>
      <c r="AO673" s="10">
        <v>10</v>
      </c>
    </row>
    <row r="674" spans="1:68" s="10" customFormat="1" ht="78.75" customHeight="1">
      <c r="A674" s="10" t="s">
        <v>5338</v>
      </c>
      <c r="B674" s="10" t="s">
        <v>5339</v>
      </c>
      <c r="D674" s="158"/>
      <c r="E674" s="164" t="s">
        <v>5384</v>
      </c>
      <c r="F674" s="51"/>
      <c r="G674" s="164" t="s">
        <v>5385</v>
      </c>
      <c r="H674" s="51">
        <v>2018</v>
      </c>
      <c r="I674" s="164" t="s">
        <v>5386</v>
      </c>
      <c r="J674" s="161">
        <v>24102.880000000001</v>
      </c>
      <c r="K674" s="21" t="s">
        <v>9694</v>
      </c>
      <c r="L674" s="164" t="s">
        <v>5358</v>
      </c>
      <c r="M674" s="164" t="s">
        <v>5387</v>
      </c>
      <c r="N674" s="164" t="s">
        <v>5388</v>
      </c>
      <c r="O674" s="164" t="s">
        <v>5389</v>
      </c>
      <c r="P674" s="51">
        <v>8374</v>
      </c>
      <c r="Q674" s="161">
        <v>50</v>
      </c>
      <c r="R674" s="161">
        <v>5</v>
      </c>
      <c r="S674" s="161">
        <v>20</v>
      </c>
      <c r="T674" s="161">
        <v>25</v>
      </c>
      <c r="U674" s="161">
        <v>50</v>
      </c>
      <c r="V674" s="51">
        <v>90</v>
      </c>
      <c r="W674" s="51">
        <v>56</v>
      </c>
      <c r="X674" s="164" t="s">
        <v>5390</v>
      </c>
      <c r="Y674" s="51">
        <v>4</v>
      </c>
      <c r="Z674" s="51">
        <v>6</v>
      </c>
      <c r="AA674" s="51">
        <v>2</v>
      </c>
      <c r="AB674" s="51">
        <v>35</v>
      </c>
      <c r="AE674" s="10">
        <v>5</v>
      </c>
      <c r="AF674" s="10">
        <v>60</v>
      </c>
      <c r="AG674" s="10" t="s">
        <v>5350</v>
      </c>
      <c r="AH674" s="10" t="s">
        <v>5367</v>
      </c>
      <c r="AI674" s="10">
        <v>50</v>
      </c>
      <c r="AJ674" s="10" t="s">
        <v>1178</v>
      </c>
      <c r="AK674" s="10" t="s">
        <v>5368</v>
      </c>
      <c r="AL674" s="10">
        <v>10</v>
      </c>
    </row>
    <row r="675" spans="1:68" s="10" customFormat="1" ht="113.15">
      <c r="A675" s="10" t="s">
        <v>5338</v>
      </c>
      <c r="B675" s="10" t="s">
        <v>5339</v>
      </c>
      <c r="D675" s="158"/>
      <c r="E675" s="164" t="s">
        <v>5391</v>
      </c>
      <c r="F675" s="51">
        <v>55339</v>
      </c>
      <c r="G675" s="164" t="s">
        <v>5392</v>
      </c>
      <c r="H675" s="51">
        <v>2020</v>
      </c>
      <c r="I675" s="164" t="s">
        <v>5393</v>
      </c>
      <c r="J675" s="161">
        <v>21833.71</v>
      </c>
      <c r="K675" s="21" t="s">
        <v>9694</v>
      </c>
      <c r="L675" s="164" t="s">
        <v>5358</v>
      </c>
      <c r="M675" s="164" t="s">
        <v>5387</v>
      </c>
      <c r="N675" s="164" t="s">
        <v>5394</v>
      </c>
      <c r="O675" s="164" t="s">
        <v>5395</v>
      </c>
      <c r="P675" s="51">
        <v>8581</v>
      </c>
      <c r="Q675" s="161">
        <v>50</v>
      </c>
      <c r="R675" s="161">
        <v>2</v>
      </c>
      <c r="S675" s="161">
        <v>10</v>
      </c>
      <c r="T675" s="161">
        <v>25</v>
      </c>
      <c r="U675" s="161">
        <v>37</v>
      </c>
      <c r="V675" s="51">
        <v>60</v>
      </c>
      <c r="W675" s="51">
        <v>13</v>
      </c>
      <c r="X675" s="164" t="s">
        <v>5390</v>
      </c>
      <c r="Y675" s="51">
        <v>4</v>
      </c>
      <c r="Z675" s="51">
        <v>5</v>
      </c>
      <c r="AA675" s="51">
        <v>5</v>
      </c>
      <c r="AB675" s="51">
        <v>35</v>
      </c>
      <c r="AD675" s="10">
        <v>25</v>
      </c>
      <c r="AE675" s="10">
        <v>5</v>
      </c>
      <c r="AF675" s="10">
        <v>6</v>
      </c>
      <c r="AG675" s="10" t="s">
        <v>5396</v>
      </c>
      <c r="AH675" s="10" t="s">
        <v>5397</v>
      </c>
      <c r="AI675" s="10">
        <v>100</v>
      </c>
    </row>
    <row r="676" spans="1:68" s="10" customFormat="1" ht="396">
      <c r="A676" s="10">
        <v>501</v>
      </c>
      <c r="B676" s="10" t="s">
        <v>5398</v>
      </c>
      <c r="C676" s="10">
        <v>1</v>
      </c>
      <c r="D676" s="158" t="s">
        <v>5399</v>
      </c>
      <c r="E676" s="10" t="s">
        <v>5400</v>
      </c>
      <c r="F676" s="10">
        <v>16350</v>
      </c>
      <c r="G676" s="10" t="s">
        <v>5401</v>
      </c>
      <c r="H676" s="10">
        <v>2020</v>
      </c>
      <c r="I676" s="10" t="s">
        <v>5402</v>
      </c>
      <c r="J676" s="159">
        <v>18000</v>
      </c>
      <c r="K676" s="21" t="s">
        <v>361</v>
      </c>
      <c r="L676" s="10" t="s">
        <v>5403</v>
      </c>
      <c r="M676" s="10" t="s">
        <v>5404</v>
      </c>
      <c r="N676" s="10" t="s">
        <v>5405</v>
      </c>
      <c r="O676" s="10" t="s">
        <v>5406</v>
      </c>
      <c r="P676" s="10">
        <v>101961</v>
      </c>
      <c r="Q676" s="159"/>
      <c r="R676" s="159"/>
      <c r="S676" s="159">
        <v>50</v>
      </c>
      <c r="T676" s="159">
        <v>50</v>
      </c>
      <c r="U676" s="159">
        <v>50</v>
      </c>
      <c r="V676" s="47">
        <v>100</v>
      </c>
      <c r="W676" s="47">
        <v>100</v>
      </c>
      <c r="X676" s="35" t="s">
        <v>5407</v>
      </c>
      <c r="Y676" s="10">
        <v>6</v>
      </c>
      <c r="Z676" s="10">
        <v>1</v>
      </c>
      <c r="AA676" s="10">
        <v>1</v>
      </c>
      <c r="AB676" s="10">
        <v>24</v>
      </c>
      <c r="AC676" s="10">
        <v>2</v>
      </c>
      <c r="AD676" s="10">
        <v>0</v>
      </c>
      <c r="AE676" s="10">
        <v>5</v>
      </c>
      <c r="AF676" s="10">
        <v>100</v>
      </c>
      <c r="AG676" s="10" t="s">
        <v>5408</v>
      </c>
      <c r="AH676" s="10" t="s">
        <v>5409</v>
      </c>
      <c r="AI676" s="10">
        <v>27</v>
      </c>
      <c r="AJ676" s="10" t="s">
        <v>5410</v>
      </c>
      <c r="AK676" s="10" t="s">
        <v>5411</v>
      </c>
      <c r="AL676" s="10">
        <v>16</v>
      </c>
      <c r="AM676" s="10" t="s">
        <v>5399</v>
      </c>
      <c r="AN676" s="10" t="s">
        <v>5412</v>
      </c>
      <c r="AO676" s="10">
        <v>28</v>
      </c>
      <c r="AP676" s="10" t="s">
        <v>5413</v>
      </c>
      <c r="AQ676" s="10" t="s">
        <v>5414</v>
      </c>
      <c r="AR676" s="10">
        <v>1</v>
      </c>
      <c r="AS676" s="10" t="s">
        <v>5415</v>
      </c>
      <c r="AT676" s="10" t="s">
        <v>5416</v>
      </c>
      <c r="AU676" s="10">
        <v>2</v>
      </c>
      <c r="AV676" s="10" t="s">
        <v>5417</v>
      </c>
      <c r="AW676" s="10" t="s">
        <v>5418</v>
      </c>
      <c r="AX676" s="10">
        <v>1</v>
      </c>
      <c r="AY676" s="10" t="s">
        <v>5419</v>
      </c>
      <c r="AZ676" s="10" t="s">
        <v>5420</v>
      </c>
      <c r="BA676" s="10">
        <v>1</v>
      </c>
      <c r="BB676" s="10" t="s">
        <v>5421</v>
      </c>
      <c r="BC676" s="10" t="s">
        <v>5422</v>
      </c>
      <c r="BD676" s="10">
        <v>1</v>
      </c>
      <c r="BE676" s="10" t="s">
        <v>5423</v>
      </c>
      <c r="BF676" s="10" t="s">
        <v>5420</v>
      </c>
      <c r="BG676" s="10">
        <v>1</v>
      </c>
      <c r="BH676" s="10" t="s">
        <v>5424</v>
      </c>
      <c r="BI676" s="10" t="s">
        <v>5420</v>
      </c>
      <c r="BJ676" s="10">
        <v>1</v>
      </c>
      <c r="BK676" s="10" t="s">
        <v>5425</v>
      </c>
      <c r="BL676" s="10" t="s">
        <v>5409</v>
      </c>
      <c r="BM676" s="10">
        <v>1</v>
      </c>
      <c r="BN676" s="10" t="s">
        <v>5426</v>
      </c>
      <c r="BO676" s="10" t="s">
        <v>5427</v>
      </c>
      <c r="BP676" s="10">
        <v>1</v>
      </c>
    </row>
    <row r="677" spans="1:68" s="10" customFormat="1" ht="396">
      <c r="A677" s="10">
        <v>501</v>
      </c>
      <c r="B677" s="10" t="s">
        <v>5398</v>
      </c>
      <c r="C677" s="10">
        <v>1</v>
      </c>
      <c r="D677" s="158" t="s">
        <v>5399</v>
      </c>
      <c r="E677" s="10" t="s">
        <v>5400</v>
      </c>
      <c r="F677" s="10">
        <v>16350</v>
      </c>
      <c r="G677" s="10" t="s">
        <v>5428</v>
      </c>
      <c r="H677" s="10">
        <v>2015</v>
      </c>
      <c r="I677" s="10" t="s">
        <v>5402</v>
      </c>
      <c r="J677" s="159">
        <v>17449.66</v>
      </c>
      <c r="K677" s="21" t="s">
        <v>361</v>
      </c>
      <c r="L677" s="10" t="s">
        <v>5403</v>
      </c>
      <c r="M677" s="10" t="s">
        <v>5404</v>
      </c>
      <c r="N677" s="10" t="s">
        <v>5405</v>
      </c>
      <c r="O677" s="10" t="s">
        <v>5406</v>
      </c>
      <c r="P677" s="10">
        <v>101099</v>
      </c>
      <c r="Q677" s="159"/>
      <c r="R677" s="159"/>
      <c r="S677" s="159">
        <v>50</v>
      </c>
      <c r="T677" s="159">
        <v>50</v>
      </c>
      <c r="U677" s="159">
        <v>50</v>
      </c>
      <c r="V677" s="47">
        <v>100</v>
      </c>
      <c r="W677" s="47">
        <v>77</v>
      </c>
      <c r="X677" s="10" t="s">
        <v>5429</v>
      </c>
      <c r="Y677" s="10">
        <v>6</v>
      </c>
      <c r="Z677" s="10">
        <v>1</v>
      </c>
      <c r="AA677" s="10">
        <v>1</v>
      </c>
      <c r="AB677" s="10">
        <v>24</v>
      </c>
      <c r="AC677" s="10">
        <v>2</v>
      </c>
      <c r="AD677" s="10">
        <v>0</v>
      </c>
      <c r="AE677" s="10">
        <v>5</v>
      </c>
      <c r="AF677" s="10">
        <v>100</v>
      </c>
      <c r="AG677" s="10" t="s">
        <v>5408</v>
      </c>
      <c r="AH677" s="10" t="s">
        <v>5409</v>
      </c>
      <c r="AI677" s="10">
        <v>27</v>
      </c>
      <c r="AJ677" s="10" t="s">
        <v>5410</v>
      </c>
      <c r="AK677" s="10" t="s">
        <v>5411</v>
      </c>
      <c r="AL677" s="10">
        <v>16</v>
      </c>
      <c r="AM677" s="10" t="s">
        <v>5399</v>
      </c>
      <c r="AN677" s="10" t="s">
        <v>5412</v>
      </c>
      <c r="AO677" s="10">
        <v>28</v>
      </c>
      <c r="AP677" s="10" t="s">
        <v>5413</v>
      </c>
      <c r="AQ677" s="10" t="s">
        <v>5414</v>
      </c>
      <c r="AR677" s="10">
        <v>1</v>
      </c>
      <c r="AS677" s="10" t="s">
        <v>5415</v>
      </c>
      <c r="AT677" s="10" t="s">
        <v>5416</v>
      </c>
      <c r="AU677" s="10">
        <v>2</v>
      </c>
      <c r="AV677" s="10" t="s">
        <v>5417</v>
      </c>
      <c r="AW677" s="10" t="s">
        <v>5418</v>
      </c>
      <c r="AX677" s="10">
        <v>1</v>
      </c>
      <c r="AY677" s="10" t="s">
        <v>5419</v>
      </c>
      <c r="AZ677" s="10" t="s">
        <v>5420</v>
      </c>
      <c r="BA677" s="10">
        <v>1</v>
      </c>
      <c r="BB677" s="10" t="s">
        <v>5421</v>
      </c>
      <c r="BC677" s="10" t="s">
        <v>5422</v>
      </c>
      <c r="BD677" s="10">
        <v>1</v>
      </c>
      <c r="BE677" s="10" t="s">
        <v>5423</v>
      </c>
      <c r="BF677" s="10" t="s">
        <v>5420</v>
      </c>
      <c r="BG677" s="10">
        <v>1</v>
      </c>
      <c r="BH677" s="10" t="s">
        <v>5424</v>
      </c>
      <c r="BI677" s="10" t="s">
        <v>5420</v>
      </c>
      <c r="BJ677" s="10">
        <v>1</v>
      </c>
      <c r="BK677" s="10" t="s">
        <v>5425</v>
      </c>
      <c r="BL677" s="10" t="s">
        <v>5409</v>
      </c>
      <c r="BM677" s="10">
        <v>1</v>
      </c>
      <c r="BN677" s="10" t="s">
        <v>5426</v>
      </c>
      <c r="BO677" s="10" t="s">
        <v>5427</v>
      </c>
      <c r="BP677" s="10">
        <v>1</v>
      </c>
    </row>
    <row r="678" spans="1:68" s="10" customFormat="1" ht="409.6">
      <c r="A678" s="10">
        <v>505</v>
      </c>
      <c r="B678" s="10" t="s">
        <v>5430</v>
      </c>
      <c r="C678" s="10">
        <v>1</v>
      </c>
      <c r="D678" s="158" t="s">
        <v>5431</v>
      </c>
      <c r="E678" s="10" t="s">
        <v>5432</v>
      </c>
      <c r="F678" s="10">
        <v>19273</v>
      </c>
      <c r="G678" s="10" t="s">
        <v>5433</v>
      </c>
      <c r="H678" s="10">
        <v>2018</v>
      </c>
      <c r="I678" s="10" t="s">
        <v>5434</v>
      </c>
      <c r="J678" s="159">
        <v>125983.39</v>
      </c>
      <c r="K678" s="10" t="s">
        <v>6401</v>
      </c>
      <c r="L678" s="10" t="s">
        <v>5435</v>
      </c>
      <c r="M678" s="10" t="s">
        <v>5436</v>
      </c>
      <c r="N678" s="10" t="s">
        <v>5437</v>
      </c>
      <c r="O678" s="10" t="s">
        <v>5438</v>
      </c>
      <c r="P678" s="10" t="s">
        <v>5439</v>
      </c>
      <c r="Q678" s="159">
        <v>4.4000000000000004</v>
      </c>
      <c r="R678" s="159">
        <v>2.6</v>
      </c>
      <c r="S678" s="159">
        <v>1.4</v>
      </c>
      <c r="T678" s="159">
        <v>0.4</v>
      </c>
      <c r="U678" s="159">
        <v>4.4000000000000004</v>
      </c>
      <c r="V678" s="47">
        <v>80</v>
      </c>
      <c r="W678" s="47">
        <v>87</v>
      </c>
      <c r="X678" s="14" t="s">
        <v>5440</v>
      </c>
      <c r="Y678" s="10">
        <v>6</v>
      </c>
      <c r="Z678" s="10">
        <v>1</v>
      </c>
      <c r="AA678" s="10">
        <v>1</v>
      </c>
      <c r="AB678" s="10">
        <v>60</v>
      </c>
      <c r="AC678" s="10">
        <v>14</v>
      </c>
      <c r="AD678" s="10">
        <v>24.91</v>
      </c>
      <c r="AE678" s="10">
        <v>3</v>
      </c>
      <c r="AF678" s="10">
        <v>80</v>
      </c>
      <c r="AG678" s="10">
        <v>19035</v>
      </c>
      <c r="AH678" s="10" t="s">
        <v>5441</v>
      </c>
      <c r="AI678" s="10">
        <v>5</v>
      </c>
      <c r="AJ678" s="10">
        <v>21035</v>
      </c>
      <c r="AK678" s="10" t="s">
        <v>5442</v>
      </c>
      <c r="AL678" s="10">
        <v>5</v>
      </c>
      <c r="AM678" s="10">
        <v>20027</v>
      </c>
      <c r="AN678" s="10" t="s">
        <v>5443</v>
      </c>
      <c r="AO678" s="10">
        <v>20</v>
      </c>
      <c r="AP678" s="10">
        <v>21032</v>
      </c>
      <c r="AQ678" s="10" t="s">
        <v>5444</v>
      </c>
      <c r="AR678" s="10">
        <v>10</v>
      </c>
      <c r="AS678" s="10" t="s">
        <v>5445</v>
      </c>
      <c r="AT678" s="10" t="s">
        <v>5446</v>
      </c>
      <c r="AU678" s="10">
        <v>40</v>
      </c>
    </row>
    <row r="679" spans="1:68" s="10" customFormat="1" ht="12" customHeight="1">
      <c r="A679" s="51" t="s">
        <v>5447</v>
      </c>
      <c r="B679" s="51" t="s">
        <v>5448</v>
      </c>
      <c r="C679" s="51">
        <v>3</v>
      </c>
      <c r="D679" s="164"/>
      <c r="E679" s="164" t="s">
        <v>5449</v>
      </c>
      <c r="F679" s="51">
        <v>21696</v>
      </c>
      <c r="G679" s="164" t="s">
        <v>5450</v>
      </c>
      <c r="H679" s="51">
        <v>2004</v>
      </c>
      <c r="I679" s="164" t="s">
        <v>5451</v>
      </c>
      <c r="J679" s="161">
        <v>139934.76999999999</v>
      </c>
      <c r="K679" s="52" t="s">
        <v>149</v>
      </c>
      <c r="L679" s="164" t="s">
        <v>5452</v>
      </c>
      <c r="M679" s="164" t="s">
        <v>5453</v>
      </c>
      <c r="N679" s="164" t="s">
        <v>5454</v>
      </c>
      <c r="O679" s="164" t="s">
        <v>5455</v>
      </c>
      <c r="P679" s="51">
        <v>5647</v>
      </c>
      <c r="Q679" s="161">
        <v>76</v>
      </c>
      <c r="R679" s="161">
        <v>23.46</v>
      </c>
      <c r="S679" s="161">
        <v>27.37</v>
      </c>
      <c r="T679" s="161">
        <v>26</v>
      </c>
      <c r="U679" s="161">
        <v>76.819999999999993</v>
      </c>
      <c r="V679" s="51">
        <v>28</v>
      </c>
      <c r="W679" s="51">
        <v>100</v>
      </c>
      <c r="X679" s="164" t="s">
        <v>5456</v>
      </c>
      <c r="Y679" s="51"/>
      <c r="Z679" s="51"/>
      <c r="AA679" s="51"/>
      <c r="AB679" s="51">
        <v>28</v>
      </c>
      <c r="AC679" s="51"/>
      <c r="AD679" s="164"/>
      <c r="AE679" s="51"/>
      <c r="AF679" s="51">
        <v>28</v>
      </c>
      <c r="AG679" s="164" t="s">
        <v>5457</v>
      </c>
      <c r="AH679" s="164" t="s">
        <v>5458</v>
      </c>
      <c r="AI679" s="51">
        <v>28</v>
      </c>
      <c r="AJ679" s="51"/>
      <c r="AK679" s="51"/>
      <c r="AL679" s="51"/>
      <c r="AM679" s="51"/>
      <c r="AN679" s="51"/>
      <c r="AO679" s="51"/>
      <c r="AP679" s="51"/>
      <c r="AQ679" s="51"/>
      <c r="AR679" s="51"/>
      <c r="AS679" s="51"/>
      <c r="AT679" s="51"/>
      <c r="AU679" s="51"/>
    </row>
    <row r="680" spans="1:68" s="269" customFormat="1" ht="36" customHeight="1">
      <c r="A680" s="269">
        <v>618</v>
      </c>
      <c r="B680" s="269" t="s">
        <v>5459</v>
      </c>
      <c r="C680" s="265">
        <v>12</v>
      </c>
      <c r="D680" s="179" t="s">
        <v>5460</v>
      </c>
      <c r="E680" s="179" t="s">
        <v>5461</v>
      </c>
      <c r="F680" s="179" t="s">
        <v>5462</v>
      </c>
      <c r="G680" s="179" t="s">
        <v>5463</v>
      </c>
      <c r="H680" s="179">
        <v>2004</v>
      </c>
      <c r="I680" s="184" t="s">
        <v>5464</v>
      </c>
      <c r="J680" s="289">
        <v>41396.949999999997</v>
      </c>
      <c r="K680" s="202" t="s">
        <v>149</v>
      </c>
      <c r="L680" s="184" t="s">
        <v>5465</v>
      </c>
      <c r="M680" s="184" t="s">
        <v>5466</v>
      </c>
      <c r="N680" s="184" t="s">
        <v>5467</v>
      </c>
      <c r="O680" s="184" t="s">
        <v>5468</v>
      </c>
      <c r="P680" s="190" t="s">
        <v>5469</v>
      </c>
      <c r="Q680" s="290">
        <f>+R680+S680+T680</f>
        <v>31.013918821839081</v>
      </c>
      <c r="R680" s="291">
        <v>0</v>
      </c>
      <c r="S680" s="291">
        <v>2.9739188218390806</v>
      </c>
      <c r="T680" s="291">
        <v>28.04</v>
      </c>
      <c r="U680" s="291">
        <f>+R680+S680+T680</f>
        <v>31.013918821839081</v>
      </c>
      <c r="V680" s="292">
        <v>95</v>
      </c>
      <c r="W680" s="293">
        <v>100</v>
      </c>
      <c r="X680" s="294" t="s">
        <v>5470</v>
      </c>
      <c r="Y680" s="171">
        <v>4</v>
      </c>
      <c r="Z680" s="171">
        <v>9</v>
      </c>
      <c r="AA680" s="171">
        <v>2</v>
      </c>
      <c r="AB680" s="171">
        <v>32</v>
      </c>
      <c r="AC680" s="171" t="s">
        <v>5471</v>
      </c>
      <c r="AD680" s="256">
        <v>0</v>
      </c>
      <c r="AE680" s="173">
        <v>5</v>
      </c>
      <c r="AF680" s="184">
        <f>+AI680+AL680+AO680+AR680+AU680+AX680</f>
        <v>95</v>
      </c>
      <c r="AG680" s="179" t="s">
        <v>5472</v>
      </c>
      <c r="AH680" s="179" t="s">
        <v>5473</v>
      </c>
      <c r="AI680" s="179">
        <v>75</v>
      </c>
      <c r="AJ680" s="179" t="s">
        <v>5474</v>
      </c>
      <c r="AK680" s="179" t="s">
        <v>5475</v>
      </c>
      <c r="AL680" s="179">
        <v>20</v>
      </c>
      <c r="AM680" s="179"/>
      <c r="AN680" s="179"/>
      <c r="AO680" s="179"/>
      <c r="AP680" s="179"/>
      <c r="AQ680" s="179"/>
      <c r="AR680" s="179"/>
      <c r="AS680" s="179"/>
      <c r="AT680" s="179"/>
      <c r="AU680" s="179"/>
      <c r="AV680" s="179"/>
      <c r="AW680" s="171"/>
      <c r="AX680" s="171"/>
    </row>
    <row r="681" spans="1:68" s="269" customFormat="1" ht="36" customHeight="1">
      <c r="A681" s="269">
        <v>618</v>
      </c>
      <c r="B681" s="269" t="s">
        <v>5459</v>
      </c>
      <c r="C681" s="265">
        <v>2</v>
      </c>
      <c r="D681" s="179" t="s">
        <v>5476</v>
      </c>
      <c r="E681" s="179" t="s">
        <v>5477</v>
      </c>
      <c r="F681" s="295" t="s">
        <v>5478</v>
      </c>
      <c r="G681" s="179" t="s">
        <v>5479</v>
      </c>
      <c r="H681" s="179">
        <v>2002</v>
      </c>
      <c r="I681" s="179" t="s">
        <v>5480</v>
      </c>
      <c r="J681" s="289">
        <v>22796.28</v>
      </c>
      <c r="K681" s="202" t="s">
        <v>156</v>
      </c>
      <c r="L681" s="179" t="s">
        <v>5481</v>
      </c>
      <c r="M681" s="179" t="s">
        <v>5482</v>
      </c>
      <c r="N681" s="179" t="s">
        <v>5483</v>
      </c>
      <c r="O681" s="179" t="s">
        <v>5484</v>
      </c>
      <c r="P681" s="190" t="s">
        <v>5485</v>
      </c>
      <c r="Q681" s="290">
        <f t="shared" ref="Q681:Q693" si="28">+R681+S681+T681</f>
        <v>29.677663793103449</v>
      </c>
      <c r="R681" s="291">
        <v>0</v>
      </c>
      <c r="S681" s="291">
        <v>1.6376637931034488</v>
      </c>
      <c r="T681" s="291">
        <v>28.04</v>
      </c>
      <c r="U681" s="291">
        <f t="shared" ref="U681:U693" si="29">+R681+S681+T681</f>
        <v>29.677663793103449</v>
      </c>
      <c r="V681" s="292">
        <v>70</v>
      </c>
      <c r="W681" s="293">
        <v>100</v>
      </c>
      <c r="X681" s="294" t="s">
        <v>5470</v>
      </c>
      <c r="Y681" s="171">
        <v>6</v>
      </c>
      <c r="Z681" s="171">
        <v>1</v>
      </c>
      <c r="AA681" s="171">
        <v>1</v>
      </c>
      <c r="AB681" s="171">
        <v>23</v>
      </c>
      <c r="AC681" s="171" t="s">
        <v>5486</v>
      </c>
      <c r="AD681" s="256">
        <v>0</v>
      </c>
      <c r="AE681" s="173">
        <v>2</v>
      </c>
      <c r="AF681" s="184">
        <f t="shared" ref="AF681:AF687" si="30">+AI681+AL681+AO681+AR681+AU681+AX681</f>
        <v>70</v>
      </c>
      <c r="AG681" s="179" t="s">
        <v>5476</v>
      </c>
      <c r="AH681" s="296" t="s">
        <v>5487</v>
      </c>
      <c r="AI681" s="296">
        <v>50</v>
      </c>
      <c r="AJ681" s="179" t="s">
        <v>5488</v>
      </c>
      <c r="AK681" s="179" t="s">
        <v>5489</v>
      </c>
      <c r="AL681" s="179">
        <v>20</v>
      </c>
      <c r="AM681" s="179"/>
      <c r="AN681" s="179"/>
      <c r="AO681" s="179"/>
      <c r="AP681" s="179"/>
      <c r="AQ681" s="179"/>
      <c r="AR681" s="179"/>
      <c r="AS681" s="179"/>
      <c r="AT681" s="179"/>
      <c r="AU681" s="179"/>
      <c r="AV681" s="179"/>
      <c r="AW681" s="171"/>
      <c r="AX681" s="171"/>
    </row>
    <row r="682" spans="1:68" s="269" customFormat="1" ht="36" customHeight="1">
      <c r="A682" s="269">
        <v>618</v>
      </c>
      <c r="B682" s="269" t="s">
        <v>5459</v>
      </c>
      <c r="C682" s="265">
        <v>13</v>
      </c>
      <c r="D682" s="179" t="s">
        <v>5490</v>
      </c>
      <c r="E682" s="179" t="s">
        <v>5491</v>
      </c>
      <c r="F682" s="295">
        <v>8056</v>
      </c>
      <c r="G682" s="179" t="s">
        <v>5492</v>
      </c>
      <c r="H682" s="179">
        <v>2003</v>
      </c>
      <c r="I682" s="179" t="s">
        <v>5493</v>
      </c>
      <c r="J682" s="289">
        <v>5019.43</v>
      </c>
      <c r="K682" s="202" t="s">
        <v>156</v>
      </c>
      <c r="L682" s="179" t="s">
        <v>5494</v>
      </c>
      <c r="M682" s="179" t="s">
        <v>5495</v>
      </c>
      <c r="N682" s="179" t="s">
        <v>5496</v>
      </c>
      <c r="O682" s="179" t="s">
        <v>5497</v>
      </c>
      <c r="P682" s="190" t="s">
        <v>5498</v>
      </c>
      <c r="Q682" s="290">
        <f t="shared" si="28"/>
        <v>28.400591235632184</v>
      </c>
      <c r="R682" s="291">
        <v>0</v>
      </c>
      <c r="S682" s="291">
        <v>0.36059123563218393</v>
      </c>
      <c r="T682" s="291">
        <v>28.04</v>
      </c>
      <c r="U682" s="291">
        <f t="shared" si="29"/>
        <v>28.400591235632184</v>
      </c>
      <c r="V682" s="292">
        <v>100</v>
      </c>
      <c r="W682" s="293">
        <v>100</v>
      </c>
      <c r="X682" s="297" t="s">
        <v>5470</v>
      </c>
      <c r="Y682" s="171">
        <v>6</v>
      </c>
      <c r="Z682" s="171">
        <v>1</v>
      </c>
      <c r="AA682" s="171">
        <v>5</v>
      </c>
      <c r="AB682" s="171">
        <v>24</v>
      </c>
      <c r="AC682" s="171" t="s">
        <v>5499</v>
      </c>
      <c r="AD682" s="256">
        <v>0</v>
      </c>
      <c r="AE682" s="173">
        <v>2</v>
      </c>
      <c r="AF682" s="184">
        <f t="shared" si="30"/>
        <v>100</v>
      </c>
      <c r="AG682" s="179" t="s">
        <v>5490</v>
      </c>
      <c r="AH682" s="179" t="s">
        <v>5500</v>
      </c>
      <c r="AI682" s="179">
        <v>90</v>
      </c>
      <c r="AJ682" s="179"/>
      <c r="AK682" s="179"/>
      <c r="AL682" s="179"/>
      <c r="AM682" s="179" t="s">
        <v>5501</v>
      </c>
      <c r="AN682" s="179" t="s">
        <v>5502</v>
      </c>
      <c r="AO682" s="179">
        <v>10</v>
      </c>
      <c r="AP682" s="179"/>
      <c r="AQ682" s="179"/>
      <c r="AR682" s="179"/>
      <c r="AS682" s="179"/>
      <c r="AT682" s="179"/>
      <c r="AU682" s="179"/>
      <c r="AV682" s="179"/>
      <c r="AW682" s="179"/>
      <c r="AX682" s="179"/>
    </row>
    <row r="683" spans="1:68" s="269" customFormat="1" ht="36" customHeight="1">
      <c r="A683" s="269">
        <v>618</v>
      </c>
      <c r="B683" s="269" t="s">
        <v>5459</v>
      </c>
      <c r="C683" s="265">
        <v>4</v>
      </c>
      <c r="D683" s="179" t="s">
        <v>5503</v>
      </c>
      <c r="E683" s="179" t="s">
        <v>5504</v>
      </c>
      <c r="F683" s="295">
        <v>18462</v>
      </c>
      <c r="G683" s="179" t="s">
        <v>5505</v>
      </c>
      <c r="H683" s="179">
        <v>2002</v>
      </c>
      <c r="I683" s="179" t="s">
        <v>5506</v>
      </c>
      <c r="J683" s="289">
        <v>47903.15</v>
      </c>
      <c r="K683" s="202" t="s">
        <v>156</v>
      </c>
      <c r="L683" s="179" t="s">
        <v>5507</v>
      </c>
      <c r="M683" s="179" t="s">
        <v>5508</v>
      </c>
      <c r="N683" s="179" t="s">
        <v>5509</v>
      </c>
      <c r="O683" s="179" t="s">
        <v>5510</v>
      </c>
      <c r="P683" s="190" t="s">
        <v>5511</v>
      </c>
      <c r="Q683" s="290">
        <f t="shared" si="28"/>
        <v>31.481318247126435</v>
      </c>
      <c r="R683" s="291">
        <v>0</v>
      </c>
      <c r="S683" s="291">
        <v>3.4413182471264365</v>
      </c>
      <c r="T683" s="291">
        <v>28.04</v>
      </c>
      <c r="U683" s="291">
        <f t="shared" si="29"/>
        <v>31.481318247126435</v>
      </c>
      <c r="V683" s="292">
        <v>40</v>
      </c>
      <c r="W683" s="293">
        <v>100</v>
      </c>
      <c r="X683" s="297" t="s">
        <v>5470</v>
      </c>
      <c r="Y683" s="171">
        <v>6</v>
      </c>
      <c r="Z683" s="171">
        <v>4</v>
      </c>
      <c r="AA683" s="171">
        <v>3</v>
      </c>
      <c r="AB683" s="171">
        <v>60</v>
      </c>
      <c r="AC683" s="171" t="s">
        <v>5512</v>
      </c>
      <c r="AD683" s="256">
        <v>0</v>
      </c>
      <c r="AE683" s="173">
        <v>5</v>
      </c>
      <c r="AF683" s="184">
        <f t="shared" si="30"/>
        <v>40</v>
      </c>
      <c r="AG683" s="179" t="s">
        <v>5503</v>
      </c>
      <c r="AH683" s="179" t="s">
        <v>5513</v>
      </c>
      <c r="AI683" s="179">
        <v>40</v>
      </c>
      <c r="AJ683" s="179"/>
      <c r="AK683" s="179"/>
      <c r="AL683" s="179"/>
      <c r="AM683" s="179"/>
      <c r="AN683" s="179"/>
      <c r="AO683" s="179"/>
      <c r="AP683" s="179"/>
      <c r="AQ683" s="179"/>
      <c r="AR683" s="179"/>
      <c r="AS683" s="179"/>
      <c r="AT683" s="179"/>
      <c r="AU683" s="179"/>
      <c r="AV683" s="179"/>
      <c r="AW683" s="171"/>
      <c r="AX683" s="171"/>
    </row>
    <row r="684" spans="1:68" s="269" customFormat="1" ht="36" customHeight="1">
      <c r="A684" s="269">
        <v>618</v>
      </c>
      <c r="B684" s="269" t="s">
        <v>5459</v>
      </c>
      <c r="C684" s="265">
        <v>12</v>
      </c>
      <c r="D684" s="179" t="s">
        <v>5460</v>
      </c>
      <c r="E684" s="179" t="s">
        <v>5514</v>
      </c>
      <c r="F684" s="295">
        <v>17549</v>
      </c>
      <c r="G684" s="179" t="s">
        <v>5515</v>
      </c>
      <c r="H684" s="265" t="s">
        <v>5516</v>
      </c>
      <c r="I684" s="179" t="s">
        <v>5517</v>
      </c>
      <c r="J684" s="289">
        <v>45621.75</v>
      </c>
      <c r="K684" s="202" t="s">
        <v>156</v>
      </c>
      <c r="L684" s="184" t="s">
        <v>5518</v>
      </c>
      <c r="M684" s="184" t="s">
        <v>5519</v>
      </c>
      <c r="N684" s="184" t="s">
        <v>5520</v>
      </c>
      <c r="O684" s="184" t="s">
        <v>5521</v>
      </c>
      <c r="P684" s="190">
        <v>100998.101343</v>
      </c>
      <c r="Q684" s="290">
        <f t="shared" si="28"/>
        <v>31.317424568965517</v>
      </c>
      <c r="R684" s="291">
        <v>0</v>
      </c>
      <c r="S684" s="291">
        <v>3.2774245689655173</v>
      </c>
      <c r="T684" s="291">
        <v>28.04</v>
      </c>
      <c r="U684" s="291">
        <f t="shared" si="29"/>
        <v>31.317424568965517</v>
      </c>
      <c r="V684" s="292">
        <v>30</v>
      </c>
      <c r="W684" s="293">
        <v>100</v>
      </c>
      <c r="X684" s="297" t="s">
        <v>5470</v>
      </c>
      <c r="Y684" s="171">
        <v>6</v>
      </c>
      <c r="Z684" s="171">
        <v>1</v>
      </c>
      <c r="AA684" s="171">
        <v>6</v>
      </c>
      <c r="AB684" s="171">
        <v>19</v>
      </c>
      <c r="AC684" s="171" t="s">
        <v>5522</v>
      </c>
      <c r="AD684" s="256">
        <v>18.03</v>
      </c>
      <c r="AE684" s="173">
        <v>5</v>
      </c>
      <c r="AF684" s="184">
        <f t="shared" si="30"/>
        <v>30</v>
      </c>
      <c r="AG684" s="179" t="s">
        <v>5472</v>
      </c>
      <c r="AH684" s="179" t="s">
        <v>5473</v>
      </c>
      <c r="AI684" s="179">
        <v>20</v>
      </c>
      <c r="AJ684" s="179" t="s">
        <v>5474</v>
      </c>
      <c r="AK684" s="179" t="s">
        <v>5475</v>
      </c>
      <c r="AL684" s="179">
        <v>10</v>
      </c>
      <c r="AM684" s="184"/>
      <c r="AN684" s="179"/>
      <c r="AO684" s="179"/>
      <c r="AP684" s="184"/>
      <c r="AQ684" s="179"/>
      <c r="AR684" s="179"/>
      <c r="AS684" s="184"/>
      <c r="AT684" s="179"/>
      <c r="AU684" s="179"/>
      <c r="AV684" s="179"/>
      <c r="AW684" s="171"/>
      <c r="AX684" s="171"/>
    </row>
    <row r="685" spans="1:68" s="269" customFormat="1" ht="36" customHeight="1">
      <c r="A685" s="269">
        <v>618</v>
      </c>
      <c r="B685" s="269" t="s">
        <v>5459</v>
      </c>
      <c r="C685" s="298">
        <v>15</v>
      </c>
      <c r="D685" s="299" t="s">
        <v>5523</v>
      </c>
      <c r="E685" s="179" t="s">
        <v>5524</v>
      </c>
      <c r="F685" s="295" t="s">
        <v>5525</v>
      </c>
      <c r="G685" s="179" t="s">
        <v>5526</v>
      </c>
      <c r="H685" s="265">
        <v>2003</v>
      </c>
      <c r="I685" s="179" t="s">
        <v>5527</v>
      </c>
      <c r="J685" s="289">
        <v>39232.78</v>
      </c>
      <c r="K685" s="202" t="s">
        <v>156</v>
      </c>
      <c r="L685" s="179" t="s">
        <v>5528</v>
      </c>
      <c r="M685" s="179" t="s">
        <v>5529</v>
      </c>
      <c r="N685" s="179" t="s">
        <v>5530</v>
      </c>
      <c r="O685" s="179" t="s">
        <v>5531</v>
      </c>
      <c r="P685" s="190" t="s">
        <v>5532</v>
      </c>
      <c r="Q685" s="290">
        <f t="shared" si="28"/>
        <v>30.858446839080457</v>
      </c>
      <c r="R685" s="291">
        <v>0</v>
      </c>
      <c r="S685" s="291">
        <v>2.81844683908046</v>
      </c>
      <c r="T685" s="291">
        <v>28.04</v>
      </c>
      <c r="U685" s="291">
        <f t="shared" si="29"/>
        <v>30.858446839080457</v>
      </c>
      <c r="V685" s="292">
        <v>17</v>
      </c>
      <c r="W685" s="293">
        <v>100</v>
      </c>
      <c r="X685" s="294" t="s">
        <v>5470</v>
      </c>
      <c r="Y685" s="171">
        <v>6</v>
      </c>
      <c r="Z685" s="171">
        <v>1</v>
      </c>
      <c r="AA685" s="171">
        <v>3</v>
      </c>
      <c r="AB685" s="171">
        <v>57</v>
      </c>
      <c r="AC685" s="171" t="s">
        <v>5533</v>
      </c>
      <c r="AD685" s="256">
        <v>19.739999999999998</v>
      </c>
      <c r="AE685" s="173">
        <v>5</v>
      </c>
      <c r="AF685" s="184">
        <f t="shared" si="30"/>
        <v>5</v>
      </c>
      <c r="AG685" s="179" t="s">
        <v>5523</v>
      </c>
      <c r="AH685" s="179" t="s">
        <v>5534</v>
      </c>
      <c r="AI685" s="179">
        <v>5</v>
      </c>
      <c r="AJ685" s="179"/>
      <c r="AK685" s="179"/>
      <c r="AL685" s="179"/>
      <c r="AM685" s="179"/>
      <c r="AN685" s="179"/>
      <c r="AO685" s="179"/>
      <c r="AP685" s="179"/>
      <c r="AQ685" s="179"/>
      <c r="AR685" s="179"/>
      <c r="AS685" s="179"/>
      <c r="AT685" s="179"/>
      <c r="AU685" s="179"/>
      <c r="AV685" s="180"/>
      <c r="AW685" s="208"/>
      <c r="AX685" s="171"/>
    </row>
    <row r="686" spans="1:68" s="200" customFormat="1" ht="36" customHeight="1">
      <c r="A686" s="269">
        <v>618</v>
      </c>
      <c r="B686" s="269" t="s">
        <v>5459</v>
      </c>
      <c r="C686" s="298">
        <v>15</v>
      </c>
      <c r="D686" s="299" t="s">
        <v>5523</v>
      </c>
      <c r="E686" s="179" t="s">
        <v>5524</v>
      </c>
      <c r="F686" s="295" t="s">
        <v>5525</v>
      </c>
      <c r="G686" s="179" t="s">
        <v>5535</v>
      </c>
      <c r="H686" s="265" t="s">
        <v>5536</v>
      </c>
      <c r="I686" s="291" t="s">
        <v>5537</v>
      </c>
      <c r="J686" s="289">
        <v>26478.71</v>
      </c>
      <c r="K686" s="300" t="s">
        <v>103</v>
      </c>
      <c r="L686" s="179" t="s">
        <v>5528</v>
      </c>
      <c r="M686" s="179" t="s">
        <v>5529</v>
      </c>
      <c r="N686" s="179" t="s">
        <v>5538</v>
      </c>
      <c r="O686" s="179" t="s">
        <v>5539</v>
      </c>
      <c r="P686" s="190" t="s">
        <v>5540</v>
      </c>
      <c r="Q686" s="290">
        <f t="shared" si="28"/>
        <v>29.99</v>
      </c>
      <c r="R686" s="291">
        <v>0</v>
      </c>
      <c r="S686" s="291">
        <v>1.95</v>
      </c>
      <c r="T686" s="291">
        <v>28.04</v>
      </c>
      <c r="U686" s="291">
        <f t="shared" si="29"/>
        <v>29.99</v>
      </c>
      <c r="V686" s="292">
        <v>56</v>
      </c>
      <c r="W686" s="293">
        <v>100</v>
      </c>
      <c r="X686" s="294" t="s">
        <v>5470</v>
      </c>
      <c r="Y686" s="171">
        <v>6</v>
      </c>
      <c r="Z686" s="171">
        <v>4</v>
      </c>
      <c r="AA686" s="171">
        <v>8</v>
      </c>
      <c r="AB686" s="171">
        <v>25</v>
      </c>
      <c r="AC686" s="171" t="s">
        <v>5541</v>
      </c>
      <c r="AD686" s="256">
        <v>19.739999999999998</v>
      </c>
      <c r="AE686" s="173">
        <v>5</v>
      </c>
      <c r="AF686" s="184">
        <f t="shared" si="30"/>
        <v>40</v>
      </c>
      <c r="AG686" s="179" t="s">
        <v>5523</v>
      </c>
      <c r="AH686" s="179" t="s">
        <v>5534</v>
      </c>
      <c r="AI686" s="179">
        <v>30</v>
      </c>
      <c r="AJ686" s="179"/>
      <c r="AK686" s="179"/>
      <c r="AL686" s="179"/>
      <c r="AM686" s="179" t="s">
        <v>5542</v>
      </c>
      <c r="AN686" s="179" t="s">
        <v>5534</v>
      </c>
      <c r="AO686" s="179">
        <v>10</v>
      </c>
      <c r="AP686" s="179"/>
      <c r="AQ686" s="179"/>
      <c r="AR686" s="179"/>
      <c r="AS686" s="179"/>
      <c r="AT686" s="179"/>
      <c r="AU686" s="179"/>
      <c r="AV686" s="180"/>
      <c r="AW686" s="208"/>
      <c r="AX686" s="171"/>
    </row>
    <row r="687" spans="1:68" s="200" customFormat="1" ht="36" customHeight="1">
      <c r="A687" s="269">
        <v>618</v>
      </c>
      <c r="B687" s="269" t="s">
        <v>5459</v>
      </c>
      <c r="C687" s="298">
        <v>15</v>
      </c>
      <c r="D687" s="299" t="s">
        <v>5523</v>
      </c>
      <c r="E687" s="179" t="s">
        <v>5524</v>
      </c>
      <c r="F687" s="295" t="s">
        <v>5525</v>
      </c>
      <c r="G687" s="179" t="s">
        <v>5543</v>
      </c>
      <c r="H687" s="179">
        <v>2004</v>
      </c>
      <c r="I687" s="291" t="s">
        <v>5544</v>
      </c>
      <c r="J687" s="301">
        <v>20247.099999999999</v>
      </c>
      <c r="K687" s="300" t="s">
        <v>149</v>
      </c>
      <c r="L687" s="184" t="s">
        <v>5528</v>
      </c>
      <c r="M687" s="184" t="s">
        <v>5545</v>
      </c>
      <c r="N687" s="184" t="s">
        <v>5546</v>
      </c>
      <c r="O687" s="184" t="s">
        <v>5547</v>
      </c>
      <c r="P687" s="190">
        <v>105789</v>
      </c>
      <c r="Q687" s="290">
        <f t="shared" si="28"/>
        <v>29.494533045977011</v>
      </c>
      <c r="R687" s="291">
        <v>0</v>
      </c>
      <c r="S687" s="291">
        <v>1.4545330459770114</v>
      </c>
      <c r="T687" s="291">
        <v>28.04</v>
      </c>
      <c r="U687" s="291">
        <f t="shared" si="29"/>
        <v>29.494533045977011</v>
      </c>
      <c r="V687" s="292">
        <v>70</v>
      </c>
      <c r="W687" s="293">
        <v>100</v>
      </c>
      <c r="X687" s="294" t="s">
        <v>5470</v>
      </c>
      <c r="Y687" s="171">
        <v>6</v>
      </c>
      <c r="Z687" s="171">
        <v>1</v>
      </c>
      <c r="AA687" s="171">
        <v>1</v>
      </c>
      <c r="AB687" s="171">
        <v>23</v>
      </c>
      <c r="AC687" s="171" t="s">
        <v>5548</v>
      </c>
      <c r="AD687" s="256">
        <v>19.739999999999998</v>
      </c>
      <c r="AE687" s="173">
        <v>2</v>
      </c>
      <c r="AF687" s="184">
        <f t="shared" si="30"/>
        <v>60</v>
      </c>
      <c r="AG687" s="179" t="s">
        <v>5523</v>
      </c>
      <c r="AH687" s="179" t="s">
        <v>5534</v>
      </c>
      <c r="AI687" s="179">
        <v>50</v>
      </c>
      <c r="AJ687" s="179"/>
      <c r="AK687" s="179"/>
      <c r="AL687" s="179"/>
      <c r="AM687" s="179" t="s">
        <v>5542</v>
      </c>
      <c r="AN687" s="179" t="s">
        <v>5534</v>
      </c>
      <c r="AO687" s="179">
        <v>10</v>
      </c>
      <c r="AP687" s="179"/>
      <c r="AQ687" s="179"/>
      <c r="AR687" s="179"/>
      <c r="AS687" s="179"/>
      <c r="AT687" s="179"/>
      <c r="AU687" s="179"/>
      <c r="AV687" s="180"/>
      <c r="AW687" s="208"/>
      <c r="AX687" s="171"/>
    </row>
    <row r="688" spans="1:68" s="200" customFormat="1" ht="36" customHeight="1">
      <c r="A688" s="269">
        <v>618</v>
      </c>
      <c r="B688" s="269" t="s">
        <v>5459</v>
      </c>
      <c r="C688" s="298">
        <v>4</v>
      </c>
      <c r="D688" s="299" t="s">
        <v>5503</v>
      </c>
      <c r="E688" s="179" t="s">
        <v>5549</v>
      </c>
      <c r="F688" s="295" t="s">
        <v>5550</v>
      </c>
      <c r="G688" s="179" t="s">
        <v>5551</v>
      </c>
      <c r="H688" s="179">
        <v>2010</v>
      </c>
      <c r="I688" s="291" t="s">
        <v>5552</v>
      </c>
      <c r="J688" s="301">
        <v>48332</v>
      </c>
      <c r="K688" s="300" t="s">
        <v>81</v>
      </c>
      <c r="L688" s="182" t="s">
        <v>5553</v>
      </c>
      <c r="M688" s="182" t="s">
        <v>5554</v>
      </c>
      <c r="N688" s="182" t="s">
        <v>5555</v>
      </c>
      <c r="O688" s="182" t="s">
        <v>5556</v>
      </c>
      <c r="P688" s="190">
        <v>107062</v>
      </c>
      <c r="Q688" s="290">
        <f t="shared" si="28"/>
        <v>31.512126436781607</v>
      </c>
      <c r="R688" s="291">
        <v>0</v>
      </c>
      <c r="S688" s="291">
        <v>3.4721264367816094</v>
      </c>
      <c r="T688" s="291">
        <v>28.04</v>
      </c>
      <c r="U688" s="291">
        <f t="shared" si="29"/>
        <v>31.512126436781607</v>
      </c>
      <c r="V688" s="292">
        <v>30</v>
      </c>
      <c r="W688" s="293">
        <v>100</v>
      </c>
      <c r="X688" s="297" t="s">
        <v>5470</v>
      </c>
      <c r="Y688" s="171">
        <v>6</v>
      </c>
      <c r="Z688" s="171">
        <v>3</v>
      </c>
      <c r="AA688" s="171">
        <v>9</v>
      </c>
      <c r="AB688" s="171">
        <v>60</v>
      </c>
      <c r="AC688" s="171" t="s">
        <v>5557</v>
      </c>
      <c r="AD688" s="256">
        <v>14.87</v>
      </c>
      <c r="AE688" s="173">
        <v>2</v>
      </c>
      <c r="AF688" s="184">
        <f>+AI688+AL688+AO688+AR688+AU688+AX688</f>
        <v>30</v>
      </c>
      <c r="AG688" s="179" t="s">
        <v>5558</v>
      </c>
      <c r="AH688" s="179" t="s">
        <v>5513</v>
      </c>
      <c r="AI688" s="179"/>
      <c r="AJ688" s="179" t="s">
        <v>5559</v>
      </c>
      <c r="AK688" s="179" t="s">
        <v>5560</v>
      </c>
      <c r="AL688" s="179">
        <v>30</v>
      </c>
      <c r="AM688" s="179" t="s">
        <v>5474</v>
      </c>
      <c r="AN688" s="179" t="s">
        <v>5475</v>
      </c>
      <c r="AO688" s="179"/>
      <c r="AP688" s="182"/>
      <c r="AQ688" s="182"/>
      <c r="AR688" s="179"/>
      <c r="AS688" s="179"/>
      <c r="AT688" s="179"/>
      <c r="AU688" s="179"/>
      <c r="AV688" s="182"/>
      <c r="AW688" s="171"/>
      <c r="AX688" s="171"/>
    </row>
    <row r="689" spans="1:53" s="200" customFormat="1" ht="36" customHeight="1">
      <c r="A689" s="269">
        <v>618</v>
      </c>
      <c r="B689" s="269" t="s">
        <v>5459</v>
      </c>
      <c r="C689" s="298">
        <v>12</v>
      </c>
      <c r="D689" s="179" t="s">
        <v>5472</v>
      </c>
      <c r="E689" s="179" t="s">
        <v>5561</v>
      </c>
      <c r="F689" s="295">
        <v>1004</v>
      </c>
      <c r="G689" s="179" t="s">
        <v>5562</v>
      </c>
      <c r="H689" s="179">
        <v>2018</v>
      </c>
      <c r="I689" s="291" t="s">
        <v>5563</v>
      </c>
      <c r="J689" s="301">
        <v>111752</v>
      </c>
      <c r="K689" s="300" t="s">
        <v>69</v>
      </c>
      <c r="L689" s="182" t="s">
        <v>5564</v>
      </c>
      <c r="M689" s="182" t="s">
        <v>5565</v>
      </c>
      <c r="N689" s="182" t="s">
        <v>5566</v>
      </c>
      <c r="O689" s="182" t="s">
        <v>5567</v>
      </c>
      <c r="P689" s="190">
        <v>109640</v>
      </c>
      <c r="Q689" s="290">
        <f t="shared" si="28"/>
        <v>38.209367816091955</v>
      </c>
      <c r="R689" s="291">
        <v>2.1409195402298851</v>
      </c>
      <c r="S689" s="291">
        <v>8.0284482758620683</v>
      </c>
      <c r="T689" s="291">
        <v>28.04</v>
      </c>
      <c r="U689" s="291">
        <f t="shared" si="29"/>
        <v>38.209367816091955</v>
      </c>
      <c r="V689" s="292">
        <v>95</v>
      </c>
      <c r="W689" s="293">
        <v>63</v>
      </c>
      <c r="X689" s="294" t="s">
        <v>5470</v>
      </c>
      <c r="Y689" s="171">
        <v>3</v>
      </c>
      <c r="Z689" s="171">
        <v>8</v>
      </c>
      <c r="AA689" s="171">
        <v>1</v>
      </c>
      <c r="AB689" s="171">
        <v>64</v>
      </c>
      <c r="AC689" s="171">
        <v>185137</v>
      </c>
      <c r="AD689" s="256">
        <v>0</v>
      </c>
      <c r="AE689" s="173">
        <v>5</v>
      </c>
      <c r="AF689" s="184">
        <f>+AI689+AL689+AO689+AR689+AU689+AX689</f>
        <v>92</v>
      </c>
      <c r="AG689" s="179" t="s">
        <v>5472</v>
      </c>
      <c r="AH689" s="179" t="s">
        <v>5473</v>
      </c>
      <c r="AI689" s="179">
        <v>92</v>
      </c>
      <c r="AJ689" s="179"/>
      <c r="AK689" s="179"/>
      <c r="AL689" s="179"/>
      <c r="AM689" s="179"/>
      <c r="AN689" s="179"/>
      <c r="AO689" s="179"/>
      <c r="AP689" s="182"/>
      <c r="AQ689" s="182"/>
      <c r="AR689" s="179"/>
      <c r="AS689" s="179"/>
      <c r="AT689" s="179"/>
      <c r="AU689" s="179"/>
      <c r="AV689" s="182"/>
      <c r="AW689" s="171"/>
      <c r="AX689" s="171"/>
    </row>
    <row r="690" spans="1:53" s="200" customFormat="1" ht="36" customHeight="1">
      <c r="A690" s="269">
        <v>618</v>
      </c>
      <c r="B690" s="269" t="s">
        <v>5459</v>
      </c>
      <c r="C690" s="298">
        <v>10</v>
      </c>
      <c r="D690" s="179" t="s">
        <v>5568</v>
      </c>
      <c r="E690" s="179" t="s">
        <v>5569</v>
      </c>
      <c r="F690" s="295">
        <v>33273</v>
      </c>
      <c r="G690" s="179" t="s">
        <v>5570</v>
      </c>
      <c r="H690" s="179">
        <v>2020</v>
      </c>
      <c r="I690" s="291" t="s">
        <v>5571</v>
      </c>
      <c r="J690" s="301">
        <v>74102</v>
      </c>
      <c r="K690" s="300" t="s">
        <v>328</v>
      </c>
      <c r="L690" s="302" t="s">
        <v>5572</v>
      </c>
      <c r="M690" s="302" t="s">
        <v>5573</v>
      </c>
      <c r="N690" s="302" t="s">
        <v>5574</v>
      </c>
      <c r="O690" s="302" t="s">
        <v>5575</v>
      </c>
      <c r="P690" s="190">
        <v>111371</v>
      </c>
      <c r="Q690" s="290">
        <f t="shared" si="28"/>
        <v>34.78</v>
      </c>
      <c r="R690" s="291">
        <v>1.42</v>
      </c>
      <c r="S690" s="291">
        <v>5.32</v>
      </c>
      <c r="T690" s="291">
        <v>28.04</v>
      </c>
      <c r="U690" s="291">
        <f t="shared" si="29"/>
        <v>34.78</v>
      </c>
      <c r="V690" s="292">
        <v>43</v>
      </c>
      <c r="W690" s="293">
        <v>28</v>
      </c>
      <c r="X690" s="294" t="s">
        <v>5576</v>
      </c>
      <c r="Y690" s="171">
        <v>3</v>
      </c>
      <c r="Z690" s="171">
        <v>12</v>
      </c>
      <c r="AA690" s="171">
        <v>1</v>
      </c>
      <c r="AB690" s="171">
        <v>25</v>
      </c>
      <c r="AC690" s="171">
        <v>2099021</v>
      </c>
      <c r="AD690" s="256">
        <v>25.34</v>
      </c>
      <c r="AE690" s="173">
        <v>5</v>
      </c>
      <c r="AF690" s="184">
        <f>+AI690+AL690+AO690+AR690+AU690+AX690+BA690</f>
        <v>77</v>
      </c>
      <c r="AG690" s="179" t="s">
        <v>5568</v>
      </c>
      <c r="AH690" s="179" t="s">
        <v>5577</v>
      </c>
      <c r="AI690" s="179">
        <v>30</v>
      </c>
      <c r="AJ690" s="179" t="s">
        <v>5474</v>
      </c>
      <c r="AK690" s="179" t="s">
        <v>5475</v>
      </c>
      <c r="AL690" s="179">
        <v>10</v>
      </c>
      <c r="AM690" s="179" t="s">
        <v>5578</v>
      </c>
      <c r="AN690" s="179" t="s">
        <v>5577</v>
      </c>
      <c r="AO690" s="179">
        <v>10</v>
      </c>
      <c r="AP690" s="295" t="s">
        <v>5579</v>
      </c>
      <c r="AQ690" s="295" t="s">
        <v>5580</v>
      </c>
      <c r="AR690" s="179">
        <v>12</v>
      </c>
      <c r="AS690" s="179" t="s">
        <v>5581</v>
      </c>
      <c r="AT690" s="179" t="s">
        <v>5580</v>
      </c>
      <c r="AU690" s="179">
        <v>5</v>
      </c>
      <c r="AV690" s="303" t="s">
        <v>5582</v>
      </c>
      <c r="AW690" s="196" t="s">
        <v>5583</v>
      </c>
      <c r="AX690" s="179">
        <v>5</v>
      </c>
      <c r="AY690" s="303" t="s">
        <v>9794</v>
      </c>
      <c r="AZ690" s="196" t="s">
        <v>1500</v>
      </c>
      <c r="BA690" s="179">
        <v>5</v>
      </c>
    </row>
    <row r="691" spans="1:53" s="200" customFormat="1" ht="35.4" customHeight="1">
      <c r="A691" s="269">
        <v>618</v>
      </c>
      <c r="B691" s="269" t="s">
        <v>5459</v>
      </c>
      <c r="C691" s="298">
        <v>15</v>
      </c>
      <c r="D691" s="179" t="s">
        <v>5523</v>
      </c>
      <c r="E691" s="179" t="s">
        <v>5584</v>
      </c>
      <c r="F691" s="295">
        <v>14493</v>
      </c>
      <c r="G691" s="179" t="s">
        <v>5585</v>
      </c>
      <c r="H691" s="179">
        <v>2020</v>
      </c>
      <c r="I691" s="179" t="s">
        <v>5586</v>
      </c>
      <c r="J691" s="301">
        <v>48678</v>
      </c>
      <c r="K691" s="300" t="s">
        <v>328</v>
      </c>
      <c r="L691" s="179" t="s">
        <v>5587</v>
      </c>
      <c r="M691" s="179" t="s">
        <v>5588</v>
      </c>
      <c r="N691" s="179" t="s">
        <v>5589</v>
      </c>
      <c r="O691" s="179" t="s">
        <v>5590</v>
      </c>
      <c r="P691" s="190">
        <v>111374</v>
      </c>
      <c r="Q691" s="290">
        <f t="shared" si="28"/>
        <v>34.979999999999997</v>
      </c>
      <c r="R691" s="291">
        <v>1.62</v>
      </c>
      <c r="S691" s="291">
        <v>5.32</v>
      </c>
      <c r="T691" s="291">
        <v>28.04</v>
      </c>
      <c r="U691" s="291">
        <f t="shared" si="29"/>
        <v>34.979999999999997</v>
      </c>
      <c r="V691" s="292">
        <v>81</v>
      </c>
      <c r="W691" s="293">
        <v>33</v>
      </c>
      <c r="X691" s="294" t="s">
        <v>5576</v>
      </c>
      <c r="Y691" s="171">
        <v>6</v>
      </c>
      <c r="Z691" s="171">
        <v>1</v>
      </c>
      <c r="AA691" s="171">
        <v>3</v>
      </c>
      <c r="AB691" s="171">
        <v>57</v>
      </c>
      <c r="AC691" s="171">
        <v>2099035</v>
      </c>
      <c r="AD691" s="256">
        <v>19.739999999999998</v>
      </c>
      <c r="AE691" s="173">
        <v>4</v>
      </c>
      <c r="AF691" s="184">
        <f>+AI691+AL691+AO691+AR691+AU691+AX691</f>
        <v>90</v>
      </c>
      <c r="AG691" s="179" t="s">
        <v>5523</v>
      </c>
      <c r="AH691" s="179" t="s">
        <v>5534</v>
      </c>
      <c r="AI691" s="179">
        <v>30</v>
      </c>
      <c r="AJ691" s="179" t="s">
        <v>5474</v>
      </c>
      <c r="AK691" s="179" t="s">
        <v>5475</v>
      </c>
      <c r="AL691" s="179">
        <v>30</v>
      </c>
      <c r="AM691" s="179" t="s">
        <v>5542</v>
      </c>
      <c r="AN691" s="179" t="s">
        <v>5534</v>
      </c>
      <c r="AO691" s="179">
        <v>10</v>
      </c>
      <c r="AP691" s="179"/>
      <c r="AQ691" s="179"/>
      <c r="AR691" s="179"/>
      <c r="AS691" s="179"/>
      <c r="AT691" s="179"/>
      <c r="AU691" s="179"/>
      <c r="AV691" s="179" t="s">
        <v>5591</v>
      </c>
      <c r="AW691" s="179" t="s">
        <v>5584</v>
      </c>
      <c r="AX691" s="171">
        <v>20</v>
      </c>
    </row>
    <row r="692" spans="1:53" s="200" customFormat="1" ht="36" customHeight="1">
      <c r="A692" s="269">
        <v>618</v>
      </c>
      <c r="B692" s="269" t="s">
        <v>5459</v>
      </c>
      <c r="C692" s="298">
        <v>1</v>
      </c>
      <c r="D692" s="299" t="s">
        <v>5474</v>
      </c>
      <c r="E692" s="179" t="s">
        <v>5592</v>
      </c>
      <c r="F692" s="295">
        <v>13607</v>
      </c>
      <c r="G692" s="179" t="s">
        <v>5593</v>
      </c>
      <c r="H692" s="179">
        <v>2020</v>
      </c>
      <c r="I692" s="179" t="s">
        <v>5594</v>
      </c>
      <c r="J692" s="301">
        <v>45486</v>
      </c>
      <c r="K692" s="300" t="s">
        <v>328</v>
      </c>
      <c r="L692" s="179" t="s">
        <v>5595</v>
      </c>
      <c r="M692" s="179" t="s">
        <v>5596</v>
      </c>
      <c r="N692" s="179" t="s">
        <v>5597</v>
      </c>
      <c r="O692" s="179" t="s">
        <v>5598</v>
      </c>
      <c r="P692" s="190">
        <v>108645.111345</v>
      </c>
      <c r="Q692" s="290">
        <f t="shared" si="28"/>
        <v>30.97</v>
      </c>
      <c r="R692" s="291">
        <v>0.93</v>
      </c>
      <c r="S692" s="291">
        <v>2</v>
      </c>
      <c r="T692" s="291">
        <v>28.04</v>
      </c>
      <c r="U692" s="291">
        <f t="shared" si="29"/>
        <v>30.97</v>
      </c>
      <c r="V692" s="292">
        <v>30</v>
      </c>
      <c r="W692" s="293">
        <v>79</v>
      </c>
      <c r="X692" s="297" t="s">
        <v>5470</v>
      </c>
      <c r="Y692" s="171">
        <v>3</v>
      </c>
      <c r="Z692" s="171">
        <v>5</v>
      </c>
      <c r="AA692" s="171">
        <v>1</v>
      </c>
      <c r="AB692" s="171">
        <v>60</v>
      </c>
      <c r="AC692" s="171">
        <v>2099066</v>
      </c>
      <c r="AD692" s="256">
        <v>0</v>
      </c>
      <c r="AE692" s="173">
        <v>5</v>
      </c>
      <c r="AF692" s="184">
        <f>+AI692+AL692+AO692+AR692+AU692+AX692</f>
        <v>30</v>
      </c>
      <c r="AG692" s="179" t="s">
        <v>5474</v>
      </c>
      <c r="AH692" s="179" t="s">
        <v>5475</v>
      </c>
      <c r="AI692" s="179">
        <v>30</v>
      </c>
      <c r="AJ692" s="179" t="s">
        <v>5503</v>
      </c>
      <c r="AK692" s="179" t="s">
        <v>5513</v>
      </c>
      <c r="AL692" s="179"/>
      <c r="AM692" s="179" t="s">
        <v>5472</v>
      </c>
      <c r="AN692" s="179" t="s">
        <v>5473</v>
      </c>
      <c r="AO692" s="179"/>
      <c r="AP692" s="179" t="s">
        <v>5559</v>
      </c>
      <c r="AQ692" s="179" t="s">
        <v>5560</v>
      </c>
      <c r="AR692" s="179"/>
      <c r="AS692" s="179" t="s">
        <v>5490</v>
      </c>
      <c r="AT692" s="179" t="s">
        <v>5500</v>
      </c>
      <c r="AU692" s="179"/>
      <c r="AV692" s="179"/>
      <c r="AW692" s="179"/>
      <c r="AX692" s="171"/>
    </row>
    <row r="693" spans="1:53" s="200" customFormat="1" ht="36" customHeight="1">
      <c r="A693" s="269">
        <v>618</v>
      </c>
      <c r="B693" s="269" t="s">
        <v>5459</v>
      </c>
      <c r="C693" s="298">
        <v>10</v>
      </c>
      <c r="D693" s="179" t="s">
        <v>5568</v>
      </c>
      <c r="E693" s="179" t="s">
        <v>5569</v>
      </c>
      <c r="F693" s="295">
        <v>33273</v>
      </c>
      <c r="G693" s="179" t="s">
        <v>5599</v>
      </c>
      <c r="H693" s="179">
        <v>2021</v>
      </c>
      <c r="I693" s="291" t="s">
        <v>5600</v>
      </c>
      <c r="J693" s="301">
        <v>66246</v>
      </c>
      <c r="K693" s="300" t="s">
        <v>332</v>
      </c>
      <c r="L693" s="302" t="s">
        <v>5572</v>
      </c>
      <c r="M693" s="302" t="s">
        <v>5573</v>
      </c>
      <c r="N693" s="302" t="s">
        <v>5601</v>
      </c>
      <c r="O693" s="302" t="s">
        <v>5602</v>
      </c>
      <c r="P693" s="190">
        <v>112469</v>
      </c>
      <c r="Q693" s="290">
        <f t="shared" si="28"/>
        <v>34.07</v>
      </c>
      <c r="R693" s="291">
        <v>1.27</v>
      </c>
      <c r="S693" s="291">
        <v>4.76</v>
      </c>
      <c r="T693" s="291">
        <v>28.04</v>
      </c>
      <c r="U693" s="291">
        <f t="shared" si="29"/>
        <v>34.07</v>
      </c>
      <c r="V693" s="292">
        <v>19</v>
      </c>
      <c r="W693" s="293">
        <v>7</v>
      </c>
      <c r="X693" s="294" t="s">
        <v>5576</v>
      </c>
      <c r="Y693" s="171">
        <v>3</v>
      </c>
      <c r="Z693" s="171">
        <v>1</v>
      </c>
      <c r="AA693" s="171">
        <v>7</v>
      </c>
      <c r="AB693" s="171">
        <v>25</v>
      </c>
      <c r="AC693" s="171">
        <v>2199061</v>
      </c>
      <c r="AD693" s="256">
        <v>25.34</v>
      </c>
      <c r="AE693" s="173">
        <v>5</v>
      </c>
      <c r="AF693" s="184">
        <f>+AI693+AL693+AO693+AR693+AU693+AX693+BA693</f>
        <v>45</v>
      </c>
      <c r="AG693" s="179" t="s">
        <v>5568</v>
      </c>
      <c r="AH693" s="179" t="s">
        <v>5577</v>
      </c>
      <c r="AI693" s="179">
        <v>5</v>
      </c>
      <c r="AJ693" s="179" t="s">
        <v>5474</v>
      </c>
      <c r="AK693" s="179" t="s">
        <v>5475</v>
      </c>
      <c r="AL693" s="179">
        <v>10</v>
      </c>
      <c r="AM693" s="179" t="s">
        <v>5578</v>
      </c>
      <c r="AN693" s="179" t="s">
        <v>5577</v>
      </c>
      <c r="AO693" s="179">
        <v>0</v>
      </c>
      <c r="AP693" s="295" t="s">
        <v>5579</v>
      </c>
      <c r="AQ693" s="295" t="s">
        <v>5580</v>
      </c>
      <c r="AR693" s="179">
        <v>30</v>
      </c>
      <c r="AS693" s="179" t="s">
        <v>5581</v>
      </c>
      <c r="AT693" s="179" t="s">
        <v>5580</v>
      </c>
      <c r="AU693" s="179">
        <v>0</v>
      </c>
      <c r="AV693" s="303" t="s">
        <v>5582</v>
      </c>
      <c r="AW693" s="196" t="s">
        <v>5583</v>
      </c>
      <c r="AX693" s="179">
        <v>0</v>
      </c>
      <c r="AY693" s="303" t="s">
        <v>9794</v>
      </c>
      <c r="AZ693" s="196" t="s">
        <v>1500</v>
      </c>
      <c r="BA693" s="179">
        <v>0</v>
      </c>
    </row>
    <row r="694" spans="1:53" s="421" customFormat="1" ht="111.9">
      <c r="A694" s="370" t="s">
        <v>9795</v>
      </c>
      <c r="B694" s="304" t="s">
        <v>9796</v>
      </c>
      <c r="C694" s="304" t="s">
        <v>5603</v>
      </c>
      <c r="D694" s="341" t="s">
        <v>5604</v>
      </c>
      <c r="E694" s="309" t="s">
        <v>5605</v>
      </c>
      <c r="F694" s="181">
        <v>8782</v>
      </c>
      <c r="G694" s="326" t="s">
        <v>5606</v>
      </c>
      <c r="H694" s="326">
        <v>2002</v>
      </c>
      <c r="I694" s="326" t="s">
        <v>5607</v>
      </c>
      <c r="J694" s="339">
        <v>149198.57068936739</v>
      </c>
      <c r="K694" s="305" t="s">
        <v>156</v>
      </c>
      <c r="L694" s="182" t="s">
        <v>5608</v>
      </c>
      <c r="M694" s="182" t="s">
        <v>5609</v>
      </c>
      <c r="N694" s="371" t="s">
        <v>5610</v>
      </c>
      <c r="O694" s="371" t="s">
        <v>5611</v>
      </c>
      <c r="P694" s="371">
        <v>13275</v>
      </c>
      <c r="Q694" s="372">
        <f>U694</f>
        <v>45</v>
      </c>
      <c r="R694" s="372">
        <v>0</v>
      </c>
      <c r="S694" s="372">
        <v>0</v>
      </c>
      <c r="T694" s="372">
        <v>45</v>
      </c>
      <c r="U694" s="372">
        <f>R694+S694+T694</f>
        <v>45</v>
      </c>
      <c r="V694" s="372">
        <v>85</v>
      </c>
      <c r="W694" s="373">
        <v>100</v>
      </c>
      <c r="X694" s="374" t="s">
        <v>5612</v>
      </c>
      <c r="Y694" s="375">
        <v>4</v>
      </c>
      <c r="Z694" s="375">
        <v>3</v>
      </c>
      <c r="AA694" s="375">
        <v>1</v>
      </c>
      <c r="AB694" s="375">
        <v>25</v>
      </c>
      <c r="AC694" s="375">
        <v>0</v>
      </c>
      <c r="AD694" s="375">
        <v>45</v>
      </c>
      <c r="AE694" s="376">
        <v>5</v>
      </c>
      <c r="AF694" s="306">
        <v>45.45</v>
      </c>
      <c r="AG694" s="371" t="s">
        <v>5604</v>
      </c>
      <c r="AH694" s="371" t="s">
        <v>5613</v>
      </c>
      <c r="AI694" s="373">
        <v>45.45</v>
      </c>
      <c r="AJ694" s="371"/>
      <c r="AK694" s="371"/>
      <c r="AL694" s="434"/>
      <c r="AM694" s="386"/>
      <c r="AN694" s="371"/>
      <c r="AO694" s="434"/>
      <c r="AP694" s="386"/>
      <c r="AQ694" s="371"/>
      <c r="AR694" s="435"/>
      <c r="AS694" s="386"/>
      <c r="AT694" s="356"/>
      <c r="AU694" s="356"/>
      <c r="AV694" s="356"/>
      <c r="AW694" s="356"/>
      <c r="AX694" s="356"/>
    </row>
    <row r="695" spans="1:53" s="421" customFormat="1" ht="145.75">
      <c r="A695" s="370" t="s">
        <v>9795</v>
      </c>
      <c r="B695" s="370" t="s">
        <v>9796</v>
      </c>
      <c r="C695" s="304" t="s">
        <v>5614</v>
      </c>
      <c r="D695" s="341" t="s">
        <v>5615</v>
      </c>
      <c r="E695" s="309" t="s">
        <v>5616</v>
      </c>
      <c r="F695" s="181">
        <v>5566</v>
      </c>
      <c r="G695" s="326" t="s">
        <v>5617</v>
      </c>
      <c r="H695" s="326">
        <v>2002</v>
      </c>
      <c r="I695" s="326" t="s">
        <v>5618</v>
      </c>
      <c r="J695" s="339">
        <v>137863.72416958772</v>
      </c>
      <c r="K695" s="305" t="s">
        <v>156</v>
      </c>
      <c r="L695" s="371" t="s">
        <v>5619</v>
      </c>
      <c r="M695" s="182" t="s">
        <v>5620</v>
      </c>
      <c r="N695" s="371" t="s">
        <v>5621</v>
      </c>
      <c r="O695" s="182" t="s">
        <v>9440</v>
      </c>
      <c r="P695" s="371">
        <v>6436</v>
      </c>
      <c r="Q695" s="372">
        <f>U695</f>
        <v>45</v>
      </c>
      <c r="R695" s="372">
        <v>0</v>
      </c>
      <c r="S695" s="372">
        <v>0</v>
      </c>
      <c r="T695" s="372">
        <v>45</v>
      </c>
      <c r="U695" s="372">
        <f t="shared" ref="U695:U715" si="31">R695+S695+T695</f>
        <v>45</v>
      </c>
      <c r="V695" s="372">
        <v>85</v>
      </c>
      <c r="W695" s="373">
        <v>100</v>
      </c>
      <c r="X695" s="374" t="s">
        <v>5622</v>
      </c>
      <c r="Y695" s="375">
        <v>4</v>
      </c>
      <c r="Z695" s="375">
        <v>3</v>
      </c>
      <c r="AA695" s="375">
        <v>1</v>
      </c>
      <c r="AB695" s="375">
        <v>4</v>
      </c>
      <c r="AC695" s="375">
        <v>161</v>
      </c>
      <c r="AD695" s="375">
        <v>45</v>
      </c>
      <c r="AE695" s="376">
        <v>5</v>
      </c>
      <c r="AF695" s="185">
        <v>100</v>
      </c>
      <c r="AG695" s="371" t="s">
        <v>5615</v>
      </c>
      <c r="AH695" s="371" t="s">
        <v>5623</v>
      </c>
      <c r="AI695" s="185">
        <v>100</v>
      </c>
      <c r="AJ695" s="182" t="s">
        <v>5624</v>
      </c>
      <c r="AK695" s="182" t="s">
        <v>5623</v>
      </c>
      <c r="AL695" s="328">
        <v>0</v>
      </c>
      <c r="AM695" s="386"/>
      <c r="AN695" s="371"/>
      <c r="AO695" s="434"/>
      <c r="AP695" s="386"/>
      <c r="AQ695" s="371"/>
      <c r="AR695" s="435"/>
      <c r="AS695" s="386"/>
      <c r="AT695" s="356"/>
      <c r="AU695" s="356"/>
      <c r="AV695" s="356"/>
      <c r="AW695" s="356"/>
      <c r="AX695" s="356"/>
    </row>
    <row r="696" spans="1:53" s="421" customFormat="1" ht="204">
      <c r="A696" s="370" t="s">
        <v>9795</v>
      </c>
      <c r="B696" s="370" t="s">
        <v>9796</v>
      </c>
      <c r="C696" s="304" t="s">
        <v>5625</v>
      </c>
      <c r="D696" s="341" t="s">
        <v>5626</v>
      </c>
      <c r="E696" s="309" t="s">
        <v>5627</v>
      </c>
      <c r="F696" s="181">
        <v>14556</v>
      </c>
      <c r="G696" s="326" t="s">
        <v>5628</v>
      </c>
      <c r="H696" s="326">
        <v>2003</v>
      </c>
      <c r="I696" s="326" t="s">
        <v>5629</v>
      </c>
      <c r="J696" s="339">
        <v>121515.60674344852</v>
      </c>
      <c r="K696" s="305" t="s">
        <v>156</v>
      </c>
      <c r="L696" s="378" t="s">
        <v>5630</v>
      </c>
      <c r="M696" s="307" t="s">
        <v>5631</v>
      </c>
      <c r="N696" s="371" t="s">
        <v>5632</v>
      </c>
      <c r="O696" s="307" t="s">
        <v>5633</v>
      </c>
      <c r="P696" s="371">
        <v>13209</v>
      </c>
      <c r="Q696" s="372">
        <f t="shared" ref="Q696:Q715" si="32">U696</f>
        <v>45</v>
      </c>
      <c r="R696" s="372">
        <v>0</v>
      </c>
      <c r="S696" s="372">
        <v>0</v>
      </c>
      <c r="T696" s="372">
        <v>45</v>
      </c>
      <c r="U696" s="372">
        <f t="shared" si="31"/>
        <v>45</v>
      </c>
      <c r="V696" s="372">
        <v>85</v>
      </c>
      <c r="W696" s="373">
        <v>100</v>
      </c>
      <c r="X696" s="374" t="s">
        <v>5634</v>
      </c>
      <c r="Y696" s="375">
        <v>3</v>
      </c>
      <c r="Z696" s="375">
        <v>10</v>
      </c>
      <c r="AA696" s="375">
        <v>5</v>
      </c>
      <c r="AB696" s="375">
        <v>44</v>
      </c>
      <c r="AC696" s="375">
        <v>62</v>
      </c>
      <c r="AD696" s="375">
        <v>45</v>
      </c>
      <c r="AE696" s="376">
        <v>5</v>
      </c>
      <c r="AF696" s="185">
        <v>86.929999999999993</v>
      </c>
      <c r="AG696" s="182" t="s">
        <v>5626</v>
      </c>
      <c r="AH696" s="182" t="s">
        <v>5635</v>
      </c>
      <c r="AI696" s="185">
        <v>47.73</v>
      </c>
      <c r="AJ696" s="182" t="s">
        <v>5636</v>
      </c>
      <c r="AK696" s="182" t="s">
        <v>5635</v>
      </c>
      <c r="AL696" s="328">
        <v>24.43</v>
      </c>
      <c r="AM696" s="182" t="s">
        <v>5637</v>
      </c>
      <c r="AN696" s="182" t="s">
        <v>5635</v>
      </c>
      <c r="AO696" s="328">
        <v>14.77</v>
      </c>
      <c r="AP696" s="182"/>
      <c r="AQ696" s="182"/>
      <c r="AR696" s="185"/>
      <c r="AS696" s="182"/>
      <c r="AT696" s="182"/>
      <c r="AU696" s="342"/>
      <c r="AV696" s="356"/>
      <c r="AW696" s="356"/>
      <c r="AX696" s="356"/>
    </row>
    <row r="697" spans="1:53" s="421" customFormat="1" ht="87.9">
      <c r="A697" s="370" t="s">
        <v>9795</v>
      </c>
      <c r="B697" s="370" t="s">
        <v>9796</v>
      </c>
      <c r="C697" s="304" t="s">
        <v>5638</v>
      </c>
      <c r="D697" s="341" t="s">
        <v>5639</v>
      </c>
      <c r="E697" s="309" t="s">
        <v>5640</v>
      </c>
      <c r="F697" s="181">
        <v>15646</v>
      </c>
      <c r="G697" s="326" t="s">
        <v>5641</v>
      </c>
      <c r="H697" s="326">
        <v>2003</v>
      </c>
      <c r="I697" s="326" t="s">
        <v>5642</v>
      </c>
      <c r="J697" s="339">
        <v>110185.23038724755</v>
      </c>
      <c r="K697" s="305" t="s">
        <v>156</v>
      </c>
      <c r="L697" s="308" t="s">
        <v>5643</v>
      </c>
      <c r="M697" s="182" t="s">
        <v>5840</v>
      </c>
      <c r="N697" s="371" t="s">
        <v>5644</v>
      </c>
      <c r="O697" s="182" t="s">
        <v>9441</v>
      </c>
      <c r="P697" s="371">
        <v>15032</v>
      </c>
      <c r="Q697" s="372">
        <f t="shared" si="32"/>
        <v>45</v>
      </c>
      <c r="R697" s="372">
        <v>0</v>
      </c>
      <c r="S697" s="372">
        <v>0</v>
      </c>
      <c r="T697" s="372">
        <v>45</v>
      </c>
      <c r="U697" s="372">
        <f t="shared" si="31"/>
        <v>45</v>
      </c>
      <c r="V697" s="372">
        <v>85</v>
      </c>
      <c r="W697" s="373">
        <v>100</v>
      </c>
      <c r="X697" s="374" t="s">
        <v>5645</v>
      </c>
      <c r="Y697" s="375">
        <v>4</v>
      </c>
      <c r="Z697" s="375">
        <v>4</v>
      </c>
      <c r="AA697" s="375">
        <v>6</v>
      </c>
      <c r="AB697" s="375">
        <v>46</v>
      </c>
      <c r="AC697" s="375">
        <v>156</v>
      </c>
      <c r="AD697" s="375">
        <v>45</v>
      </c>
      <c r="AE697" s="376">
        <v>5</v>
      </c>
      <c r="AF697" s="373">
        <v>21.02</v>
      </c>
      <c r="AG697" s="371" t="s">
        <v>5639</v>
      </c>
      <c r="AH697" s="371" t="s">
        <v>5646</v>
      </c>
      <c r="AI697" s="373">
        <v>21.02</v>
      </c>
      <c r="AJ697" s="182" t="s">
        <v>5647</v>
      </c>
      <c r="AK697" s="182" t="s">
        <v>5648</v>
      </c>
      <c r="AL697" s="328">
        <v>0</v>
      </c>
      <c r="AM697" s="182"/>
      <c r="AN697" s="371"/>
      <c r="AO697" s="372"/>
      <c r="AP697" s="436"/>
      <c r="AQ697" s="371"/>
      <c r="AR697" s="373"/>
      <c r="AS697" s="386"/>
      <c r="AT697" s="356"/>
      <c r="AU697" s="356"/>
      <c r="AV697" s="356"/>
      <c r="AW697" s="356"/>
      <c r="AX697" s="356"/>
    </row>
    <row r="698" spans="1:53" s="421" customFormat="1" ht="87.9">
      <c r="A698" s="370" t="s">
        <v>9795</v>
      </c>
      <c r="B698" s="370" t="s">
        <v>9796</v>
      </c>
      <c r="C698" s="304" t="s">
        <v>5625</v>
      </c>
      <c r="D698" s="341" t="s">
        <v>5626</v>
      </c>
      <c r="E698" s="309" t="s">
        <v>5627</v>
      </c>
      <c r="F698" s="181">
        <v>14556</v>
      </c>
      <c r="G698" s="326" t="s">
        <v>5649</v>
      </c>
      <c r="H698" s="326">
        <v>2003</v>
      </c>
      <c r="I698" s="326" t="s">
        <v>5650</v>
      </c>
      <c r="J698" s="339">
        <v>63890.902353530299</v>
      </c>
      <c r="K698" s="305" t="s">
        <v>156</v>
      </c>
      <c r="L698" s="378" t="s">
        <v>5630</v>
      </c>
      <c r="M698" s="307" t="s">
        <v>5631</v>
      </c>
      <c r="N698" s="371" t="s">
        <v>5651</v>
      </c>
      <c r="O698" s="307" t="s">
        <v>5652</v>
      </c>
      <c r="P698" s="371">
        <v>4700</v>
      </c>
      <c r="Q698" s="372">
        <f t="shared" si="32"/>
        <v>45</v>
      </c>
      <c r="R698" s="372">
        <v>0</v>
      </c>
      <c r="S698" s="372">
        <v>0</v>
      </c>
      <c r="T698" s="372">
        <v>45</v>
      </c>
      <c r="U698" s="372">
        <f t="shared" si="31"/>
        <v>45</v>
      </c>
      <c r="V698" s="372">
        <v>85</v>
      </c>
      <c r="W698" s="373">
        <v>100</v>
      </c>
      <c r="X698" s="374" t="s">
        <v>5653</v>
      </c>
      <c r="Y698" s="375">
        <v>3</v>
      </c>
      <c r="Z698" s="375">
        <v>1</v>
      </c>
      <c r="AA698" s="375">
        <v>2</v>
      </c>
      <c r="AB698" s="375">
        <v>4</v>
      </c>
      <c r="AC698" s="375">
        <v>61</v>
      </c>
      <c r="AD698" s="375">
        <v>45</v>
      </c>
      <c r="AE698" s="376">
        <v>5</v>
      </c>
      <c r="AF698" s="185">
        <v>85.79</v>
      </c>
      <c r="AG698" s="182" t="s">
        <v>5626</v>
      </c>
      <c r="AH698" s="182" t="s">
        <v>5635</v>
      </c>
      <c r="AI698" s="185">
        <v>42.61</v>
      </c>
      <c r="AJ698" s="182" t="s">
        <v>5636</v>
      </c>
      <c r="AK698" s="182" t="s">
        <v>5635</v>
      </c>
      <c r="AL698" s="328">
        <v>22.73</v>
      </c>
      <c r="AM698" s="182" t="s">
        <v>5637</v>
      </c>
      <c r="AN698" s="182" t="s">
        <v>5635</v>
      </c>
      <c r="AO698" s="328">
        <v>20.45</v>
      </c>
      <c r="AP698" s="182"/>
      <c r="AQ698" s="182"/>
      <c r="AR698" s="185"/>
      <c r="AS698" s="182"/>
      <c r="AT698" s="182"/>
      <c r="AU698" s="342"/>
      <c r="AV698" s="356"/>
      <c r="AW698" s="356"/>
      <c r="AX698" s="356"/>
    </row>
    <row r="699" spans="1:53" s="421" customFormat="1" ht="161.6">
      <c r="A699" s="370" t="s">
        <v>9795</v>
      </c>
      <c r="B699" s="370" t="s">
        <v>9796</v>
      </c>
      <c r="C699" s="304" t="s">
        <v>5654</v>
      </c>
      <c r="D699" s="341" t="s">
        <v>5655</v>
      </c>
      <c r="E699" s="309" t="s">
        <v>5656</v>
      </c>
      <c r="F699" s="181">
        <v>22701</v>
      </c>
      <c r="G699" s="326" t="s">
        <v>5657</v>
      </c>
      <c r="H699" s="181" t="s">
        <v>5658</v>
      </c>
      <c r="I699" s="326" t="s">
        <v>5659</v>
      </c>
      <c r="J699" s="339">
        <v>81067.726506426319</v>
      </c>
      <c r="K699" s="305" t="s">
        <v>156</v>
      </c>
      <c r="L699" s="371" t="s">
        <v>5660</v>
      </c>
      <c r="M699" s="182" t="s">
        <v>9442</v>
      </c>
      <c r="N699" s="182" t="s">
        <v>5661</v>
      </c>
      <c r="O699" s="182" t="s">
        <v>5662</v>
      </c>
      <c r="P699" s="371">
        <v>4704</v>
      </c>
      <c r="Q699" s="372">
        <f t="shared" si="32"/>
        <v>45</v>
      </c>
      <c r="R699" s="372">
        <v>0</v>
      </c>
      <c r="S699" s="372">
        <v>0</v>
      </c>
      <c r="T699" s="372">
        <v>45</v>
      </c>
      <c r="U699" s="372">
        <f t="shared" si="31"/>
        <v>45</v>
      </c>
      <c r="V699" s="372">
        <v>85</v>
      </c>
      <c r="W699" s="373">
        <v>100</v>
      </c>
      <c r="X699" s="374" t="s">
        <v>5663</v>
      </c>
      <c r="Y699" s="375">
        <v>3</v>
      </c>
      <c r="Z699" s="375">
        <v>4</v>
      </c>
      <c r="AA699" s="375">
        <v>3</v>
      </c>
      <c r="AB699" s="375">
        <v>44</v>
      </c>
      <c r="AC699" s="375">
        <v>142</v>
      </c>
      <c r="AD699" s="375">
        <v>45</v>
      </c>
      <c r="AE699" s="376"/>
      <c r="AF699" s="185">
        <v>0</v>
      </c>
      <c r="AG699" s="182" t="s">
        <v>5655</v>
      </c>
      <c r="AH699" s="182" t="s">
        <v>5664</v>
      </c>
      <c r="AI699" s="185">
        <v>0</v>
      </c>
      <c r="AJ699" s="182" t="s">
        <v>5665</v>
      </c>
      <c r="AK699" s="182" t="s">
        <v>5664</v>
      </c>
      <c r="AL699" s="328">
        <v>0</v>
      </c>
      <c r="AM699" s="182" t="s">
        <v>5861</v>
      </c>
      <c r="AN699" s="182" t="s">
        <v>5664</v>
      </c>
      <c r="AO699" s="328">
        <v>0</v>
      </c>
      <c r="AP699" s="437"/>
      <c r="AQ699" s="182"/>
      <c r="AR699" s="185"/>
      <c r="AS699" s="386"/>
      <c r="AT699" s="356"/>
      <c r="AU699" s="356"/>
      <c r="AV699" s="356"/>
      <c r="AW699" s="356"/>
      <c r="AX699" s="356"/>
    </row>
    <row r="700" spans="1:53" s="421" customFormat="1" ht="204">
      <c r="A700" s="370" t="s">
        <v>9795</v>
      </c>
      <c r="B700" s="370" t="s">
        <v>9796</v>
      </c>
      <c r="C700" s="304" t="s">
        <v>5666</v>
      </c>
      <c r="D700" s="377" t="s">
        <v>5667</v>
      </c>
      <c r="E700" s="309" t="s">
        <v>5668</v>
      </c>
      <c r="F700" s="181">
        <v>26559</v>
      </c>
      <c r="G700" s="326" t="s">
        <v>5669</v>
      </c>
      <c r="H700" s="326">
        <v>2002</v>
      </c>
      <c r="I700" s="326" t="s">
        <v>5670</v>
      </c>
      <c r="J700" s="339">
        <v>34393.82</v>
      </c>
      <c r="K700" s="305" t="s">
        <v>156</v>
      </c>
      <c r="L700" s="182" t="s">
        <v>5671</v>
      </c>
      <c r="M700" s="182" t="s">
        <v>5672</v>
      </c>
      <c r="N700" s="182" t="s">
        <v>5673</v>
      </c>
      <c r="O700" s="371" t="s">
        <v>5674</v>
      </c>
      <c r="P700" s="371">
        <v>1520479</v>
      </c>
      <c r="Q700" s="372">
        <f t="shared" si="32"/>
        <v>45</v>
      </c>
      <c r="R700" s="372">
        <v>0</v>
      </c>
      <c r="S700" s="372">
        <v>0</v>
      </c>
      <c r="T700" s="372">
        <v>45</v>
      </c>
      <c r="U700" s="372">
        <f t="shared" si="31"/>
        <v>45</v>
      </c>
      <c r="V700" s="372">
        <v>85</v>
      </c>
      <c r="W700" s="373">
        <v>100</v>
      </c>
      <c r="X700" s="374" t="s">
        <v>5675</v>
      </c>
      <c r="Y700" s="375">
        <v>3</v>
      </c>
      <c r="Z700" s="375">
        <v>12</v>
      </c>
      <c r="AA700" s="375">
        <v>4</v>
      </c>
      <c r="AB700" s="375">
        <v>46</v>
      </c>
      <c r="AC700" s="375">
        <v>71</v>
      </c>
      <c r="AD700" s="375">
        <v>45</v>
      </c>
      <c r="AE700" s="375">
        <v>5</v>
      </c>
      <c r="AF700" s="306">
        <v>0</v>
      </c>
      <c r="AG700" s="182" t="s">
        <v>5676</v>
      </c>
      <c r="AH700" s="182" t="s">
        <v>5677</v>
      </c>
      <c r="AI700" s="185">
        <v>0</v>
      </c>
      <c r="AJ700" s="182" t="s">
        <v>5624</v>
      </c>
      <c r="AK700" s="182" t="s">
        <v>5677</v>
      </c>
      <c r="AL700" s="372">
        <v>0</v>
      </c>
      <c r="AM700" s="182" t="s">
        <v>5665</v>
      </c>
      <c r="AN700" s="182" t="s">
        <v>5677</v>
      </c>
      <c r="AO700" s="372">
        <v>0</v>
      </c>
      <c r="AP700" s="182" t="s">
        <v>5678</v>
      </c>
      <c r="AQ700" s="182" t="s">
        <v>5677</v>
      </c>
      <c r="AR700" s="373">
        <v>0</v>
      </c>
      <c r="AS700" s="182" t="s">
        <v>5679</v>
      </c>
      <c r="AT700" s="182" t="s">
        <v>5677</v>
      </c>
      <c r="AU700" s="373">
        <v>0</v>
      </c>
      <c r="AV700" s="182" t="s">
        <v>5680</v>
      </c>
      <c r="AW700" s="182" t="s">
        <v>5677</v>
      </c>
      <c r="AX700" s="373">
        <v>0</v>
      </c>
    </row>
    <row r="701" spans="1:53" s="421" customFormat="1" ht="87.9">
      <c r="A701" s="370" t="s">
        <v>9795</v>
      </c>
      <c r="B701" s="370" t="s">
        <v>9796</v>
      </c>
      <c r="C701" s="304" t="s">
        <v>5681</v>
      </c>
      <c r="D701" s="377" t="s">
        <v>5682</v>
      </c>
      <c r="E701" s="309" t="s">
        <v>5683</v>
      </c>
      <c r="F701" s="181">
        <v>4101</v>
      </c>
      <c r="G701" s="326" t="s">
        <v>5684</v>
      </c>
      <c r="H701" s="326">
        <v>2004</v>
      </c>
      <c r="I701" s="326" t="s">
        <v>5685</v>
      </c>
      <c r="J701" s="339">
        <v>39118.39</v>
      </c>
      <c r="K701" s="305" t="s">
        <v>156</v>
      </c>
      <c r="L701" s="182" t="s">
        <v>5686</v>
      </c>
      <c r="M701" s="182" t="s">
        <v>5687</v>
      </c>
      <c r="N701" s="182" t="s">
        <v>5688</v>
      </c>
      <c r="O701" s="371" t="s">
        <v>5689</v>
      </c>
      <c r="P701" s="323">
        <v>12251</v>
      </c>
      <c r="Q701" s="372">
        <f t="shared" si="32"/>
        <v>45</v>
      </c>
      <c r="R701" s="372">
        <v>0</v>
      </c>
      <c r="S701" s="372">
        <v>0</v>
      </c>
      <c r="T701" s="372">
        <v>45</v>
      </c>
      <c r="U701" s="372">
        <f t="shared" si="31"/>
        <v>45</v>
      </c>
      <c r="V701" s="372">
        <v>85</v>
      </c>
      <c r="W701" s="373">
        <v>100</v>
      </c>
      <c r="X701" s="374" t="s">
        <v>5690</v>
      </c>
      <c r="Y701" s="375">
        <v>4</v>
      </c>
      <c r="Z701" s="375">
        <v>3</v>
      </c>
      <c r="AA701" s="375">
        <v>4</v>
      </c>
      <c r="AB701" s="375">
        <v>4</v>
      </c>
      <c r="AC701" s="375">
        <v>60</v>
      </c>
      <c r="AD701" s="375">
        <v>45</v>
      </c>
      <c r="AE701" s="375">
        <v>5</v>
      </c>
      <c r="AF701" s="373">
        <v>100</v>
      </c>
      <c r="AG701" s="371" t="s">
        <v>5682</v>
      </c>
      <c r="AH701" s="182" t="s">
        <v>5691</v>
      </c>
      <c r="AI701" s="185">
        <v>100</v>
      </c>
      <c r="AJ701" s="182" t="s">
        <v>5665</v>
      </c>
      <c r="AK701" s="182" t="s">
        <v>5691</v>
      </c>
      <c r="AL701" s="372">
        <v>0</v>
      </c>
      <c r="AM701" s="379"/>
      <c r="AN701" s="371"/>
      <c r="AO701" s="372"/>
      <c r="AP701" s="386"/>
      <c r="AQ701" s="371"/>
      <c r="AR701" s="435"/>
      <c r="AS701" s="386"/>
      <c r="AT701" s="356"/>
      <c r="AU701" s="356"/>
      <c r="AV701" s="356"/>
      <c r="AW701" s="356"/>
      <c r="AX701" s="356"/>
    </row>
    <row r="702" spans="1:53" s="421" customFormat="1" ht="262.3">
      <c r="A702" s="370" t="s">
        <v>9795</v>
      </c>
      <c r="B702" s="370" t="s">
        <v>9796</v>
      </c>
      <c r="C702" s="304" t="s">
        <v>5692</v>
      </c>
      <c r="D702" s="341" t="s">
        <v>5639</v>
      </c>
      <c r="E702" s="309" t="s">
        <v>5693</v>
      </c>
      <c r="F702" s="181">
        <v>13026</v>
      </c>
      <c r="G702" s="326" t="s">
        <v>5694</v>
      </c>
      <c r="H702" s="326">
        <v>2006</v>
      </c>
      <c r="I702" s="326" t="s">
        <v>5695</v>
      </c>
      <c r="J702" s="339">
        <v>151481.75913870806</v>
      </c>
      <c r="K702" s="305" t="s">
        <v>149</v>
      </c>
      <c r="L702" s="308" t="s">
        <v>5696</v>
      </c>
      <c r="M702" s="182" t="s">
        <v>5697</v>
      </c>
      <c r="N702" s="371" t="s">
        <v>5698</v>
      </c>
      <c r="O702" s="182" t="s">
        <v>9443</v>
      </c>
      <c r="P702" s="371">
        <v>13735</v>
      </c>
      <c r="Q702" s="372">
        <f t="shared" si="32"/>
        <v>45</v>
      </c>
      <c r="R702" s="372">
        <v>0</v>
      </c>
      <c r="S702" s="372">
        <v>0</v>
      </c>
      <c r="T702" s="372">
        <v>45</v>
      </c>
      <c r="U702" s="372">
        <f t="shared" si="31"/>
        <v>45</v>
      </c>
      <c r="V702" s="372">
        <v>85</v>
      </c>
      <c r="W702" s="373">
        <v>100.00333333333339</v>
      </c>
      <c r="X702" s="374" t="s">
        <v>5699</v>
      </c>
      <c r="Y702" s="375">
        <v>3</v>
      </c>
      <c r="Z702" s="375">
        <v>7</v>
      </c>
      <c r="AA702" s="375">
        <v>1</v>
      </c>
      <c r="AB702" s="375">
        <v>46</v>
      </c>
      <c r="AC702" s="375">
        <v>223</v>
      </c>
      <c r="AD702" s="375">
        <v>45</v>
      </c>
      <c r="AE702" s="375">
        <v>5</v>
      </c>
      <c r="AF702" s="306">
        <v>10.23</v>
      </c>
      <c r="AG702" s="182" t="s">
        <v>5639</v>
      </c>
      <c r="AH702" s="182" t="s">
        <v>5646</v>
      </c>
      <c r="AI702" s="185">
        <v>10.23</v>
      </c>
      <c r="AJ702" s="182" t="s">
        <v>5665</v>
      </c>
      <c r="AK702" s="182" t="s">
        <v>5700</v>
      </c>
      <c r="AL702" s="372">
        <v>0</v>
      </c>
      <c r="AM702" s="386"/>
      <c r="AN702" s="371"/>
      <c r="AO702" s="372"/>
      <c r="AP702" s="386"/>
      <c r="AQ702" s="371"/>
      <c r="AR702" s="435"/>
      <c r="AS702" s="386"/>
      <c r="AT702" s="356"/>
      <c r="AU702" s="356"/>
      <c r="AV702" s="356"/>
      <c r="AW702" s="356"/>
      <c r="AX702" s="356"/>
    </row>
    <row r="703" spans="1:53" s="421" customFormat="1" ht="111.9">
      <c r="A703" s="370" t="s">
        <v>9795</v>
      </c>
      <c r="B703" s="370" t="s">
        <v>9796</v>
      </c>
      <c r="C703" s="304" t="s">
        <v>5654</v>
      </c>
      <c r="D703" s="341" t="s">
        <v>5655</v>
      </c>
      <c r="E703" s="309" t="s">
        <v>5656</v>
      </c>
      <c r="F703" s="181">
        <v>22701</v>
      </c>
      <c r="G703" s="326" t="s">
        <v>5701</v>
      </c>
      <c r="H703" s="326">
        <v>2005</v>
      </c>
      <c r="I703" s="326" t="s">
        <v>5702</v>
      </c>
      <c r="J703" s="339">
        <v>156073.82252545486</v>
      </c>
      <c r="K703" s="305" t="s">
        <v>149</v>
      </c>
      <c r="L703" s="371" t="s">
        <v>5703</v>
      </c>
      <c r="M703" s="182" t="s">
        <v>9444</v>
      </c>
      <c r="N703" s="182" t="s">
        <v>5704</v>
      </c>
      <c r="O703" s="182" t="s">
        <v>5705</v>
      </c>
      <c r="P703" s="371">
        <v>1520971</v>
      </c>
      <c r="Q703" s="372">
        <f t="shared" si="32"/>
        <v>45</v>
      </c>
      <c r="R703" s="372">
        <v>0</v>
      </c>
      <c r="S703" s="372">
        <v>0</v>
      </c>
      <c r="T703" s="372">
        <v>45</v>
      </c>
      <c r="U703" s="372">
        <f t="shared" si="31"/>
        <v>45</v>
      </c>
      <c r="V703" s="372">
        <v>85</v>
      </c>
      <c r="W703" s="373">
        <v>100</v>
      </c>
      <c r="X703" s="374" t="s">
        <v>5706</v>
      </c>
      <c r="Y703" s="375">
        <v>1</v>
      </c>
      <c r="Z703" s="375" t="s">
        <v>5707</v>
      </c>
      <c r="AA703" s="375" t="s">
        <v>5708</v>
      </c>
      <c r="AB703" s="375">
        <v>44</v>
      </c>
      <c r="AC703" s="375">
        <v>247</v>
      </c>
      <c r="AD703" s="375">
        <v>45</v>
      </c>
      <c r="AE703" s="375">
        <v>5</v>
      </c>
      <c r="AF703" s="185">
        <v>0</v>
      </c>
      <c r="AG703" s="182" t="s">
        <v>5655</v>
      </c>
      <c r="AH703" s="182" t="s">
        <v>5664</v>
      </c>
      <c r="AI703" s="185">
        <v>0</v>
      </c>
      <c r="AJ703" s="182" t="s">
        <v>5665</v>
      </c>
      <c r="AK703" s="182" t="s">
        <v>5664</v>
      </c>
      <c r="AL703" s="328">
        <v>0</v>
      </c>
      <c r="AM703" s="386" t="s">
        <v>2411</v>
      </c>
      <c r="AN703" s="182" t="s">
        <v>5664</v>
      </c>
      <c r="AO703" s="328">
        <v>0</v>
      </c>
      <c r="AP703" s="182"/>
      <c r="AQ703" s="182"/>
      <c r="AR703" s="185"/>
      <c r="AS703" s="386"/>
      <c r="AT703" s="356"/>
      <c r="AU703" s="356"/>
      <c r="AV703" s="356"/>
      <c r="AW703" s="356"/>
      <c r="AX703" s="356"/>
    </row>
    <row r="704" spans="1:53" s="421" customFormat="1" ht="364.3">
      <c r="A704" s="370" t="s">
        <v>9795</v>
      </c>
      <c r="B704" s="370" t="s">
        <v>9796</v>
      </c>
      <c r="C704" s="304" t="s">
        <v>5709</v>
      </c>
      <c r="D704" s="341" t="s">
        <v>4777</v>
      </c>
      <c r="E704" s="309" t="s">
        <v>5710</v>
      </c>
      <c r="F704" s="181">
        <v>13469</v>
      </c>
      <c r="G704" s="326" t="s">
        <v>5711</v>
      </c>
      <c r="H704" s="326">
        <v>2005</v>
      </c>
      <c r="I704" s="326" t="s">
        <v>5712</v>
      </c>
      <c r="J704" s="339">
        <v>147774.40978133871</v>
      </c>
      <c r="K704" s="305" t="s">
        <v>149</v>
      </c>
      <c r="L704" s="371" t="s">
        <v>5713</v>
      </c>
      <c r="M704" s="182" t="s">
        <v>9445</v>
      </c>
      <c r="N704" s="371" t="s">
        <v>5714</v>
      </c>
      <c r="O704" s="182" t="s">
        <v>9446</v>
      </c>
      <c r="P704" s="371">
        <v>1520913</v>
      </c>
      <c r="Q704" s="372">
        <f t="shared" si="32"/>
        <v>45</v>
      </c>
      <c r="R704" s="372">
        <v>0</v>
      </c>
      <c r="S704" s="372">
        <v>0</v>
      </c>
      <c r="T704" s="372">
        <v>45</v>
      </c>
      <c r="U704" s="372">
        <f t="shared" si="31"/>
        <v>45</v>
      </c>
      <c r="V704" s="372">
        <v>85</v>
      </c>
      <c r="W704" s="373">
        <v>100</v>
      </c>
      <c r="X704" s="374" t="s">
        <v>5715</v>
      </c>
      <c r="Y704" s="375">
        <v>3</v>
      </c>
      <c r="Z704" s="375">
        <v>10</v>
      </c>
      <c r="AA704" s="375">
        <v>4</v>
      </c>
      <c r="AB704" s="375">
        <v>46</v>
      </c>
      <c r="AC704" s="375">
        <v>238</v>
      </c>
      <c r="AD704" s="375">
        <v>45</v>
      </c>
      <c r="AE704" s="375">
        <v>5</v>
      </c>
      <c r="AF704" s="185">
        <v>100</v>
      </c>
      <c r="AG704" s="182" t="s">
        <v>4777</v>
      </c>
      <c r="AH704" s="182" t="s">
        <v>5716</v>
      </c>
      <c r="AI704" s="185">
        <v>100</v>
      </c>
      <c r="AJ704" s="379"/>
      <c r="AK704" s="371"/>
      <c r="AL704" s="372">
        <v>0</v>
      </c>
      <c r="AM704" s="386"/>
      <c r="AN704" s="371"/>
      <c r="AO704" s="372"/>
      <c r="AP704" s="386"/>
      <c r="AQ704" s="371"/>
      <c r="AR704" s="435"/>
      <c r="AS704" s="386"/>
      <c r="AT704" s="356"/>
      <c r="AU704" s="356"/>
      <c r="AV704" s="356"/>
      <c r="AW704" s="356"/>
      <c r="AX704" s="356"/>
    </row>
    <row r="705" spans="1:50" s="421" customFormat="1" ht="247.75">
      <c r="A705" s="370" t="s">
        <v>9795</v>
      </c>
      <c r="B705" s="370" t="s">
        <v>9796</v>
      </c>
      <c r="C705" s="304" t="s">
        <v>5625</v>
      </c>
      <c r="D705" s="341" t="s">
        <v>5626</v>
      </c>
      <c r="E705" s="309" t="s">
        <v>5627</v>
      </c>
      <c r="F705" s="181">
        <v>14556</v>
      </c>
      <c r="G705" s="326" t="s">
        <v>5717</v>
      </c>
      <c r="H705" s="326">
        <v>2005</v>
      </c>
      <c r="I705" s="326" t="s">
        <v>5718</v>
      </c>
      <c r="J705" s="339">
        <v>148442.4572692372</v>
      </c>
      <c r="K705" s="305" t="s">
        <v>149</v>
      </c>
      <c r="L705" s="378" t="s">
        <v>5630</v>
      </c>
      <c r="M705" s="307" t="s">
        <v>5631</v>
      </c>
      <c r="N705" s="371" t="s">
        <v>5719</v>
      </c>
      <c r="O705" s="307" t="s">
        <v>5720</v>
      </c>
      <c r="P705" s="371">
        <v>1520778</v>
      </c>
      <c r="Q705" s="372">
        <f t="shared" si="32"/>
        <v>45</v>
      </c>
      <c r="R705" s="372">
        <v>0</v>
      </c>
      <c r="S705" s="372">
        <v>0</v>
      </c>
      <c r="T705" s="372">
        <v>45</v>
      </c>
      <c r="U705" s="372">
        <f t="shared" si="31"/>
        <v>45</v>
      </c>
      <c r="V705" s="372">
        <v>85</v>
      </c>
      <c r="W705" s="373">
        <v>100</v>
      </c>
      <c r="X705" s="374" t="s">
        <v>5721</v>
      </c>
      <c r="Y705" s="375">
        <v>3</v>
      </c>
      <c r="Z705" s="375">
        <v>6</v>
      </c>
      <c r="AA705" s="375">
        <v>1</v>
      </c>
      <c r="AB705" s="375">
        <v>47</v>
      </c>
      <c r="AC705" s="375">
        <v>232</v>
      </c>
      <c r="AD705" s="375">
        <v>45</v>
      </c>
      <c r="AE705" s="375">
        <v>5</v>
      </c>
      <c r="AF705" s="185">
        <v>72.73</v>
      </c>
      <c r="AG705" s="182" t="s">
        <v>5626</v>
      </c>
      <c r="AH705" s="182" t="s">
        <v>5635</v>
      </c>
      <c r="AI705" s="185">
        <v>35.799999999999997</v>
      </c>
      <c r="AJ705" s="182" t="s">
        <v>5636</v>
      </c>
      <c r="AK705" s="182" t="s">
        <v>5635</v>
      </c>
      <c r="AL705" s="328">
        <v>21.02</v>
      </c>
      <c r="AM705" s="182" t="s">
        <v>5637</v>
      </c>
      <c r="AN705" s="182" t="s">
        <v>5635</v>
      </c>
      <c r="AO705" s="328">
        <v>15.909999999999998</v>
      </c>
      <c r="AP705" s="182"/>
      <c r="AQ705" s="182"/>
      <c r="AR705" s="185"/>
      <c r="AS705" s="182"/>
      <c r="AT705" s="182"/>
      <c r="AU705" s="342"/>
      <c r="AV705" s="356"/>
      <c r="AW705" s="356"/>
      <c r="AX705" s="356"/>
    </row>
    <row r="706" spans="1:50" s="421" customFormat="1" ht="87.9">
      <c r="A706" s="370" t="s">
        <v>9795</v>
      </c>
      <c r="B706" s="370" t="s">
        <v>9796</v>
      </c>
      <c r="C706" s="304" t="s">
        <v>5722</v>
      </c>
      <c r="D706" s="341" t="s">
        <v>5723</v>
      </c>
      <c r="E706" s="310" t="s">
        <v>9797</v>
      </c>
      <c r="F706" s="181">
        <v>24560</v>
      </c>
      <c r="G706" s="326" t="s">
        <v>5724</v>
      </c>
      <c r="H706" s="326">
        <v>2005</v>
      </c>
      <c r="I706" s="326" t="s">
        <v>5725</v>
      </c>
      <c r="J706" s="339">
        <v>82276.446753463533</v>
      </c>
      <c r="K706" s="305" t="s">
        <v>149</v>
      </c>
      <c r="L706" s="182" t="s">
        <v>5726</v>
      </c>
      <c r="M706" s="182" t="s">
        <v>9447</v>
      </c>
      <c r="N706" s="371" t="s">
        <v>5727</v>
      </c>
      <c r="O706" s="182" t="s">
        <v>9448</v>
      </c>
      <c r="P706" s="371">
        <v>4640</v>
      </c>
      <c r="Q706" s="372">
        <f t="shared" si="32"/>
        <v>45</v>
      </c>
      <c r="R706" s="372">
        <v>0</v>
      </c>
      <c r="S706" s="372">
        <v>0</v>
      </c>
      <c r="T706" s="372">
        <v>45</v>
      </c>
      <c r="U706" s="372">
        <f t="shared" si="31"/>
        <v>45</v>
      </c>
      <c r="V706" s="372">
        <v>85</v>
      </c>
      <c r="W706" s="373">
        <v>100</v>
      </c>
      <c r="X706" s="374" t="s">
        <v>5728</v>
      </c>
      <c r="Y706" s="375">
        <v>3</v>
      </c>
      <c r="Z706" s="375">
        <v>12</v>
      </c>
      <c r="AA706" s="375">
        <v>3</v>
      </c>
      <c r="AB706" s="375">
        <v>4</v>
      </c>
      <c r="AC706" s="375">
        <v>241</v>
      </c>
      <c r="AD706" s="375">
        <v>45</v>
      </c>
      <c r="AE706" s="375">
        <v>5</v>
      </c>
      <c r="AF706" s="306">
        <v>53.98</v>
      </c>
      <c r="AG706" s="182" t="s">
        <v>5723</v>
      </c>
      <c r="AH706" s="182" t="s">
        <v>5729</v>
      </c>
      <c r="AI706" s="185">
        <v>53.98</v>
      </c>
      <c r="AJ706" s="371"/>
      <c r="AK706" s="371"/>
      <c r="AL706" s="372">
        <v>0</v>
      </c>
      <c r="AM706" s="386"/>
      <c r="AN706" s="371"/>
      <c r="AO706" s="372"/>
      <c r="AP706" s="386"/>
      <c r="AQ706" s="371"/>
      <c r="AR706" s="435"/>
      <c r="AS706" s="386"/>
      <c r="AT706" s="356"/>
      <c r="AU706" s="356"/>
      <c r="AV706" s="356"/>
      <c r="AW706" s="356"/>
      <c r="AX706" s="356"/>
    </row>
    <row r="707" spans="1:50" s="421" customFormat="1" ht="87.9">
      <c r="A707" s="370" t="s">
        <v>9795</v>
      </c>
      <c r="B707" s="370" t="s">
        <v>9796</v>
      </c>
      <c r="C707" s="304" t="s">
        <v>5638</v>
      </c>
      <c r="D707" s="341" t="s">
        <v>5639</v>
      </c>
      <c r="E707" s="309" t="s">
        <v>5640</v>
      </c>
      <c r="F707" s="181">
        <v>15646</v>
      </c>
      <c r="G707" s="326" t="s">
        <v>5730</v>
      </c>
      <c r="H707" s="326">
        <v>2005</v>
      </c>
      <c r="I707" s="326" t="s">
        <v>5642</v>
      </c>
      <c r="J707" s="339">
        <v>106826.91</v>
      </c>
      <c r="K707" s="305" t="s">
        <v>149</v>
      </c>
      <c r="L707" s="182" t="s">
        <v>5731</v>
      </c>
      <c r="M707" s="182" t="s">
        <v>5732</v>
      </c>
      <c r="N707" s="371" t="s">
        <v>5733</v>
      </c>
      <c r="O707" s="182" t="s">
        <v>9441</v>
      </c>
      <c r="P707" s="371">
        <v>15032</v>
      </c>
      <c r="Q707" s="372">
        <f t="shared" si="32"/>
        <v>45</v>
      </c>
      <c r="R707" s="372">
        <v>0</v>
      </c>
      <c r="S707" s="372">
        <v>0</v>
      </c>
      <c r="T707" s="372">
        <v>45</v>
      </c>
      <c r="U707" s="372">
        <f t="shared" si="31"/>
        <v>45</v>
      </c>
      <c r="V707" s="372">
        <v>85</v>
      </c>
      <c r="W707" s="373">
        <v>100</v>
      </c>
      <c r="X707" s="374" t="s">
        <v>5734</v>
      </c>
      <c r="Y707" s="375">
        <v>4</v>
      </c>
      <c r="Z707" s="375">
        <v>4</v>
      </c>
      <c r="AA707" s="375">
        <v>6</v>
      </c>
      <c r="AB707" s="375">
        <v>46</v>
      </c>
      <c r="AC707" s="375">
        <v>240</v>
      </c>
      <c r="AD707" s="375">
        <v>45</v>
      </c>
      <c r="AE707" s="375">
        <v>5</v>
      </c>
      <c r="AF707" s="185">
        <v>20.45</v>
      </c>
      <c r="AG707" s="371" t="s">
        <v>5639</v>
      </c>
      <c r="AH707" s="371" t="s">
        <v>5646</v>
      </c>
      <c r="AI707" s="185">
        <v>20.45</v>
      </c>
      <c r="AJ707" s="182" t="s">
        <v>5735</v>
      </c>
      <c r="AK707" s="182" t="s">
        <v>5648</v>
      </c>
      <c r="AL707" s="328">
        <v>0</v>
      </c>
      <c r="AM707" s="182"/>
      <c r="AN707" s="371"/>
      <c r="AO707" s="372"/>
      <c r="AP707" s="182"/>
      <c r="AQ707" s="371"/>
      <c r="AR707" s="373"/>
      <c r="AS707" s="386"/>
      <c r="AT707" s="356"/>
      <c r="AU707" s="356"/>
      <c r="AV707" s="356"/>
      <c r="AW707" s="356"/>
      <c r="AX707" s="356"/>
    </row>
    <row r="708" spans="1:50" s="421" customFormat="1" ht="87.9">
      <c r="A708" s="370" t="s">
        <v>9795</v>
      </c>
      <c r="B708" s="370" t="s">
        <v>9796</v>
      </c>
      <c r="C708" s="304" t="s">
        <v>5603</v>
      </c>
      <c r="D708" s="341" t="s">
        <v>5604</v>
      </c>
      <c r="E708" s="309" t="s">
        <v>5605</v>
      </c>
      <c r="F708" s="181">
        <v>8782</v>
      </c>
      <c r="G708" s="326" t="s">
        <v>5736</v>
      </c>
      <c r="H708" s="181" t="s">
        <v>5737</v>
      </c>
      <c r="I708" s="326" t="s">
        <v>5738</v>
      </c>
      <c r="J708" s="339">
        <v>67031.097020530797</v>
      </c>
      <c r="K708" s="305" t="s">
        <v>149</v>
      </c>
      <c r="L708" s="182" t="s">
        <v>5739</v>
      </c>
      <c r="M708" s="182" t="s">
        <v>9449</v>
      </c>
      <c r="N708" s="371" t="s">
        <v>5740</v>
      </c>
      <c r="O708" s="182" t="s">
        <v>9450</v>
      </c>
      <c r="P708" s="371">
        <v>1167401</v>
      </c>
      <c r="Q708" s="372">
        <f t="shared" si="32"/>
        <v>45</v>
      </c>
      <c r="R708" s="372">
        <v>0</v>
      </c>
      <c r="S708" s="372">
        <v>0</v>
      </c>
      <c r="T708" s="372">
        <v>45</v>
      </c>
      <c r="U708" s="372">
        <f t="shared" si="31"/>
        <v>45</v>
      </c>
      <c r="V708" s="372">
        <v>85</v>
      </c>
      <c r="W708" s="373">
        <v>100</v>
      </c>
      <c r="X708" s="374" t="s">
        <v>5741</v>
      </c>
      <c r="Y708" s="375">
        <v>3</v>
      </c>
      <c r="Z708" s="375">
        <v>10</v>
      </c>
      <c r="AA708" s="375">
        <v>6</v>
      </c>
      <c r="AB708" s="375">
        <v>25</v>
      </c>
      <c r="AC708" s="375">
        <v>235</v>
      </c>
      <c r="AD708" s="375">
        <v>45</v>
      </c>
      <c r="AE708" s="375">
        <v>5</v>
      </c>
      <c r="AF708" s="306">
        <v>0</v>
      </c>
      <c r="AG708" s="182" t="s">
        <v>5604</v>
      </c>
      <c r="AH708" s="182" t="s">
        <v>5613</v>
      </c>
      <c r="AI708" s="185">
        <v>0</v>
      </c>
      <c r="AJ708" s="371"/>
      <c r="AK708" s="371"/>
      <c r="AL708" s="372">
        <v>0</v>
      </c>
      <c r="AM708" s="434"/>
      <c r="AN708" s="371"/>
      <c r="AO708" s="372"/>
      <c r="AP708" s="434"/>
      <c r="AQ708" s="371"/>
      <c r="AR708" s="373"/>
      <c r="AS708" s="386"/>
      <c r="AT708" s="356"/>
      <c r="AU708" s="356"/>
      <c r="AV708" s="356"/>
      <c r="AW708" s="356"/>
      <c r="AX708" s="356"/>
    </row>
    <row r="709" spans="1:50" s="421" customFormat="1" ht="102">
      <c r="A709" s="370" t="s">
        <v>9795</v>
      </c>
      <c r="B709" s="370" t="s">
        <v>9796</v>
      </c>
      <c r="C709" s="304" t="s">
        <v>5742</v>
      </c>
      <c r="D709" s="341" t="s">
        <v>5615</v>
      </c>
      <c r="E709" s="309" t="s">
        <v>5743</v>
      </c>
      <c r="F709" s="181" t="s">
        <v>5744</v>
      </c>
      <c r="G709" s="326" t="s">
        <v>5745</v>
      </c>
      <c r="H709" s="326">
        <v>2006</v>
      </c>
      <c r="I709" s="326" t="s">
        <v>5746</v>
      </c>
      <c r="J709" s="339">
        <v>57452.178267401105</v>
      </c>
      <c r="K709" s="305" t="s">
        <v>149</v>
      </c>
      <c r="L709" s="308" t="s">
        <v>5747</v>
      </c>
      <c r="M709" s="308" t="s">
        <v>5748</v>
      </c>
      <c r="N709" s="371" t="s">
        <v>5749</v>
      </c>
      <c r="O709" s="371" t="s">
        <v>5750</v>
      </c>
      <c r="P709" s="371">
        <v>7119</v>
      </c>
      <c r="Q709" s="372">
        <f t="shared" si="32"/>
        <v>45</v>
      </c>
      <c r="R709" s="372">
        <v>0</v>
      </c>
      <c r="S709" s="372">
        <v>0</v>
      </c>
      <c r="T709" s="372">
        <v>45</v>
      </c>
      <c r="U709" s="372">
        <f t="shared" si="31"/>
        <v>45</v>
      </c>
      <c r="V709" s="372">
        <v>85</v>
      </c>
      <c r="W709" s="373">
        <v>100</v>
      </c>
      <c r="X709" s="374" t="s">
        <v>5751</v>
      </c>
      <c r="Y709" s="375">
        <v>3</v>
      </c>
      <c r="Z709" s="375">
        <v>3</v>
      </c>
      <c r="AA709" s="375">
        <v>3</v>
      </c>
      <c r="AB709" s="375">
        <v>31</v>
      </c>
      <c r="AC709" s="375">
        <v>230</v>
      </c>
      <c r="AD709" s="375">
        <v>45</v>
      </c>
      <c r="AE709" s="375">
        <v>5</v>
      </c>
      <c r="AF709" s="306">
        <v>51.139999999999993</v>
      </c>
      <c r="AG709" s="182" t="s">
        <v>5615</v>
      </c>
      <c r="AH709" s="182" t="s">
        <v>5623</v>
      </c>
      <c r="AI709" s="185">
        <v>27.839999999999996</v>
      </c>
      <c r="AJ709" s="182" t="s">
        <v>5665</v>
      </c>
      <c r="AK709" s="182" t="s">
        <v>5752</v>
      </c>
      <c r="AL709" s="328">
        <v>23.3</v>
      </c>
      <c r="AM709" s="371"/>
      <c r="AN709" s="371"/>
      <c r="AO709" s="372"/>
      <c r="AP709" s="386"/>
      <c r="AQ709" s="371"/>
      <c r="AR709" s="435"/>
      <c r="AS709" s="386"/>
      <c r="AT709" s="356"/>
      <c r="AU709" s="356"/>
      <c r="AV709" s="356"/>
      <c r="AW709" s="356"/>
      <c r="AX709" s="356"/>
    </row>
    <row r="710" spans="1:50" s="421" customFormat="1" ht="87.9">
      <c r="A710" s="370" t="s">
        <v>9795</v>
      </c>
      <c r="B710" s="370" t="s">
        <v>9796</v>
      </c>
      <c r="C710" s="304" t="s">
        <v>5681</v>
      </c>
      <c r="D710" s="377" t="s">
        <v>5682</v>
      </c>
      <c r="E710" s="309" t="s">
        <v>5683</v>
      </c>
      <c r="F710" s="181">
        <v>4101</v>
      </c>
      <c r="G710" s="326" t="s">
        <v>5753</v>
      </c>
      <c r="H710" s="326">
        <v>2004</v>
      </c>
      <c r="I710" s="326" t="s">
        <v>5754</v>
      </c>
      <c r="J710" s="339">
        <v>25188.78</v>
      </c>
      <c r="K710" s="305" t="s">
        <v>149</v>
      </c>
      <c r="L710" s="182" t="s">
        <v>5755</v>
      </c>
      <c r="M710" s="182" t="s">
        <v>5756</v>
      </c>
      <c r="N710" s="371" t="s">
        <v>5757</v>
      </c>
      <c r="O710" s="371" t="s">
        <v>5758</v>
      </c>
      <c r="P710" s="371">
        <v>12253</v>
      </c>
      <c r="Q710" s="372">
        <f>U710</f>
        <v>45</v>
      </c>
      <c r="R710" s="372">
        <v>0</v>
      </c>
      <c r="S710" s="372">
        <v>0</v>
      </c>
      <c r="T710" s="372">
        <v>45</v>
      </c>
      <c r="U710" s="372">
        <f t="shared" si="31"/>
        <v>45</v>
      </c>
      <c r="V710" s="372">
        <v>85</v>
      </c>
      <c r="W710" s="373">
        <v>100</v>
      </c>
      <c r="X710" s="374" t="s">
        <v>5759</v>
      </c>
      <c r="Y710" s="375">
        <v>4</v>
      </c>
      <c r="Z710" s="375">
        <v>5</v>
      </c>
      <c r="AA710" s="375">
        <v>3</v>
      </c>
      <c r="AB710" s="375">
        <v>4</v>
      </c>
      <c r="AC710" s="375">
        <v>245</v>
      </c>
      <c r="AD710" s="375">
        <v>45</v>
      </c>
      <c r="AE710" s="375">
        <v>5</v>
      </c>
      <c r="AF710" s="306">
        <v>100</v>
      </c>
      <c r="AG710" s="182" t="s">
        <v>5682</v>
      </c>
      <c r="AH710" s="182" t="s">
        <v>5691</v>
      </c>
      <c r="AI710" s="185">
        <v>100</v>
      </c>
      <c r="AJ710" s="371"/>
      <c r="AK710" s="371"/>
      <c r="AL710" s="372">
        <v>0</v>
      </c>
      <c r="AM710" s="371"/>
      <c r="AN710" s="371"/>
      <c r="AO710" s="372"/>
      <c r="AP710" s="386"/>
      <c r="AQ710" s="371"/>
      <c r="AR710" s="435"/>
      <c r="AS710" s="386"/>
      <c r="AT710" s="356"/>
      <c r="AU710" s="356"/>
      <c r="AV710" s="356"/>
      <c r="AW710" s="356"/>
      <c r="AX710" s="356"/>
    </row>
    <row r="711" spans="1:50" s="421" customFormat="1" ht="111.9">
      <c r="A711" s="370" t="s">
        <v>9795</v>
      </c>
      <c r="B711" s="370" t="s">
        <v>9796</v>
      </c>
      <c r="C711" s="304" t="s">
        <v>5654</v>
      </c>
      <c r="D711" s="341" t="s">
        <v>5655</v>
      </c>
      <c r="E711" s="309" t="s">
        <v>5656</v>
      </c>
      <c r="F711" s="181">
        <v>22701</v>
      </c>
      <c r="G711" s="326" t="s">
        <v>5760</v>
      </c>
      <c r="H711" s="181" t="s">
        <v>5761</v>
      </c>
      <c r="I711" s="326" t="s">
        <v>5762</v>
      </c>
      <c r="J711" s="339">
        <v>158686.79999999999</v>
      </c>
      <c r="K711" s="311" t="s">
        <v>103</v>
      </c>
      <c r="L711" s="371" t="s">
        <v>5660</v>
      </c>
      <c r="M711" s="182" t="s">
        <v>9442</v>
      </c>
      <c r="N711" s="182" t="s">
        <v>5763</v>
      </c>
      <c r="O711" s="182" t="s">
        <v>5764</v>
      </c>
      <c r="P711" s="371">
        <v>8000418</v>
      </c>
      <c r="Q711" s="372">
        <f t="shared" si="32"/>
        <v>45</v>
      </c>
      <c r="R711" s="372">
        <v>0</v>
      </c>
      <c r="S711" s="372">
        <v>0</v>
      </c>
      <c r="T711" s="372">
        <v>45</v>
      </c>
      <c r="U711" s="372">
        <f t="shared" si="31"/>
        <v>45</v>
      </c>
      <c r="V711" s="372">
        <v>85</v>
      </c>
      <c r="W711" s="373">
        <v>100</v>
      </c>
      <c r="X711" s="374" t="s">
        <v>5765</v>
      </c>
      <c r="Y711" s="375">
        <v>3</v>
      </c>
      <c r="Z711" s="375">
        <v>10</v>
      </c>
      <c r="AA711" s="375">
        <v>2</v>
      </c>
      <c r="AB711" s="375">
        <v>44</v>
      </c>
      <c r="AC711" s="375">
        <v>175</v>
      </c>
      <c r="AD711" s="375">
        <v>45</v>
      </c>
      <c r="AE711" s="375">
        <v>5</v>
      </c>
      <c r="AF711" s="185">
        <v>0</v>
      </c>
      <c r="AG711" s="182" t="s">
        <v>5655</v>
      </c>
      <c r="AH711" s="182" t="s">
        <v>5664</v>
      </c>
      <c r="AI711" s="185">
        <v>0</v>
      </c>
      <c r="AJ711" s="182" t="s">
        <v>5665</v>
      </c>
      <c r="AK711" s="182" t="s">
        <v>5664</v>
      </c>
      <c r="AL711" s="328">
        <v>0</v>
      </c>
      <c r="AM711" s="182"/>
      <c r="AN711" s="182"/>
      <c r="AO711" s="328"/>
      <c r="AP711" s="182"/>
      <c r="AQ711" s="182"/>
      <c r="AR711" s="185"/>
      <c r="AS711" s="386"/>
      <c r="AT711" s="356"/>
      <c r="AU711" s="356"/>
      <c r="AV711" s="356"/>
      <c r="AW711" s="356"/>
      <c r="AX711" s="356"/>
    </row>
    <row r="712" spans="1:50" s="421" customFormat="1" ht="161.6">
      <c r="A712" s="370" t="s">
        <v>9795</v>
      </c>
      <c r="B712" s="370" t="s">
        <v>9796</v>
      </c>
      <c r="C712" s="304" t="s">
        <v>5625</v>
      </c>
      <c r="D712" s="341" t="s">
        <v>5626</v>
      </c>
      <c r="E712" s="309" t="s">
        <v>5627</v>
      </c>
      <c r="F712" s="181">
        <v>14556</v>
      </c>
      <c r="G712" s="308" t="s">
        <v>5766</v>
      </c>
      <c r="H712" s="308">
        <v>2009</v>
      </c>
      <c r="I712" s="308" t="s">
        <v>5767</v>
      </c>
      <c r="J712" s="312">
        <v>200307.56</v>
      </c>
      <c r="K712" s="311" t="s">
        <v>81</v>
      </c>
      <c r="L712" s="378" t="s">
        <v>5630</v>
      </c>
      <c r="M712" s="307" t="s">
        <v>5631</v>
      </c>
      <c r="N712" s="182" t="s">
        <v>5768</v>
      </c>
      <c r="O712" s="313" t="s">
        <v>5769</v>
      </c>
      <c r="P712" s="379">
        <v>9000478</v>
      </c>
      <c r="Q712" s="372">
        <f t="shared" si="32"/>
        <v>45</v>
      </c>
      <c r="R712" s="372">
        <v>0</v>
      </c>
      <c r="S712" s="372">
        <v>0</v>
      </c>
      <c r="T712" s="372">
        <v>45</v>
      </c>
      <c r="U712" s="372">
        <f t="shared" si="31"/>
        <v>45</v>
      </c>
      <c r="V712" s="372">
        <v>85</v>
      </c>
      <c r="W712" s="380">
        <f>50/60*100+10/60*100</f>
        <v>100</v>
      </c>
      <c r="X712" s="374" t="s">
        <v>5770</v>
      </c>
      <c r="Y712" s="375">
        <v>3</v>
      </c>
      <c r="Z712" s="375">
        <v>10</v>
      </c>
      <c r="AA712" s="375">
        <v>5</v>
      </c>
      <c r="AB712" s="375">
        <v>44</v>
      </c>
      <c r="AC712" s="375">
        <v>77</v>
      </c>
      <c r="AD712" s="375">
        <v>45</v>
      </c>
      <c r="AE712" s="375">
        <v>5</v>
      </c>
      <c r="AF712" s="185">
        <v>82.390000000000015</v>
      </c>
      <c r="AG712" s="182" t="s">
        <v>5626</v>
      </c>
      <c r="AH712" s="182" t="s">
        <v>5635</v>
      </c>
      <c r="AI712" s="185">
        <v>38.07</v>
      </c>
      <c r="AJ712" s="182" t="s">
        <v>5636</v>
      </c>
      <c r="AK712" s="182" t="s">
        <v>5635</v>
      </c>
      <c r="AL712" s="328">
        <v>13.639999999999999</v>
      </c>
      <c r="AM712" s="182" t="s">
        <v>5637</v>
      </c>
      <c r="AN712" s="182" t="s">
        <v>5635</v>
      </c>
      <c r="AO712" s="328">
        <v>30.680000000000003</v>
      </c>
      <c r="AP712" s="182"/>
      <c r="AQ712" s="182"/>
      <c r="AR712" s="185"/>
      <c r="AS712" s="182"/>
      <c r="AT712" s="182"/>
      <c r="AU712" s="342"/>
      <c r="AV712" s="356"/>
      <c r="AW712" s="356"/>
      <c r="AX712" s="356"/>
    </row>
    <row r="713" spans="1:50" s="421" customFormat="1" ht="87.9">
      <c r="A713" s="370" t="s">
        <v>9795</v>
      </c>
      <c r="B713" s="370" t="s">
        <v>9796</v>
      </c>
      <c r="C713" s="304" t="s">
        <v>5625</v>
      </c>
      <c r="D713" s="341" t="s">
        <v>5626</v>
      </c>
      <c r="E713" s="309" t="s">
        <v>5627</v>
      </c>
      <c r="F713" s="181">
        <v>14556</v>
      </c>
      <c r="G713" s="308" t="s">
        <v>5771</v>
      </c>
      <c r="H713" s="308">
        <v>2009</v>
      </c>
      <c r="I713" s="314" t="s">
        <v>5772</v>
      </c>
      <c r="J713" s="315">
        <v>60193.75</v>
      </c>
      <c r="K713" s="311" t="s">
        <v>81</v>
      </c>
      <c r="L713" s="378" t="s">
        <v>5630</v>
      </c>
      <c r="M713" s="307" t="s">
        <v>5631</v>
      </c>
      <c r="N713" s="182" t="s">
        <v>5773</v>
      </c>
      <c r="O713" s="307" t="s">
        <v>5774</v>
      </c>
      <c r="P713" s="379">
        <v>9000486</v>
      </c>
      <c r="Q713" s="372">
        <f t="shared" si="32"/>
        <v>45</v>
      </c>
      <c r="R713" s="372">
        <v>0</v>
      </c>
      <c r="S713" s="372">
        <v>0</v>
      </c>
      <c r="T713" s="372">
        <v>45</v>
      </c>
      <c r="U713" s="372">
        <f t="shared" si="31"/>
        <v>45</v>
      </c>
      <c r="V713" s="372">
        <v>85</v>
      </c>
      <c r="W713" s="380">
        <f>80+12/60*100</f>
        <v>100</v>
      </c>
      <c r="X713" s="374" t="s">
        <v>5775</v>
      </c>
      <c r="Y713" s="375">
        <v>3</v>
      </c>
      <c r="Z713" s="375">
        <v>10</v>
      </c>
      <c r="AA713" s="375">
        <v>5</v>
      </c>
      <c r="AB713" s="375">
        <v>44</v>
      </c>
      <c r="AC713" s="375">
        <v>77</v>
      </c>
      <c r="AD713" s="375">
        <v>45</v>
      </c>
      <c r="AE713" s="375">
        <v>5</v>
      </c>
      <c r="AF713" s="185">
        <v>85.8</v>
      </c>
      <c r="AG713" s="182" t="s">
        <v>5626</v>
      </c>
      <c r="AH713" s="182" t="s">
        <v>5635</v>
      </c>
      <c r="AI713" s="185">
        <v>35.799999999999997</v>
      </c>
      <c r="AJ713" s="182" t="s">
        <v>5636</v>
      </c>
      <c r="AK713" s="182" t="s">
        <v>5635</v>
      </c>
      <c r="AL713" s="328">
        <v>35.799999999999997</v>
      </c>
      <c r="AM713" s="182" t="s">
        <v>5637</v>
      </c>
      <c r="AN713" s="182" t="s">
        <v>5635</v>
      </c>
      <c r="AO713" s="328">
        <v>14.2</v>
      </c>
      <c r="AP713" s="182"/>
      <c r="AQ713" s="182"/>
      <c r="AR713" s="185"/>
      <c r="AS713" s="182"/>
      <c r="AT713" s="182"/>
      <c r="AU713" s="342"/>
      <c r="AV713" s="356"/>
      <c r="AW713" s="356"/>
      <c r="AX713" s="356"/>
    </row>
    <row r="714" spans="1:50" s="421" customFormat="1" ht="174">
      <c r="A714" s="370" t="s">
        <v>9795</v>
      </c>
      <c r="B714" s="370" t="s">
        <v>9796</v>
      </c>
      <c r="C714" s="304" t="s">
        <v>5654</v>
      </c>
      <c r="D714" s="341" t="s">
        <v>5655</v>
      </c>
      <c r="E714" s="309" t="s">
        <v>5656</v>
      </c>
      <c r="F714" s="181">
        <v>22701</v>
      </c>
      <c r="G714" s="308" t="s">
        <v>5776</v>
      </c>
      <c r="H714" s="308">
        <v>2011</v>
      </c>
      <c r="I714" s="314" t="s">
        <v>5777</v>
      </c>
      <c r="J714" s="315">
        <v>134986.51999999999</v>
      </c>
      <c r="K714" s="311" t="s">
        <v>81</v>
      </c>
      <c r="L714" s="371" t="s">
        <v>5703</v>
      </c>
      <c r="M714" s="182" t="s">
        <v>9444</v>
      </c>
      <c r="N714" s="182" t="s">
        <v>5778</v>
      </c>
      <c r="O714" s="307" t="s">
        <v>5779</v>
      </c>
      <c r="P714" s="379">
        <v>11000563</v>
      </c>
      <c r="Q714" s="372">
        <f t="shared" si="32"/>
        <v>45</v>
      </c>
      <c r="R714" s="372">
        <v>0</v>
      </c>
      <c r="S714" s="372">
        <v>0</v>
      </c>
      <c r="T714" s="372">
        <v>45</v>
      </c>
      <c r="U714" s="372">
        <f t="shared" si="31"/>
        <v>45</v>
      </c>
      <c r="V714" s="372">
        <v>85</v>
      </c>
      <c r="W714" s="380">
        <v>100</v>
      </c>
      <c r="X714" s="374" t="s">
        <v>5780</v>
      </c>
      <c r="Y714" s="375">
        <v>3</v>
      </c>
      <c r="Z714" s="375">
        <v>10</v>
      </c>
      <c r="AA714" s="375" t="s">
        <v>5781</v>
      </c>
      <c r="AB714" s="375">
        <v>44</v>
      </c>
      <c r="AC714" s="375">
        <v>76</v>
      </c>
      <c r="AD714" s="375">
        <v>45</v>
      </c>
      <c r="AE714" s="375">
        <v>5</v>
      </c>
      <c r="AF714" s="185">
        <v>77.84</v>
      </c>
      <c r="AG714" s="316" t="s">
        <v>5655</v>
      </c>
      <c r="AH714" s="182" t="s">
        <v>5664</v>
      </c>
      <c r="AI714" s="185">
        <v>0</v>
      </c>
      <c r="AJ714" s="182" t="s">
        <v>5665</v>
      </c>
      <c r="AK714" s="182" t="s">
        <v>5664</v>
      </c>
      <c r="AL714" s="328">
        <v>57.95</v>
      </c>
      <c r="AM714" s="182" t="s">
        <v>5861</v>
      </c>
      <c r="AN714" s="182" t="s">
        <v>5664</v>
      </c>
      <c r="AO714" s="328">
        <v>19.89</v>
      </c>
      <c r="AP714" s="379"/>
      <c r="AQ714" s="371"/>
      <c r="AR714" s="380"/>
      <c r="AS714" s="379"/>
      <c r="AT714" s="356"/>
      <c r="AU714" s="356"/>
      <c r="AV714" s="356"/>
      <c r="AW714" s="356"/>
      <c r="AX714" s="356"/>
    </row>
    <row r="715" spans="1:50" s="421" customFormat="1" ht="124.3">
      <c r="A715" s="370" t="s">
        <v>9795</v>
      </c>
      <c r="B715" s="370" t="s">
        <v>9796</v>
      </c>
      <c r="C715" s="304" t="s">
        <v>5782</v>
      </c>
      <c r="D715" s="341" t="s">
        <v>5639</v>
      </c>
      <c r="E715" s="182" t="s">
        <v>5783</v>
      </c>
      <c r="F715" s="181">
        <v>21238</v>
      </c>
      <c r="G715" s="308" t="s">
        <v>5784</v>
      </c>
      <c r="H715" s="308">
        <v>2010</v>
      </c>
      <c r="I715" s="314" t="s">
        <v>5785</v>
      </c>
      <c r="J715" s="315">
        <v>151583.87</v>
      </c>
      <c r="K715" s="311" t="s">
        <v>81</v>
      </c>
      <c r="L715" s="182" t="s">
        <v>5786</v>
      </c>
      <c r="M715" s="182" t="s">
        <v>5787</v>
      </c>
      <c r="N715" s="182" t="s">
        <v>5788</v>
      </c>
      <c r="O715" s="307" t="s">
        <v>5789</v>
      </c>
      <c r="P715" s="379">
        <v>9000598</v>
      </c>
      <c r="Q715" s="372">
        <f t="shared" si="32"/>
        <v>45</v>
      </c>
      <c r="R715" s="372">
        <v>0</v>
      </c>
      <c r="S715" s="372">
        <v>0</v>
      </c>
      <c r="T715" s="372">
        <v>45</v>
      </c>
      <c r="U715" s="372">
        <f t="shared" si="31"/>
        <v>45</v>
      </c>
      <c r="V715" s="372">
        <v>85</v>
      </c>
      <c r="W715" s="381">
        <v>100</v>
      </c>
      <c r="X715" s="374" t="s">
        <v>5790</v>
      </c>
      <c r="Y715" s="375">
        <v>4</v>
      </c>
      <c r="Z715" s="375">
        <v>4</v>
      </c>
      <c r="AA715" s="375">
        <v>6</v>
      </c>
      <c r="AB715" s="375">
        <v>46</v>
      </c>
      <c r="AC715" s="375">
        <v>82</v>
      </c>
      <c r="AD715" s="375">
        <v>45</v>
      </c>
      <c r="AE715" s="375">
        <v>5</v>
      </c>
      <c r="AF715" s="185">
        <v>100</v>
      </c>
      <c r="AG715" s="182" t="s">
        <v>5791</v>
      </c>
      <c r="AH715" s="182" t="s">
        <v>5792</v>
      </c>
      <c r="AI715" s="185">
        <v>36.36</v>
      </c>
      <c r="AJ715" s="182" t="s">
        <v>5665</v>
      </c>
      <c r="AK715" s="182" t="s">
        <v>5793</v>
      </c>
      <c r="AL715" s="328">
        <v>63.639999999999993</v>
      </c>
      <c r="AM715" s="182"/>
      <c r="AN715" s="371"/>
      <c r="AO715" s="372"/>
      <c r="AP715" s="182"/>
      <c r="AQ715" s="371"/>
      <c r="AR715" s="373"/>
      <c r="AS715" s="379"/>
      <c r="AT715" s="356"/>
      <c r="AU715" s="356"/>
      <c r="AV715" s="356"/>
      <c r="AW715" s="356"/>
      <c r="AX715" s="356"/>
    </row>
    <row r="716" spans="1:50" s="421" customFormat="1" ht="409.6">
      <c r="A716" s="370" t="s">
        <v>9795</v>
      </c>
      <c r="B716" s="370" t="s">
        <v>9796</v>
      </c>
      <c r="C716" s="304" t="s">
        <v>5666</v>
      </c>
      <c r="D716" s="438" t="s">
        <v>5667</v>
      </c>
      <c r="E716" s="309" t="s">
        <v>5668</v>
      </c>
      <c r="F716" s="181">
        <v>26559</v>
      </c>
      <c r="G716" s="308" t="s">
        <v>5794</v>
      </c>
      <c r="H716" s="308">
        <v>2011</v>
      </c>
      <c r="I716" s="308" t="s">
        <v>5795</v>
      </c>
      <c r="J716" s="312">
        <f>107640+3887.24+3364.58+441.47</f>
        <v>115333.29000000001</v>
      </c>
      <c r="K716" s="311" t="s">
        <v>4184</v>
      </c>
      <c r="L716" s="328" t="s">
        <v>5796</v>
      </c>
      <c r="M716" s="182" t="s">
        <v>5797</v>
      </c>
      <c r="N716" s="182" t="s">
        <v>5798</v>
      </c>
      <c r="O716" s="182" t="s">
        <v>5799</v>
      </c>
      <c r="P716" s="182">
        <v>11000062</v>
      </c>
      <c r="Q716" s="439">
        <f>U716</f>
        <v>45</v>
      </c>
      <c r="R716" s="372">
        <v>0</v>
      </c>
      <c r="S716" s="440">
        <v>0</v>
      </c>
      <c r="T716" s="440">
        <v>45</v>
      </c>
      <c r="U716" s="440">
        <f>SUM(R716:T716)</f>
        <v>45</v>
      </c>
      <c r="V716" s="441">
        <v>85</v>
      </c>
      <c r="W716" s="441">
        <v>100</v>
      </c>
      <c r="X716" s="374" t="s">
        <v>5800</v>
      </c>
      <c r="Y716" s="375">
        <v>6</v>
      </c>
      <c r="Z716" s="375">
        <v>3</v>
      </c>
      <c r="AA716" s="375">
        <v>1</v>
      </c>
      <c r="AB716" s="375">
        <v>47</v>
      </c>
      <c r="AC716" s="375"/>
      <c r="AD716" s="375">
        <v>45</v>
      </c>
      <c r="AE716" s="375">
        <v>5</v>
      </c>
      <c r="AF716" s="306">
        <v>14.2</v>
      </c>
      <c r="AG716" s="182" t="s">
        <v>5676</v>
      </c>
      <c r="AH716" s="182" t="s">
        <v>5677</v>
      </c>
      <c r="AI716" s="185">
        <v>0</v>
      </c>
      <c r="AJ716" s="437" t="s">
        <v>5680</v>
      </c>
      <c r="AK716" s="182" t="s">
        <v>5677</v>
      </c>
      <c r="AL716" s="328">
        <v>0</v>
      </c>
      <c r="AM716" s="182" t="s">
        <v>5665</v>
      </c>
      <c r="AN716" s="182" t="s">
        <v>5677</v>
      </c>
      <c r="AO716" s="328">
        <v>0</v>
      </c>
      <c r="AP716" s="341" t="s">
        <v>5624</v>
      </c>
      <c r="AQ716" s="182" t="s">
        <v>5677</v>
      </c>
      <c r="AR716" s="185">
        <v>0</v>
      </c>
      <c r="AS716" s="182" t="s">
        <v>9798</v>
      </c>
      <c r="AT716" s="182" t="s">
        <v>5677</v>
      </c>
      <c r="AU716" s="373">
        <v>14</v>
      </c>
      <c r="AV716" s="356"/>
      <c r="AW716" s="356"/>
      <c r="AX716" s="356"/>
    </row>
    <row r="717" spans="1:50" s="421" customFormat="1" ht="273.45">
      <c r="A717" s="370" t="s">
        <v>9795</v>
      </c>
      <c r="B717" s="370" t="s">
        <v>9796</v>
      </c>
      <c r="C717" s="304" t="s">
        <v>5801</v>
      </c>
      <c r="D717" s="371" t="s">
        <v>77</v>
      </c>
      <c r="E717" s="182" t="s">
        <v>5802</v>
      </c>
      <c r="F717" s="304">
        <v>23010</v>
      </c>
      <c r="G717" s="308" t="s">
        <v>5803</v>
      </c>
      <c r="H717" s="317" t="s">
        <v>5804</v>
      </c>
      <c r="I717" s="308" t="s">
        <v>5805</v>
      </c>
      <c r="J717" s="312">
        <f>516000+169334.78</f>
        <v>685334.78</v>
      </c>
      <c r="K717" s="318" t="s">
        <v>9799</v>
      </c>
      <c r="L717" s="319" t="s">
        <v>5806</v>
      </c>
      <c r="M717" s="371" t="s">
        <v>5807</v>
      </c>
      <c r="N717" s="182" t="s">
        <v>5808</v>
      </c>
      <c r="O717" s="371" t="s">
        <v>5809</v>
      </c>
      <c r="P717" s="371">
        <v>10000450</v>
      </c>
      <c r="Q717" s="439">
        <v>45</v>
      </c>
      <c r="R717" s="372">
        <v>0</v>
      </c>
      <c r="S717" s="440">
        <v>0</v>
      </c>
      <c r="T717" s="440">
        <v>45</v>
      </c>
      <c r="U717" s="440">
        <f>SUM(R717:T717)</f>
        <v>45</v>
      </c>
      <c r="V717" s="441">
        <v>85</v>
      </c>
      <c r="W717" s="441">
        <v>100</v>
      </c>
      <c r="X717" s="374" t="s">
        <v>5810</v>
      </c>
      <c r="Y717" s="375">
        <v>6</v>
      </c>
      <c r="Z717" s="375">
        <v>1</v>
      </c>
      <c r="AA717" s="375">
        <v>3</v>
      </c>
      <c r="AB717" s="375">
        <v>14</v>
      </c>
      <c r="AC717" s="375"/>
      <c r="AD717" s="375">
        <v>45</v>
      </c>
      <c r="AE717" s="375">
        <v>2</v>
      </c>
      <c r="AF717" s="185">
        <v>36.21</v>
      </c>
      <c r="AG717" s="320" t="s">
        <v>5811</v>
      </c>
      <c r="AH717" s="182" t="s">
        <v>5812</v>
      </c>
      <c r="AI717" s="185">
        <v>36.21</v>
      </c>
      <c r="AJ717" s="182"/>
      <c r="AK717" s="371"/>
      <c r="AL717" s="372">
        <v>0</v>
      </c>
      <c r="AM717" s="358"/>
      <c r="AN717" s="358"/>
      <c r="AO717" s="442"/>
      <c r="AP717" s="358"/>
      <c r="AQ717" s="371"/>
      <c r="AR717" s="443"/>
      <c r="AS717" s="358"/>
      <c r="AT717" s="356"/>
      <c r="AU717" s="356"/>
      <c r="AV717" s="356"/>
      <c r="AW717" s="356"/>
      <c r="AX717" s="356"/>
    </row>
    <row r="718" spans="1:50" s="421" customFormat="1" ht="273.45">
      <c r="A718" s="370" t="s">
        <v>9795</v>
      </c>
      <c r="B718" s="370" t="s">
        <v>9796</v>
      </c>
      <c r="C718" s="304" t="s">
        <v>5801</v>
      </c>
      <c r="D718" s="371" t="s">
        <v>77</v>
      </c>
      <c r="E718" s="182" t="s">
        <v>5802</v>
      </c>
      <c r="F718" s="304">
        <v>23010</v>
      </c>
      <c r="G718" s="308" t="s">
        <v>5813</v>
      </c>
      <c r="H718" s="308">
        <v>2011</v>
      </c>
      <c r="I718" s="308" t="s">
        <v>5814</v>
      </c>
      <c r="J718" s="312">
        <f>94085.72+71165</f>
        <v>165250.72</v>
      </c>
      <c r="K718" s="318" t="s">
        <v>5815</v>
      </c>
      <c r="L718" s="319" t="s">
        <v>5816</v>
      </c>
      <c r="M718" s="371" t="s">
        <v>5817</v>
      </c>
      <c r="N718" s="182" t="s">
        <v>5808</v>
      </c>
      <c r="O718" s="371" t="s">
        <v>5818</v>
      </c>
      <c r="P718" s="371">
        <v>11000595</v>
      </c>
      <c r="Q718" s="439" t="s">
        <v>5819</v>
      </c>
      <c r="R718" s="372">
        <v>0</v>
      </c>
      <c r="S718" s="440">
        <v>0</v>
      </c>
      <c r="T718" s="439" t="s">
        <v>5819</v>
      </c>
      <c r="U718" s="439" t="s">
        <v>5819</v>
      </c>
      <c r="V718" s="441">
        <v>85</v>
      </c>
      <c r="W718" s="441">
        <v>100</v>
      </c>
      <c r="X718" s="374" t="s">
        <v>5810</v>
      </c>
      <c r="Y718" s="375">
        <v>6</v>
      </c>
      <c r="Z718" s="375">
        <v>1</v>
      </c>
      <c r="AA718" s="375">
        <v>3</v>
      </c>
      <c r="AB718" s="375">
        <v>63</v>
      </c>
      <c r="AC718" s="375"/>
      <c r="AD718" s="375">
        <v>45</v>
      </c>
      <c r="AE718" s="375">
        <v>5</v>
      </c>
      <c r="AF718" s="185">
        <v>36.21</v>
      </c>
      <c r="AG718" s="320" t="s">
        <v>5811</v>
      </c>
      <c r="AH718" s="182" t="s">
        <v>5812</v>
      </c>
      <c r="AI718" s="185">
        <v>3621</v>
      </c>
      <c r="AJ718" s="182"/>
      <c r="AK718" s="371"/>
      <c r="AL718" s="444">
        <v>0</v>
      </c>
      <c r="AM718" s="358"/>
      <c r="AN718" s="358"/>
      <c r="AO718" s="442"/>
      <c r="AP718" s="358"/>
      <c r="AQ718" s="371"/>
      <c r="AR718" s="443"/>
      <c r="AS718" s="358"/>
      <c r="AT718" s="356"/>
      <c r="AU718" s="356"/>
      <c r="AV718" s="356"/>
      <c r="AW718" s="356"/>
      <c r="AX718" s="356"/>
    </row>
    <row r="719" spans="1:50" s="421" customFormat="1" ht="149.15">
      <c r="A719" s="370" t="s">
        <v>9795</v>
      </c>
      <c r="B719" s="370" t="s">
        <v>9796</v>
      </c>
      <c r="C719" s="304" t="s">
        <v>5625</v>
      </c>
      <c r="D719" s="341" t="s">
        <v>5626</v>
      </c>
      <c r="E719" s="183" t="s">
        <v>5627</v>
      </c>
      <c r="F719" s="181">
        <v>14556</v>
      </c>
      <c r="G719" s="321" t="s">
        <v>5820</v>
      </c>
      <c r="H719" s="322">
        <v>2012</v>
      </c>
      <c r="I719" s="321" t="s">
        <v>5821</v>
      </c>
      <c r="J719" s="213">
        <v>112860</v>
      </c>
      <c r="K719" s="318" t="s">
        <v>4184</v>
      </c>
      <c r="L719" s="445" t="s">
        <v>5822</v>
      </c>
      <c r="M719" s="307" t="s">
        <v>5823</v>
      </c>
      <c r="N719" s="183" t="s">
        <v>5824</v>
      </c>
      <c r="O719" s="183" t="s">
        <v>5825</v>
      </c>
      <c r="P719" s="323">
        <v>12000372</v>
      </c>
      <c r="Q719" s="324">
        <v>45</v>
      </c>
      <c r="R719" s="324">
        <v>0</v>
      </c>
      <c r="S719" s="324">
        <v>0</v>
      </c>
      <c r="T719" s="324">
        <v>45</v>
      </c>
      <c r="U719" s="446">
        <f>SUM(R719:T719)</f>
        <v>45</v>
      </c>
      <c r="V719" s="372">
        <v>85</v>
      </c>
      <c r="W719" s="325">
        <v>100</v>
      </c>
      <c r="X719" s="374" t="s">
        <v>5826</v>
      </c>
      <c r="Y719" s="375">
        <v>4</v>
      </c>
      <c r="Z719" s="375">
        <v>5</v>
      </c>
      <c r="AA719" s="375">
        <v>5</v>
      </c>
      <c r="AB719" s="375">
        <v>4</v>
      </c>
      <c r="AC719" s="375"/>
      <c r="AD719" s="375">
        <v>45</v>
      </c>
      <c r="AE719" s="375">
        <v>5</v>
      </c>
      <c r="AF719" s="185">
        <v>80.11</v>
      </c>
      <c r="AG719" s="182" t="s">
        <v>5626</v>
      </c>
      <c r="AH719" s="182" t="s">
        <v>5635</v>
      </c>
      <c r="AI719" s="185">
        <v>30.11</v>
      </c>
      <c r="AJ719" s="182" t="s">
        <v>5636</v>
      </c>
      <c r="AK719" s="182" t="s">
        <v>5635</v>
      </c>
      <c r="AL719" s="328">
        <v>30.680000000000003</v>
      </c>
      <c r="AM719" s="182" t="s">
        <v>5637</v>
      </c>
      <c r="AN719" s="182" t="s">
        <v>5635</v>
      </c>
      <c r="AO719" s="328">
        <v>19.32</v>
      </c>
      <c r="AP719" s="182"/>
      <c r="AQ719" s="182"/>
      <c r="AR719" s="185"/>
      <c r="AS719" s="182"/>
      <c r="AT719" s="182"/>
      <c r="AU719" s="342"/>
      <c r="AV719" s="356"/>
      <c r="AW719" s="356"/>
      <c r="AX719" s="356"/>
    </row>
    <row r="720" spans="1:50" s="421" customFormat="1" ht="87.9">
      <c r="A720" s="370" t="s">
        <v>9795</v>
      </c>
      <c r="B720" s="370" t="s">
        <v>9796</v>
      </c>
      <c r="C720" s="304" t="s">
        <v>5827</v>
      </c>
      <c r="D720" s="341" t="s">
        <v>5723</v>
      </c>
      <c r="E720" s="183" t="s">
        <v>5828</v>
      </c>
      <c r="F720" s="181">
        <v>2034</v>
      </c>
      <c r="G720" s="321" t="s">
        <v>5829</v>
      </c>
      <c r="H720" s="326">
        <v>2014</v>
      </c>
      <c r="I720" s="326" t="s">
        <v>5830</v>
      </c>
      <c r="J720" s="213">
        <v>20962.04</v>
      </c>
      <c r="K720" s="327" t="s">
        <v>4184</v>
      </c>
      <c r="L720" s="378" t="s">
        <v>5831</v>
      </c>
      <c r="M720" s="307" t="s">
        <v>5832</v>
      </c>
      <c r="N720" s="183" t="s">
        <v>5833</v>
      </c>
      <c r="O720" s="183" t="s">
        <v>5834</v>
      </c>
      <c r="P720" s="323">
        <v>14000303</v>
      </c>
      <c r="Q720" s="372">
        <f>U720</f>
        <v>45</v>
      </c>
      <c r="R720" s="372">
        <v>0</v>
      </c>
      <c r="S720" s="372">
        <v>0</v>
      </c>
      <c r="T720" s="372">
        <v>45</v>
      </c>
      <c r="U720" s="372">
        <f>R720+S720+T720</f>
        <v>45</v>
      </c>
      <c r="V720" s="372">
        <v>85</v>
      </c>
      <c r="W720" s="185">
        <v>100</v>
      </c>
      <c r="X720" s="374" t="s">
        <v>5835</v>
      </c>
      <c r="Y720" s="375">
        <v>3</v>
      </c>
      <c r="Z720" s="375">
        <v>10</v>
      </c>
      <c r="AA720" s="375">
        <v>6</v>
      </c>
      <c r="AB720" s="375">
        <v>46</v>
      </c>
      <c r="AC720" s="375"/>
      <c r="AD720" s="375">
        <v>45</v>
      </c>
      <c r="AE720" s="375">
        <v>5</v>
      </c>
      <c r="AF720" s="185">
        <v>22.73</v>
      </c>
      <c r="AG720" s="182" t="s">
        <v>5723</v>
      </c>
      <c r="AH720" s="182" t="s">
        <v>5729</v>
      </c>
      <c r="AI720" s="185">
        <v>11.93</v>
      </c>
      <c r="AJ720" s="182" t="s">
        <v>5665</v>
      </c>
      <c r="AK720" s="182" t="s">
        <v>5729</v>
      </c>
      <c r="AL720" s="328">
        <v>0</v>
      </c>
      <c r="AM720" s="182" t="s">
        <v>5836</v>
      </c>
      <c r="AN720" s="182" t="s">
        <v>5729</v>
      </c>
      <c r="AO720" s="328">
        <v>10.8</v>
      </c>
      <c r="AP720" s="371"/>
      <c r="AQ720" s="371"/>
      <c r="AR720" s="373"/>
      <c r="AS720" s="371"/>
      <c r="AT720" s="182"/>
      <c r="AU720" s="356"/>
      <c r="AV720" s="356"/>
      <c r="AW720" s="356"/>
      <c r="AX720" s="356"/>
    </row>
    <row r="721" spans="1:50" s="421" customFormat="1" ht="87.9">
      <c r="A721" s="370" t="s">
        <v>9795</v>
      </c>
      <c r="B721" s="317" t="s">
        <v>9796</v>
      </c>
      <c r="C721" s="317" t="s">
        <v>5638</v>
      </c>
      <c r="D721" s="329" t="s">
        <v>5639</v>
      </c>
      <c r="E721" s="321" t="s">
        <v>5837</v>
      </c>
      <c r="F721" s="181">
        <v>15646</v>
      </c>
      <c r="G721" s="321" t="s">
        <v>5838</v>
      </c>
      <c r="H721" s="326">
        <v>2016</v>
      </c>
      <c r="I721" s="326" t="s">
        <v>5839</v>
      </c>
      <c r="J721" s="213">
        <v>62379.67</v>
      </c>
      <c r="K721" s="327" t="s">
        <v>271</v>
      </c>
      <c r="L721" s="447" t="s">
        <v>5643</v>
      </c>
      <c r="M721" s="308" t="s">
        <v>5840</v>
      </c>
      <c r="N721" s="321" t="s">
        <v>5841</v>
      </c>
      <c r="O721" s="183" t="s">
        <v>5842</v>
      </c>
      <c r="P721" s="323">
        <v>16000313</v>
      </c>
      <c r="Q721" s="372">
        <v>45</v>
      </c>
      <c r="R721" s="372">
        <v>0</v>
      </c>
      <c r="S721" s="372">
        <v>0</v>
      </c>
      <c r="T721" s="372">
        <v>45</v>
      </c>
      <c r="U721" s="372">
        <f>R721+S721+T721</f>
        <v>45</v>
      </c>
      <c r="V721" s="372">
        <v>85</v>
      </c>
      <c r="W721" s="185">
        <v>100</v>
      </c>
      <c r="X721" s="374" t="s">
        <v>5843</v>
      </c>
      <c r="Y721" s="375">
        <v>1</v>
      </c>
      <c r="Z721" s="375">
        <v>6</v>
      </c>
      <c r="AA721" s="375">
        <v>1</v>
      </c>
      <c r="AB721" s="375">
        <v>161</v>
      </c>
      <c r="AC721" s="375">
        <v>133</v>
      </c>
      <c r="AD721" s="375">
        <v>45</v>
      </c>
      <c r="AE721" s="375">
        <v>5</v>
      </c>
      <c r="AF721" s="185">
        <v>56.820000000000007</v>
      </c>
      <c r="AG721" s="182" t="s">
        <v>5639</v>
      </c>
      <c r="AH721" s="182" t="s">
        <v>5646</v>
      </c>
      <c r="AI721" s="185">
        <v>56.820000000000007</v>
      </c>
      <c r="AJ721" s="371"/>
      <c r="AK721" s="182"/>
      <c r="AL721" s="372">
        <v>0</v>
      </c>
      <c r="AM721" s="371"/>
      <c r="AN721" s="182"/>
      <c r="AO721" s="372"/>
      <c r="AP721" s="371"/>
      <c r="AQ721" s="371"/>
      <c r="AR721" s="373"/>
      <c r="AS721" s="371"/>
      <c r="AT721" s="182"/>
      <c r="AU721" s="356"/>
      <c r="AV721" s="356"/>
      <c r="AW721" s="356"/>
      <c r="AX721" s="356"/>
    </row>
    <row r="722" spans="1:50" s="421" customFormat="1" ht="87.9">
      <c r="A722" s="370" t="s">
        <v>9795</v>
      </c>
      <c r="B722" s="317" t="s">
        <v>9796</v>
      </c>
      <c r="C722" s="317" t="s">
        <v>5603</v>
      </c>
      <c r="D722" s="326" t="s">
        <v>5604</v>
      </c>
      <c r="E722" s="321" t="s">
        <v>5605</v>
      </c>
      <c r="F722" s="181">
        <v>8782</v>
      </c>
      <c r="G722" s="321" t="s">
        <v>5844</v>
      </c>
      <c r="H722" s="326">
        <v>2015</v>
      </c>
      <c r="I722" s="326" t="s">
        <v>5845</v>
      </c>
      <c r="J722" s="213">
        <v>14575.84</v>
      </c>
      <c r="K722" s="327" t="s">
        <v>9800</v>
      </c>
      <c r="L722" s="447" t="s">
        <v>5739</v>
      </c>
      <c r="M722" s="313" t="s">
        <v>5846</v>
      </c>
      <c r="N722" s="321" t="s">
        <v>5847</v>
      </c>
      <c r="O722" s="183" t="s">
        <v>5848</v>
      </c>
      <c r="P722" s="323">
        <v>15000204</v>
      </c>
      <c r="Q722" s="372">
        <v>45</v>
      </c>
      <c r="R722" s="372">
        <v>0</v>
      </c>
      <c r="S722" s="372">
        <v>0</v>
      </c>
      <c r="T722" s="372">
        <v>45</v>
      </c>
      <c r="U722" s="372">
        <v>45</v>
      </c>
      <c r="V722" s="372">
        <v>85</v>
      </c>
      <c r="W722" s="185">
        <v>100</v>
      </c>
      <c r="X722" s="374" t="s">
        <v>5849</v>
      </c>
      <c r="Y722" s="375">
        <v>4</v>
      </c>
      <c r="Z722" s="375">
        <v>4</v>
      </c>
      <c r="AA722" s="375">
        <v>5</v>
      </c>
      <c r="AB722" s="375">
        <v>46</v>
      </c>
      <c r="AC722" s="375">
        <v>98</v>
      </c>
      <c r="AD722" s="375">
        <v>45</v>
      </c>
      <c r="AE722" s="375">
        <v>5</v>
      </c>
      <c r="AF722" s="185">
        <v>45.45</v>
      </c>
      <c r="AG722" s="182" t="s">
        <v>5604</v>
      </c>
      <c r="AH722" s="182" t="s">
        <v>5613</v>
      </c>
      <c r="AI722" s="185">
        <v>45.45</v>
      </c>
      <c r="AJ722" s="371"/>
      <c r="AK722" s="371"/>
      <c r="AL722" s="372">
        <v>0</v>
      </c>
      <c r="AM722" s="371"/>
      <c r="AN722" s="371"/>
      <c r="AO722" s="372"/>
      <c r="AP722" s="371"/>
      <c r="AQ722" s="371"/>
      <c r="AR722" s="373"/>
      <c r="AS722" s="371"/>
      <c r="AT722" s="182"/>
      <c r="AU722" s="356"/>
      <c r="AV722" s="356"/>
      <c r="AW722" s="356"/>
      <c r="AX722" s="356"/>
    </row>
    <row r="723" spans="1:50" s="421" customFormat="1" ht="87.9">
      <c r="A723" s="370" t="s">
        <v>9795</v>
      </c>
      <c r="B723" s="370" t="s">
        <v>9796</v>
      </c>
      <c r="C723" s="304" t="s">
        <v>5850</v>
      </c>
      <c r="D723" s="330" t="s">
        <v>5851</v>
      </c>
      <c r="E723" s="183" t="s">
        <v>5852</v>
      </c>
      <c r="F723" s="181">
        <v>23468</v>
      </c>
      <c r="G723" s="321" t="s">
        <v>5853</v>
      </c>
      <c r="H723" s="326">
        <v>2015</v>
      </c>
      <c r="I723" s="326" t="s">
        <v>5854</v>
      </c>
      <c r="J723" s="213">
        <v>21619.47</v>
      </c>
      <c r="K723" s="327" t="s">
        <v>9801</v>
      </c>
      <c r="L723" s="445" t="s">
        <v>5855</v>
      </c>
      <c r="M723" s="307" t="s">
        <v>5856</v>
      </c>
      <c r="N723" s="183" t="s">
        <v>5857</v>
      </c>
      <c r="O723" s="183" t="s">
        <v>5858</v>
      </c>
      <c r="P723" s="323">
        <v>15000158</v>
      </c>
      <c r="Q723" s="372">
        <v>45</v>
      </c>
      <c r="R723" s="372">
        <v>0</v>
      </c>
      <c r="S723" s="372">
        <v>0</v>
      </c>
      <c r="T723" s="372">
        <v>45</v>
      </c>
      <c r="U723" s="372">
        <v>45</v>
      </c>
      <c r="V723" s="372">
        <v>85</v>
      </c>
      <c r="W723" s="185">
        <v>100</v>
      </c>
      <c r="X723" s="374" t="s">
        <v>5859</v>
      </c>
      <c r="Y723" s="375">
        <v>4</v>
      </c>
      <c r="Z723" s="375">
        <v>9</v>
      </c>
      <c r="AA723" s="375">
        <v>3</v>
      </c>
      <c r="AB723" s="375">
        <v>32</v>
      </c>
      <c r="AC723" s="375"/>
      <c r="AD723" s="375">
        <v>45</v>
      </c>
      <c r="AE723" s="375">
        <v>5</v>
      </c>
      <c r="AF723" s="185">
        <v>86.36999999999999</v>
      </c>
      <c r="AG723" s="182" t="s">
        <v>5851</v>
      </c>
      <c r="AH723" s="182" t="s">
        <v>5860</v>
      </c>
      <c r="AI723" s="185">
        <v>0</v>
      </c>
      <c r="AJ723" s="182" t="s">
        <v>5665</v>
      </c>
      <c r="AK723" s="182" t="s">
        <v>5860</v>
      </c>
      <c r="AL723" s="328">
        <v>0</v>
      </c>
      <c r="AM723" s="182" t="s">
        <v>9802</v>
      </c>
      <c r="AN723" s="182" t="s">
        <v>5860</v>
      </c>
      <c r="AO723" s="328">
        <v>54.55</v>
      </c>
      <c r="AP723" s="182" t="s">
        <v>9803</v>
      </c>
      <c r="AQ723" s="182" t="s">
        <v>5860</v>
      </c>
      <c r="AR723" s="185">
        <v>0</v>
      </c>
      <c r="AS723" s="182" t="s">
        <v>5862</v>
      </c>
      <c r="AT723" s="182" t="s">
        <v>5860</v>
      </c>
      <c r="AU723" s="185">
        <v>31.82</v>
      </c>
      <c r="AV723" s="267"/>
      <c r="AW723" s="356"/>
      <c r="AX723" s="356"/>
    </row>
    <row r="724" spans="1:50" s="421" customFormat="1" ht="111.9">
      <c r="A724" s="370" t="s">
        <v>9795</v>
      </c>
      <c r="B724" s="370" t="s">
        <v>9796</v>
      </c>
      <c r="C724" s="304" t="s">
        <v>5666</v>
      </c>
      <c r="D724" s="330" t="s">
        <v>5667</v>
      </c>
      <c r="E724" s="309" t="s">
        <v>5668</v>
      </c>
      <c r="F724" s="181">
        <v>26559</v>
      </c>
      <c r="G724" s="321" t="s">
        <v>5863</v>
      </c>
      <c r="H724" s="326">
        <v>2015</v>
      </c>
      <c r="I724" s="326" t="s">
        <v>5864</v>
      </c>
      <c r="J724" s="213">
        <v>42294.38</v>
      </c>
      <c r="K724" s="327" t="s">
        <v>9801</v>
      </c>
      <c r="L724" s="445" t="s">
        <v>5865</v>
      </c>
      <c r="M724" s="307" t="s">
        <v>5866</v>
      </c>
      <c r="N724" s="183" t="s">
        <v>5867</v>
      </c>
      <c r="O724" s="183" t="s">
        <v>5868</v>
      </c>
      <c r="P724" s="323">
        <v>15000301</v>
      </c>
      <c r="Q724" s="372">
        <v>45</v>
      </c>
      <c r="R724" s="372">
        <v>0</v>
      </c>
      <c r="S724" s="372">
        <v>0</v>
      </c>
      <c r="T724" s="372">
        <v>45</v>
      </c>
      <c r="U724" s="372">
        <v>45</v>
      </c>
      <c r="V724" s="372">
        <v>85</v>
      </c>
      <c r="W724" s="185">
        <v>100</v>
      </c>
      <c r="X724" s="374" t="s">
        <v>5869</v>
      </c>
      <c r="Y724" s="375">
        <v>6</v>
      </c>
      <c r="Z724" s="375">
        <v>3</v>
      </c>
      <c r="AA724" s="375">
        <v>1</v>
      </c>
      <c r="AB724" s="375"/>
      <c r="AC724" s="375"/>
      <c r="AD724" s="375">
        <v>45</v>
      </c>
      <c r="AE724" s="375">
        <v>5</v>
      </c>
      <c r="AF724" s="185">
        <v>0</v>
      </c>
      <c r="AG724" s="182" t="s">
        <v>5667</v>
      </c>
      <c r="AH724" s="182" t="s">
        <v>5677</v>
      </c>
      <c r="AI724" s="185">
        <v>0</v>
      </c>
      <c r="AJ724" s="182" t="s">
        <v>5624</v>
      </c>
      <c r="AK724" s="182" t="s">
        <v>5677</v>
      </c>
      <c r="AL724" s="328">
        <v>0</v>
      </c>
      <c r="AM724" s="182" t="s">
        <v>5665</v>
      </c>
      <c r="AN724" s="182" t="s">
        <v>5677</v>
      </c>
      <c r="AO724" s="328">
        <v>0</v>
      </c>
      <c r="AP724" s="182" t="s">
        <v>5680</v>
      </c>
      <c r="AQ724" s="182" t="s">
        <v>5677</v>
      </c>
      <c r="AR724" s="185">
        <v>0</v>
      </c>
      <c r="AS724" s="182" t="s">
        <v>9804</v>
      </c>
      <c r="AT724" s="182" t="s">
        <v>5677</v>
      </c>
      <c r="AU724" s="185">
        <v>0</v>
      </c>
      <c r="AV724" s="356"/>
      <c r="AW724" s="356"/>
      <c r="AX724" s="356"/>
    </row>
    <row r="725" spans="1:50" s="421" customFormat="1" ht="161.6">
      <c r="A725" s="370" t="s">
        <v>9795</v>
      </c>
      <c r="B725" s="370" t="s">
        <v>9796</v>
      </c>
      <c r="C725" s="304" t="s">
        <v>5614</v>
      </c>
      <c r="D725" s="330" t="s">
        <v>5615</v>
      </c>
      <c r="E725" s="309" t="s">
        <v>5616</v>
      </c>
      <c r="F725" s="181">
        <v>5566</v>
      </c>
      <c r="G725" s="321" t="s">
        <v>5871</v>
      </c>
      <c r="H725" s="326">
        <v>2016</v>
      </c>
      <c r="I725" s="326" t="s">
        <v>5872</v>
      </c>
      <c r="J725" s="213">
        <v>65766.48</v>
      </c>
      <c r="K725" s="327" t="s">
        <v>271</v>
      </c>
      <c r="L725" s="445" t="s">
        <v>5873</v>
      </c>
      <c r="M725" s="307" t="s">
        <v>5874</v>
      </c>
      <c r="N725" s="183" t="s">
        <v>5875</v>
      </c>
      <c r="O725" s="183" t="s">
        <v>5876</v>
      </c>
      <c r="P725" s="323">
        <v>16000040</v>
      </c>
      <c r="Q725" s="372">
        <v>45</v>
      </c>
      <c r="R725" s="372">
        <v>0</v>
      </c>
      <c r="S725" s="372">
        <v>0</v>
      </c>
      <c r="T725" s="372">
        <v>45</v>
      </c>
      <c r="U725" s="372">
        <v>45</v>
      </c>
      <c r="V725" s="372">
        <v>85</v>
      </c>
      <c r="W725" s="185">
        <v>100</v>
      </c>
      <c r="X725" s="374" t="s">
        <v>5877</v>
      </c>
      <c r="Y725" s="375">
        <v>4</v>
      </c>
      <c r="Z725" s="375">
        <v>3</v>
      </c>
      <c r="AA725" s="375">
        <v>1</v>
      </c>
      <c r="AB725" s="375">
        <v>4</v>
      </c>
      <c r="AC725" s="375">
        <v>132</v>
      </c>
      <c r="AD725" s="375">
        <v>45</v>
      </c>
      <c r="AE725" s="375">
        <v>5</v>
      </c>
      <c r="AF725" s="185">
        <v>100</v>
      </c>
      <c r="AG725" s="182" t="s">
        <v>5615</v>
      </c>
      <c r="AH725" s="182" t="s">
        <v>5623</v>
      </c>
      <c r="AI725" s="185">
        <v>100</v>
      </c>
      <c r="AJ725" s="182" t="s">
        <v>5624</v>
      </c>
      <c r="AK725" s="182" t="s">
        <v>5623</v>
      </c>
      <c r="AL725" s="328">
        <v>0</v>
      </c>
      <c r="AM725" s="371"/>
      <c r="AN725" s="371"/>
      <c r="AO725" s="372"/>
      <c r="AP725" s="371"/>
      <c r="AQ725" s="371"/>
      <c r="AR725" s="373"/>
      <c r="AS725" s="371"/>
      <c r="AT725" s="356"/>
      <c r="AU725" s="356"/>
      <c r="AV725" s="356"/>
      <c r="AW725" s="356"/>
      <c r="AX725" s="356"/>
    </row>
    <row r="726" spans="1:50" s="421" customFormat="1" ht="198.9">
      <c r="A726" s="370" t="s">
        <v>9795</v>
      </c>
      <c r="B726" s="370" t="s">
        <v>9796</v>
      </c>
      <c r="C726" s="304" t="s">
        <v>5625</v>
      </c>
      <c r="D726" s="331" t="s">
        <v>5626</v>
      </c>
      <c r="E726" s="332" t="s">
        <v>5878</v>
      </c>
      <c r="F726" s="333">
        <v>14556</v>
      </c>
      <c r="G726" s="321" t="s">
        <v>5879</v>
      </c>
      <c r="H726" s="333">
        <v>2016</v>
      </c>
      <c r="I726" s="321" t="s">
        <v>5880</v>
      </c>
      <c r="J726" s="334">
        <v>195200</v>
      </c>
      <c r="K726" s="335" t="s">
        <v>271</v>
      </c>
      <c r="L726" s="183" t="s">
        <v>5881</v>
      </c>
      <c r="M726" s="183" t="s">
        <v>5882</v>
      </c>
      <c r="N726" s="183" t="s">
        <v>5883</v>
      </c>
      <c r="O726" s="183" t="s">
        <v>5884</v>
      </c>
      <c r="P726" s="382">
        <v>16000114</v>
      </c>
      <c r="Q726" s="383">
        <v>45</v>
      </c>
      <c r="R726" s="383">
        <v>0</v>
      </c>
      <c r="S726" s="383">
        <v>0</v>
      </c>
      <c r="T726" s="383">
        <v>45</v>
      </c>
      <c r="U726" s="372">
        <v>45</v>
      </c>
      <c r="V726" s="372">
        <v>85</v>
      </c>
      <c r="W726" s="185">
        <v>100</v>
      </c>
      <c r="X726" s="374" t="s">
        <v>5885</v>
      </c>
      <c r="Y726" s="188">
        <v>3</v>
      </c>
      <c r="Z726" s="188">
        <v>5</v>
      </c>
      <c r="AA726" s="188">
        <v>1</v>
      </c>
      <c r="AB726" s="188">
        <v>4</v>
      </c>
      <c r="AC726" s="375">
        <v>3</v>
      </c>
      <c r="AD726" s="375">
        <v>45</v>
      </c>
      <c r="AE726" s="375">
        <v>5</v>
      </c>
      <c r="AF726" s="185">
        <v>80.11</v>
      </c>
      <c r="AG726" s="182" t="s">
        <v>5626</v>
      </c>
      <c r="AH726" s="182" t="s">
        <v>5635</v>
      </c>
      <c r="AI726" s="185">
        <v>30.11</v>
      </c>
      <c r="AJ726" s="182" t="s">
        <v>5636</v>
      </c>
      <c r="AK726" s="182" t="s">
        <v>5635</v>
      </c>
      <c r="AL726" s="328">
        <v>30.680000000000003</v>
      </c>
      <c r="AM726" s="182" t="s">
        <v>5637</v>
      </c>
      <c r="AN726" s="182" t="s">
        <v>5635</v>
      </c>
      <c r="AO726" s="328">
        <v>19.32</v>
      </c>
      <c r="AP726" s="182"/>
      <c r="AQ726" s="182"/>
      <c r="AR726" s="185"/>
      <c r="AS726" s="182"/>
      <c r="AT726" s="182"/>
      <c r="AU726" s="342"/>
      <c r="AV726" s="356"/>
      <c r="AW726" s="356"/>
      <c r="AX726" s="356"/>
    </row>
    <row r="727" spans="1:50" s="421" customFormat="1" ht="174">
      <c r="A727" s="370" t="s">
        <v>9795</v>
      </c>
      <c r="B727" s="370" t="s">
        <v>9796</v>
      </c>
      <c r="C727" s="304" t="s">
        <v>5625</v>
      </c>
      <c r="D727" s="330" t="s">
        <v>5667</v>
      </c>
      <c r="E727" s="309" t="s">
        <v>5668</v>
      </c>
      <c r="F727" s="181">
        <v>26559</v>
      </c>
      <c r="G727" s="321" t="s">
        <v>5886</v>
      </c>
      <c r="H727" s="333">
        <v>2016</v>
      </c>
      <c r="I727" s="321" t="s">
        <v>5887</v>
      </c>
      <c r="J727" s="334">
        <v>86010</v>
      </c>
      <c r="K727" s="335" t="s">
        <v>271</v>
      </c>
      <c r="L727" s="183" t="s">
        <v>5888</v>
      </c>
      <c r="M727" s="183" t="s">
        <v>5889</v>
      </c>
      <c r="N727" s="183" t="s">
        <v>5890</v>
      </c>
      <c r="O727" s="183" t="s">
        <v>5891</v>
      </c>
      <c r="P727" s="382">
        <v>16000117</v>
      </c>
      <c r="Q727" s="383">
        <v>45</v>
      </c>
      <c r="R727" s="383">
        <v>0</v>
      </c>
      <c r="S727" s="383">
        <v>0</v>
      </c>
      <c r="T727" s="383">
        <v>45</v>
      </c>
      <c r="U727" s="372">
        <v>45</v>
      </c>
      <c r="V727" s="372">
        <v>85</v>
      </c>
      <c r="W727" s="185">
        <v>100</v>
      </c>
      <c r="X727" s="374" t="s">
        <v>5892</v>
      </c>
      <c r="Y727" s="188">
        <v>3</v>
      </c>
      <c r="Z727" s="188">
        <v>4</v>
      </c>
      <c r="AA727" s="188">
        <v>1</v>
      </c>
      <c r="AB727" s="188">
        <v>46</v>
      </c>
      <c r="AC727" s="375">
        <v>88</v>
      </c>
      <c r="AD727" s="375">
        <v>45</v>
      </c>
      <c r="AE727" s="375">
        <v>5</v>
      </c>
      <c r="AF727" s="185">
        <v>12.5</v>
      </c>
      <c r="AG727" s="182" t="s">
        <v>5676</v>
      </c>
      <c r="AH727" s="182" t="s">
        <v>5677</v>
      </c>
      <c r="AI727" s="185">
        <v>0</v>
      </c>
      <c r="AJ727" s="182" t="s">
        <v>5680</v>
      </c>
      <c r="AK727" s="182" t="s">
        <v>5677</v>
      </c>
      <c r="AL727" s="328">
        <v>0</v>
      </c>
      <c r="AM727" s="182" t="s">
        <v>5665</v>
      </c>
      <c r="AN727" s="182" t="s">
        <v>5677</v>
      </c>
      <c r="AO727" s="328">
        <v>0</v>
      </c>
      <c r="AP727" s="182" t="s">
        <v>5861</v>
      </c>
      <c r="AQ727" s="182" t="s">
        <v>5677</v>
      </c>
      <c r="AR727" s="185">
        <v>0</v>
      </c>
      <c r="AS727" s="182" t="s">
        <v>9805</v>
      </c>
      <c r="AT727" s="182" t="s">
        <v>5677</v>
      </c>
      <c r="AU727" s="185">
        <v>12.5</v>
      </c>
      <c r="AV727" s="356"/>
      <c r="AW727" s="356"/>
      <c r="AX727" s="356"/>
    </row>
    <row r="728" spans="1:50" s="421" customFormat="1" ht="111.9">
      <c r="A728" s="370" t="s">
        <v>9795</v>
      </c>
      <c r="B728" s="370" t="s">
        <v>9796</v>
      </c>
      <c r="C728" s="304" t="s">
        <v>5625</v>
      </c>
      <c r="D728" s="330" t="s">
        <v>5791</v>
      </c>
      <c r="E728" s="183" t="s">
        <v>5783</v>
      </c>
      <c r="F728" s="181">
        <v>21238</v>
      </c>
      <c r="G728" s="321" t="s">
        <v>5893</v>
      </c>
      <c r="H728" s="333">
        <v>2016</v>
      </c>
      <c r="I728" s="321" t="s">
        <v>5894</v>
      </c>
      <c r="J728" s="334">
        <v>129761.86</v>
      </c>
      <c r="K728" s="335" t="s">
        <v>271</v>
      </c>
      <c r="L728" s="183" t="s">
        <v>5895</v>
      </c>
      <c r="M728" s="183" t="s">
        <v>5896</v>
      </c>
      <c r="N728" s="183" t="s">
        <v>5897</v>
      </c>
      <c r="O728" s="183" t="s">
        <v>5898</v>
      </c>
      <c r="P728" s="382">
        <v>15000352</v>
      </c>
      <c r="Q728" s="383">
        <v>45</v>
      </c>
      <c r="R728" s="383">
        <v>0</v>
      </c>
      <c r="S728" s="383">
        <v>0</v>
      </c>
      <c r="T728" s="383">
        <v>45</v>
      </c>
      <c r="U728" s="372">
        <v>45</v>
      </c>
      <c r="V728" s="372">
        <v>85</v>
      </c>
      <c r="W728" s="185">
        <v>100</v>
      </c>
      <c r="X728" s="374" t="s">
        <v>5899</v>
      </c>
      <c r="Y728" s="375">
        <v>4</v>
      </c>
      <c r="Z728" s="375">
        <v>3</v>
      </c>
      <c r="AA728" s="375">
        <v>1</v>
      </c>
      <c r="AB728" s="375">
        <v>60</v>
      </c>
      <c r="AC728" s="375">
        <v>44</v>
      </c>
      <c r="AD728" s="375">
        <v>45</v>
      </c>
      <c r="AE728" s="375">
        <v>5</v>
      </c>
      <c r="AF728" s="185">
        <v>100</v>
      </c>
      <c r="AG728" s="182" t="s">
        <v>5791</v>
      </c>
      <c r="AH728" s="182" t="s">
        <v>5792</v>
      </c>
      <c r="AI728" s="185">
        <v>63.639999999999993</v>
      </c>
      <c r="AJ728" s="182" t="s">
        <v>5665</v>
      </c>
      <c r="AK728" s="182" t="s">
        <v>5900</v>
      </c>
      <c r="AL728" s="328">
        <v>36.36</v>
      </c>
      <c r="AM728" s="182"/>
      <c r="AN728" s="371"/>
      <c r="AO728" s="328"/>
      <c r="AP728" s="384"/>
      <c r="AQ728" s="371"/>
      <c r="AR728" s="385"/>
      <c r="AS728" s="384"/>
      <c r="AT728" s="356"/>
      <c r="AU728" s="356"/>
      <c r="AV728" s="356"/>
      <c r="AW728" s="356"/>
      <c r="AX728" s="356"/>
    </row>
    <row r="729" spans="1:50" s="421" customFormat="1" ht="233.15">
      <c r="A729" s="370" t="s">
        <v>9795</v>
      </c>
      <c r="B729" s="370" t="s">
        <v>9796</v>
      </c>
      <c r="C729" s="304" t="s">
        <v>5782</v>
      </c>
      <c r="D729" s="341" t="s">
        <v>5791</v>
      </c>
      <c r="E729" s="309" t="s">
        <v>5783</v>
      </c>
      <c r="F729" s="181">
        <v>21238</v>
      </c>
      <c r="G729" s="321" t="s">
        <v>5901</v>
      </c>
      <c r="H729" s="326">
        <v>2016</v>
      </c>
      <c r="I729" s="321" t="s">
        <v>5902</v>
      </c>
      <c r="J729" s="339">
        <v>55144</v>
      </c>
      <c r="K729" s="305" t="s">
        <v>9806</v>
      </c>
      <c r="L729" s="182" t="s">
        <v>5903</v>
      </c>
      <c r="M729" s="183" t="s">
        <v>5904</v>
      </c>
      <c r="N729" s="386" t="s">
        <v>5905</v>
      </c>
      <c r="O729" s="184" t="s">
        <v>9451</v>
      </c>
      <c r="P729" s="371">
        <v>16000483</v>
      </c>
      <c r="Q729" s="372">
        <f t="shared" ref="Q729:Q754" si="33">U729</f>
        <v>45</v>
      </c>
      <c r="R729" s="372">
        <v>0</v>
      </c>
      <c r="S729" s="372">
        <v>0</v>
      </c>
      <c r="T729" s="372">
        <v>45</v>
      </c>
      <c r="U729" s="372">
        <f t="shared" ref="U729:U745" si="34">R729+S729+T729</f>
        <v>45</v>
      </c>
      <c r="V729" s="372">
        <v>85</v>
      </c>
      <c r="W729" s="185">
        <v>96</v>
      </c>
      <c r="X729" s="374" t="s">
        <v>5906</v>
      </c>
      <c r="Y729" s="375">
        <v>4</v>
      </c>
      <c r="Z729" s="375">
        <v>4</v>
      </c>
      <c r="AA729" s="375">
        <v>5</v>
      </c>
      <c r="AB729" s="375">
        <v>46</v>
      </c>
      <c r="AC729" s="375">
        <v>73</v>
      </c>
      <c r="AD729" s="375">
        <v>45</v>
      </c>
      <c r="AE729" s="376">
        <v>5</v>
      </c>
      <c r="AF729" s="185">
        <v>100</v>
      </c>
      <c r="AG729" s="182" t="s">
        <v>5791</v>
      </c>
      <c r="AH729" s="182" t="s">
        <v>5792</v>
      </c>
      <c r="AI729" s="185">
        <v>36.36</v>
      </c>
      <c r="AJ729" s="182" t="s">
        <v>5665</v>
      </c>
      <c r="AK729" s="182" t="s">
        <v>5792</v>
      </c>
      <c r="AL729" s="328">
        <v>63.639999999999993</v>
      </c>
      <c r="AM729" s="182"/>
      <c r="AN729" s="371"/>
      <c r="AO729" s="328"/>
      <c r="AP729" s="384"/>
      <c r="AQ729" s="371"/>
      <c r="AR729" s="385"/>
      <c r="AS729" s="384"/>
      <c r="AT729" s="356"/>
      <c r="AU729" s="356"/>
      <c r="AV729" s="356"/>
      <c r="AW729" s="356"/>
      <c r="AX729" s="356"/>
    </row>
    <row r="730" spans="1:50" s="421" customFormat="1" ht="87.9">
      <c r="A730" s="370" t="s">
        <v>9795</v>
      </c>
      <c r="B730" s="370" t="s">
        <v>9796</v>
      </c>
      <c r="C730" s="304" t="s">
        <v>5692</v>
      </c>
      <c r="D730" s="341" t="s">
        <v>5639</v>
      </c>
      <c r="E730" s="309" t="s">
        <v>5693</v>
      </c>
      <c r="F730" s="181">
        <v>13026</v>
      </c>
      <c r="G730" s="321" t="s">
        <v>5907</v>
      </c>
      <c r="H730" s="326">
        <v>2016</v>
      </c>
      <c r="I730" s="321" t="s">
        <v>5908</v>
      </c>
      <c r="J730" s="339">
        <v>131167.07999999999</v>
      </c>
      <c r="K730" s="305" t="s">
        <v>271</v>
      </c>
      <c r="L730" s="371" t="s">
        <v>5909</v>
      </c>
      <c r="M730" s="182" t="s">
        <v>5910</v>
      </c>
      <c r="N730" s="371" t="s">
        <v>5911</v>
      </c>
      <c r="O730" s="182" t="s">
        <v>5912</v>
      </c>
      <c r="P730" s="371">
        <v>16000422</v>
      </c>
      <c r="Q730" s="372">
        <f t="shared" si="33"/>
        <v>45</v>
      </c>
      <c r="R730" s="372">
        <v>0</v>
      </c>
      <c r="S730" s="372">
        <v>0</v>
      </c>
      <c r="T730" s="372">
        <v>45</v>
      </c>
      <c r="U730" s="372">
        <f t="shared" si="34"/>
        <v>45</v>
      </c>
      <c r="V730" s="372">
        <v>85</v>
      </c>
      <c r="W730" s="185">
        <v>100</v>
      </c>
      <c r="X730" s="374" t="s">
        <v>5913</v>
      </c>
      <c r="Y730" s="375">
        <v>3</v>
      </c>
      <c r="Z730" s="375">
        <v>8</v>
      </c>
      <c r="AA730" s="375">
        <v>1</v>
      </c>
      <c r="AB730" s="375">
        <v>42</v>
      </c>
      <c r="AC730" s="375">
        <v>78</v>
      </c>
      <c r="AD730" s="375">
        <v>45</v>
      </c>
      <c r="AE730" s="376">
        <v>5</v>
      </c>
      <c r="AF730" s="185">
        <v>26.14</v>
      </c>
      <c r="AG730" s="182" t="s">
        <v>5639</v>
      </c>
      <c r="AH730" s="182" t="s">
        <v>5646</v>
      </c>
      <c r="AI730" s="185">
        <v>26.14</v>
      </c>
      <c r="AJ730" s="182" t="s">
        <v>5665</v>
      </c>
      <c r="AK730" s="182" t="s">
        <v>5700</v>
      </c>
      <c r="AL730" s="328">
        <v>0</v>
      </c>
      <c r="AM730" s="182"/>
      <c r="AN730" s="371"/>
      <c r="AO730" s="328"/>
      <c r="AP730" s="384"/>
      <c r="AQ730" s="371"/>
      <c r="AR730" s="385"/>
      <c r="AS730" s="384"/>
      <c r="AT730" s="356"/>
      <c r="AU730" s="356"/>
      <c r="AV730" s="356"/>
      <c r="AW730" s="356"/>
      <c r="AX730" s="356"/>
    </row>
    <row r="731" spans="1:50" s="421" customFormat="1" ht="161.6">
      <c r="A731" s="370" t="s">
        <v>9795</v>
      </c>
      <c r="B731" s="370" t="s">
        <v>9796</v>
      </c>
      <c r="C731" s="304" t="s">
        <v>5603</v>
      </c>
      <c r="D731" s="341" t="s">
        <v>5604</v>
      </c>
      <c r="E731" s="309" t="s">
        <v>5914</v>
      </c>
      <c r="F731" s="336">
        <v>20270</v>
      </c>
      <c r="G731" s="183" t="s">
        <v>5915</v>
      </c>
      <c r="H731" s="341">
        <v>2018</v>
      </c>
      <c r="I731" s="192" t="s">
        <v>5916</v>
      </c>
      <c r="J731" s="339">
        <v>90016.48</v>
      </c>
      <c r="K731" s="305" t="s">
        <v>69</v>
      </c>
      <c r="L731" s="387" t="s">
        <v>5917</v>
      </c>
      <c r="M731" s="192" t="s">
        <v>5918</v>
      </c>
      <c r="N731" s="192" t="s">
        <v>5919</v>
      </c>
      <c r="O731" s="192" t="s">
        <v>5920</v>
      </c>
      <c r="P731" s="371">
        <v>18000161</v>
      </c>
      <c r="Q731" s="372">
        <f t="shared" si="33"/>
        <v>45</v>
      </c>
      <c r="R731" s="372">
        <v>0</v>
      </c>
      <c r="S731" s="372">
        <v>0</v>
      </c>
      <c r="T731" s="372">
        <v>45</v>
      </c>
      <c r="U731" s="372">
        <f t="shared" si="34"/>
        <v>45</v>
      </c>
      <c r="V731" s="372">
        <v>0</v>
      </c>
      <c r="W731" s="185">
        <v>70</v>
      </c>
      <c r="X731" s="374" t="s">
        <v>5921</v>
      </c>
      <c r="Y731" s="388">
        <v>3</v>
      </c>
      <c r="Z731" s="388">
        <v>4</v>
      </c>
      <c r="AA731" s="388">
        <v>4</v>
      </c>
      <c r="AB731" s="388">
        <v>46</v>
      </c>
      <c r="AC731" s="375">
        <v>116</v>
      </c>
      <c r="AD731" s="375">
        <v>45</v>
      </c>
      <c r="AE731" s="376">
        <v>5</v>
      </c>
      <c r="AF731" s="185">
        <v>44.32</v>
      </c>
      <c r="AG731" s="182" t="s">
        <v>5922</v>
      </c>
      <c r="AH731" s="182" t="s">
        <v>5923</v>
      </c>
      <c r="AI731" s="185">
        <v>44.32</v>
      </c>
      <c r="AJ731" s="182" t="s">
        <v>5665</v>
      </c>
      <c r="AK731" s="182" t="s">
        <v>5924</v>
      </c>
      <c r="AL731" s="328">
        <v>0</v>
      </c>
      <c r="AM731" s="182"/>
      <c r="AN731" s="182"/>
      <c r="AO731" s="328"/>
      <c r="AP731" s="182"/>
      <c r="AQ731" s="182"/>
      <c r="AR731" s="185"/>
      <c r="AS731" s="356"/>
      <c r="AT731" s="356"/>
      <c r="AU731" s="356"/>
      <c r="AV731" s="356"/>
      <c r="AW731" s="356"/>
      <c r="AX731" s="356"/>
    </row>
    <row r="732" spans="1:50" s="421" customFormat="1" ht="174">
      <c r="A732" s="370" t="s">
        <v>9795</v>
      </c>
      <c r="B732" s="370" t="s">
        <v>9796</v>
      </c>
      <c r="C732" s="304" t="s">
        <v>5603</v>
      </c>
      <c r="D732" s="337" t="s">
        <v>4777</v>
      </c>
      <c r="E732" s="309" t="s">
        <v>5710</v>
      </c>
      <c r="F732" s="336">
        <v>13469</v>
      </c>
      <c r="G732" s="183" t="s">
        <v>9699</v>
      </c>
      <c r="H732" s="338" t="s">
        <v>5925</v>
      </c>
      <c r="I732" s="183" t="s">
        <v>5926</v>
      </c>
      <c r="J732" s="339">
        <v>236767.5</v>
      </c>
      <c r="K732" s="340" t="s">
        <v>69</v>
      </c>
      <c r="L732" s="192" t="s">
        <v>5927</v>
      </c>
      <c r="M732" s="192" t="s">
        <v>5928</v>
      </c>
      <c r="N732" s="192" t="s">
        <v>5929</v>
      </c>
      <c r="O732" s="192" t="s">
        <v>5930</v>
      </c>
      <c r="P732" s="189">
        <v>16000357</v>
      </c>
      <c r="Q732" s="372">
        <f t="shared" si="33"/>
        <v>45</v>
      </c>
      <c r="R732" s="372">
        <v>0</v>
      </c>
      <c r="S732" s="372">
        <v>0</v>
      </c>
      <c r="T732" s="372">
        <v>45</v>
      </c>
      <c r="U732" s="372">
        <f t="shared" si="34"/>
        <v>45</v>
      </c>
      <c r="V732" s="372">
        <v>0</v>
      </c>
      <c r="W732" s="185">
        <v>84</v>
      </c>
      <c r="X732" s="374" t="s">
        <v>5931</v>
      </c>
      <c r="Y732" s="388">
        <v>3</v>
      </c>
      <c r="Z732" s="388">
        <v>10</v>
      </c>
      <c r="AA732" s="388">
        <v>3</v>
      </c>
      <c r="AB732" s="388">
        <v>46</v>
      </c>
      <c r="AC732" s="375">
        <v>10</v>
      </c>
      <c r="AD732" s="375">
        <v>45</v>
      </c>
      <c r="AE732" s="388">
        <v>5</v>
      </c>
      <c r="AF732" s="185">
        <v>100</v>
      </c>
      <c r="AG732" s="182" t="s">
        <v>4777</v>
      </c>
      <c r="AH732" s="182" t="s">
        <v>5716</v>
      </c>
      <c r="AI732" s="185">
        <v>70.45</v>
      </c>
      <c r="AJ732" s="182" t="s">
        <v>5665</v>
      </c>
      <c r="AK732" s="182" t="s">
        <v>5932</v>
      </c>
      <c r="AL732" s="328">
        <v>29.549999999999997</v>
      </c>
      <c r="AM732" s="356"/>
      <c r="AN732" s="182"/>
      <c r="AO732" s="362"/>
      <c r="AP732" s="356"/>
      <c r="AQ732" s="182"/>
      <c r="AR732" s="354"/>
      <c r="AS732" s="267"/>
      <c r="AT732" s="267"/>
      <c r="AU732" s="356"/>
      <c r="AV732" s="356"/>
      <c r="AW732" s="356"/>
      <c r="AX732" s="356"/>
    </row>
    <row r="733" spans="1:50" s="421" customFormat="1" ht="408">
      <c r="A733" s="370" t="s">
        <v>9795</v>
      </c>
      <c r="B733" s="370" t="s">
        <v>9796</v>
      </c>
      <c r="C733" s="304" t="s">
        <v>5603</v>
      </c>
      <c r="D733" s="337" t="s">
        <v>5626</v>
      </c>
      <c r="E733" s="309" t="s">
        <v>5627</v>
      </c>
      <c r="F733" s="336">
        <v>14556</v>
      </c>
      <c r="G733" s="183" t="s">
        <v>5933</v>
      </c>
      <c r="H733" s="341">
        <v>2018</v>
      </c>
      <c r="I733" s="183" t="s">
        <v>5934</v>
      </c>
      <c r="J733" s="339">
        <f>114700+25234</f>
        <v>139934</v>
      </c>
      <c r="K733" s="340" t="s">
        <v>69</v>
      </c>
      <c r="L733" s="387" t="s">
        <v>5881</v>
      </c>
      <c r="M733" s="387" t="s">
        <v>5882</v>
      </c>
      <c r="N733" s="387" t="s">
        <v>5935</v>
      </c>
      <c r="O733" s="387" t="s">
        <v>5936</v>
      </c>
      <c r="P733" s="388">
        <v>18000404</v>
      </c>
      <c r="Q733" s="372">
        <f t="shared" si="33"/>
        <v>45</v>
      </c>
      <c r="R733" s="372">
        <v>0</v>
      </c>
      <c r="S733" s="372">
        <v>0</v>
      </c>
      <c r="T733" s="372">
        <v>45</v>
      </c>
      <c r="U733" s="372">
        <f t="shared" si="34"/>
        <v>45</v>
      </c>
      <c r="V733" s="372">
        <v>0</v>
      </c>
      <c r="W733" s="185">
        <v>65</v>
      </c>
      <c r="X733" s="374" t="s">
        <v>5937</v>
      </c>
      <c r="Y733" s="388">
        <v>3</v>
      </c>
      <c r="Z733" s="388">
        <v>6</v>
      </c>
      <c r="AA733" s="388">
        <v>1</v>
      </c>
      <c r="AB733" s="388">
        <v>4</v>
      </c>
      <c r="AC733" s="375">
        <v>11</v>
      </c>
      <c r="AD733" s="375">
        <v>45</v>
      </c>
      <c r="AE733" s="388">
        <v>5</v>
      </c>
      <c r="AF733" s="185">
        <v>61.359999999999992</v>
      </c>
      <c r="AG733" s="182" t="s">
        <v>5626</v>
      </c>
      <c r="AH733" s="182" t="s">
        <v>5635</v>
      </c>
      <c r="AI733" s="185">
        <v>46.589999999999996</v>
      </c>
      <c r="AJ733" s="182" t="s">
        <v>5636</v>
      </c>
      <c r="AK733" s="182" t="s">
        <v>5635</v>
      </c>
      <c r="AL733" s="328">
        <v>0</v>
      </c>
      <c r="AM733" s="182" t="s">
        <v>5637</v>
      </c>
      <c r="AN733" s="182" t="s">
        <v>5635</v>
      </c>
      <c r="AO733" s="328">
        <v>14.77</v>
      </c>
      <c r="AP733" s="182"/>
      <c r="AQ733" s="182"/>
      <c r="AR733" s="185"/>
      <c r="AS733" s="182"/>
      <c r="AT733" s="182"/>
      <c r="AU733" s="342"/>
      <c r="AV733" s="356"/>
      <c r="AW733" s="356"/>
      <c r="AX733" s="356"/>
    </row>
    <row r="734" spans="1:50" s="421" customFormat="1" ht="99.45">
      <c r="A734" s="370" t="s">
        <v>9795</v>
      </c>
      <c r="B734" s="370" t="s">
        <v>9796</v>
      </c>
      <c r="C734" s="304" t="s">
        <v>5603</v>
      </c>
      <c r="D734" s="337" t="s">
        <v>5615</v>
      </c>
      <c r="E734" s="309" t="s">
        <v>5938</v>
      </c>
      <c r="F734" s="336">
        <v>18580</v>
      </c>
      <c r="G734" s="183" t="s">
        <v>5939</v>
      </c>
      <c r="H734" s="341">
        <v>2018</v>
      </c>
      <c r="I734" s="183" t="s">
        <v>5940</v>
      </c>
      <c r="J734" s="339">
        <v>43555.22</v>
      </c>
      <c r="K734" s="340" t="s">
        <v>69</v>
      </c>
      <c r="L734" s="190" t="s">
        <v>5941</v>
      </c>
      <c r="M734" s="190" t="s">
        <v>5942</v>
      </c>
      <c r="N734" s="183" t="s">
        <v>5943</v>
      </c>
      <c r="O734" s="190" t="s">
        <v>5944</v>
      </c>
      <c r="P734" s="388">
        <v>18000444</v>
      </c>
      <c r="Q734" s="389">
        <f t="shared" si="33"/>
        <v>45</v>
      </c>
      <c r="R734" s="372">
        <v>0</v>
      </c>
      <c r="S734" s="372">
        <v>0</v>
      </c>
      <c r="T734" s="372">
        <v>45</v>
      </c>
      <c r="U734" s="372">
        <f t="shared" si="34"/>
        <v>45</v>
      </c>
      <c r="V734" s="372">
        <v>0</v>
      </c>
      <c r="W734" s="185">
        <v>60</v>
      </c>
      <c r="X734" s="374" t="s">
        <v>5945</v>
      </c>
      <c r="Y734" s="388">
        <v>6</v>
      </c>
      <c r="Z734" s="388">
        <v>4</v>
      </c>
      <c r="AA734" s="388">
        <v>1</v>
      </c>
      <c r="AB734" s="388">
        <v>46</v>
      </c>
      <c r="AC734" s="375">
        <v>128</v>
      </c>
      <c r="AD734" s="375">
        <v>45</v>
      </c>
      <c r="AE734" s="388">
        <v>5</v>
      </c>
      <c r="AF734" s="185">
        <v>86.359999999999985</v>
      </c>
      <c r="AG734" s="182" t="s">
        <v>5615</v>
      </c>
      <c r="AH734" s="182" t="s">
        <v>5623</v>
      </c>
      <c r="AI734" s="185">
        <v>27.27</v>
      </c>
      <c r="AJ734" s="182" t="s">
        <v>5665</v>
      </c>
      <c r="AK734" s="182" t="s">
        <v>5946</v>
      </c>
      <c r="AL734" s="328">
        <v>59.089999999999996</v>
      </c>
      <c r="AM734" s="356"/>
      <c r="AN734" s="182"/>
      <c r="AO734" s="362"/>
      <c r="AP734" s="356"/>
      <c r="AQ734" s="182"/>
      <c r="AR734" s="354"/>
      <c r="AS734" s="356"/>
      <c r="AT734" s="356"/>
      <c r="AU734" s="356"/>
      <c r="AV734" s="356"/>
      <c r="AW734" s="356"/>
      <c r="AX734" s="356"/>
    </row>
    <row r="735" spans="1:50" s="421" customFormat="1" ht="99.45">
      <c r="A735" s="370" t="s">
        <v>9795</v>
      </c>
      <c r="B735" s="186" t="s">
        <v>9796</v>
      </c>
      <c r="C735" s="187" t="s">
        <v>5947</v>
      </c>
      <c r="D735" s="188" t="s">
        <v>5851</v>
      </c>
      <c r="E735" s="190" t="s">
        <v>5948</v>
      </c>
      <c r="F735" s="189">
        <v>23471</v>
      </c>
      <c r="G735" s="190" t="s">
        <v>5949</v>
      </c>
      <c r="H735" s="189">
        <v>2019</v>
      </c>
      <c r="I735" s="190" t="s">
        <v>5950</v>
      </c>
      <c r="J735" s="389">
        <v>48190</v>
      </c>
      <c r="K735" s="190" t="s">
        <v>9807</v>
      </c>
      <c r="L735" s="190" t="s">
        <v>5951</v>
      </c>
      <c r="M735" s="190" t="s">
        <v>5952</v>
      </c>
      <c r="N735" s="190" t="s">
        <v>5953</v>
      </c>
      <c r="O735" s="190" t="s">
        <v>5954</v>
      </c>
      <c r="P735" s="388">
        <v>18000403</v>
      </c>
      <c r="Q735" s="372">
        <f t="shared" si="33"/>
        <v>45</v>
      </c>
      <c r="R735" s="372">
        <v>0</v>
      </c>
      <c r="S735" s="372">
        <v>0</v>
      </c>
      <c r="T735" s="372">
        <v>45</v>
      </c>
      <c r="U735" s="372">
        <f t="shared" si="34"/>
        <v>45</v>
      </c>
      <c r="V735" s="372">
        <v>0.85</v>
      </c>
      <c r="W735" s="185">
        <v>65</v>
      </c>
      <c r="X735" s="374" t="s">
        <v>5955</v>
      </c>
      <c r="Y735" s="189">
        <v>4</v>
      </c>
      <c r="Z735" s="189">
        <v>3</v>
      </c>
      <c r="AA735" s="189">
        <v>1</v>
      </c>
      <c r="AB735" s="189">
        <v>4</v>
      </c>
      <c r="AC735" s="388">
        <v>89</v>
      </c>
      <c r="AD735" s="189">
        <v>45</v>
      </c>
      <c r="AE735" s="388">
        <v>5</v>
      </c>
      <c r="AF735" s="373">
        <v>0</v>
      </c>
      <c r="AG735" s="371" t="s">
        <v>5851</v>
      </c>
      <c r="AH735" s="371" t="s">
        <v>5860</v>
      </c>
      <c r="AI735" s="373">
        <v>0</v>
      </c>
      <c r="AJ735" s="182" t="s">
        <v>5647</v>
      </c>
      <c r="AK735" s="182" t="s">
        <v>5956</v>
      </c>
      <c r="AL735" s="328">
        <v>0</v>
      </c>
      <c r="AM735" s="182" t="s">
        <v>854</v>
      </c>
      <c r="AN735" s="182" t="s">
        <v>5957</v>
      </c>
      <c r="AO735" s="328">
        <v>0</v>
      </c>
      <c r="AP735" s="182" t="s">
        <v>5624</v>
      </c>
      <c r="AQ735" s="182" t="s">
        <v>5958</v>
      </c>
      <c r="AR735" s="185">
        <v>0</v>
      </c>
      <c r="AS735" s="182" t="s">
        <v>5959</v>
      </c>
      <c r="AT735" s="182" t="s">
        <v>5960</v>
      </c>
      <c r="AU735" s="185">
        <v>0</v>
      </c>
      <c r="AV735" s="356"/>
      <c r="AW735" s="356"/>
      <c r="AX735" s="356"/>
    </row>
    <row r="736" spans="1:50" s="421" customFormat="1" ht="87.9">
      <c r="A736" s="370" t="s">
        <v>9795</v>
      </c>
      <c r="B736" s="186" t="s">
        <v>9796</v>
      </c>
      <c r="C736" s="187" t="s">
        <v>5782</v>
      </c>
      <c r="D736" s="188" t="s">
        <v>5791</v>
      </c>
      <c r="E736" s="190" t="s">
        <v>5961</v>
      </c>
      <c r="F736" s="189">
        <v>21238</v>
      </c>
      <c r="G736" s="190" t="s">
        <v>5962</v>
      </c>
      <c r="H736" s="189">
        <v>2019</v>
      </c>
      <c r="I736" s="190" t="s">
        <v>5963</v>
      </c>
      <c r="J736" s="389">
        <v>126575</v>
      </c>
      <c r="K736" s="190" t="s">
        <v>9807</v>
      </c>
      <c r="L736" s="308" t="s">
        <v>5964</v>
      </c>
      <c r="M736" s="182" t="s">
        <v>5965</v>
      </c>
      <c r="N736" s="190" t="s">
        <v>5966</v>
      </c>
      <c r="O736" s="190" t="s">
        <v>5967</v>
      </c>
      <c r="P736" s="388">
        <v>18000525</v>
      </c>
      <c r="Q736" s="372">
        <f t="shared" si="33"/>
        <v>45</v>
      </c>
      <c r="R736" s="372">
        <v>0</v>
      </c>
      <c r="S736" s="372">
        <v>0</v>
      </c>
      <c r="T736" s="372">
        <v>45</v>
      </c>
      <c r="U736" s="372">
        <f t="shared" si="34"/>
        <v>45</v>
      </c>
      <c r="V736" s="372">
        <v>0.85</v>
      </c>
      <c r="W736" s="185">
        <v>60</v>
      </c>
      <c r="X736" s="374" t="s">
        <v>5968</v>
      </c>
      <c r="Y736" s="189">
        <v>4</v>
      </c>
      <c r="Z736" s="189">
        <v>4</v>
      </c>
      <c r="AA736" s="189">
        <v>6</v>
      </c>
      <c r="AB736" s="189">
        <v>46</v>
      </c>
      <c r="AC736" s="388">
        <v>44</v>
      </c>
      <c r="AD736" s="189">
        <v>45</v>
      </c>
      <c r="AE736" s="388">
        <v>5</v>
      </c>
      <c r="AF736" s="185">
        <v>59.089999999999996</v>
      </c>
      <c r="AG736" s="182" t="s">
        <v>5791</v>
      </c>
      <c r="AH736" s="182" t="s">
        <v>5792</v>
      </c>
      <c r="AI736" s="185">
        <v>36.36</v>
      </c>
      <c r="AJ736" s="182" t="s">
        <v>5665</v>
      </c>
      <c r="AK736" s="182" t="s">
        <v>5793</v>
      </c>
      <c r="AL736" s="328">
        <v>22.73</v>
      </c>
      <c r="AM736" s="182"/>
      <c r="AN736" s="182"/>
      <c r="AO736" s="328"/>
      <c r="AP736" s="182"/>
      <c r="AQ736" s="182"/>
      <c r="AR736" s="185"/>
      <c r="AS736" s="182"/>
      <c r="AT736" s="182"/>
      <c r="AU736" s="342"/>
      <c r="AV736" s="356"/>
      <c r="AW736" s="356"/>
      <c r="AX736" s="356"/>
    </row>
    <row r="737" spans="1:50" s="421" customFormat="1" ht="124.3">
      <c r="A737" s="370" t="s">
        <v>9795</v>
      </c>
      <c r="B737" s="186" t="s">
        <v>9796</v>
      </c>
      <c r="C737" s="187" t="s">
        <v>5969</v>
      </c>
      <c r="D737" s="188" t="s">
        <v>5615</v>
      </c>
      <c r="E737" s="190" t="s">
        <v>5970</v>
      </c>
      <c r="F737" s="189">
        <v>20047</v>
      </c>
      <c r="G737" s="190" t="s">
        <v>5971</v>
      </c>
      <c r="H737" s="189">
        <v>2019</v>
      </c>
      <c r="I737" s="190" t="s">
        <v>5972</v>
      </c>
      <c r="J737" s="389">
        <v>94733</v>
      </c>
      <c r="K737" s="190" t="s">
        <v>9807</v>
      </c>
      <c r="L737" s="190" t="s">
        <v>5973</v>
      </c>
      <c r="M737" s="190" t="s">
        <v>5974</v>
      </c>
      <c r="N737" s="190" t="s">
        <v>5975</v>
      </c>
      <c r="O737" s="190" t="s">
        <v>5976</v>
      </c>
      <c r="P737" s="388">
        <v>19000110</v>
      </c>
      <c r="Q737" s="372">
        <f t="shared" si="33"/>
        <v>45</v>
      </c>
      <c r="R737" s="372">
        <v>0</v>
      </c>
      <c r="S737" s="372">
        <v>0</v>
      </c>
      <c r="T737" s="372">
        <v>45</v>
      </c>
      <c r="U737" s="372">
        <f t="shared" si="34"/>
        <v>45</v>
      </c>
      <c r="V737" s="372">
        <v>0.64</v>
      </c>
      <c r="W737" s="185">
        <v>55</v>
      </c>
      <c r="X737" s="374" t="s">
        <v>5977</v>
      </c>
      <c r="Y737" s="189">
        <v>4</v>
      </c>
      <c r="Z737" s="189">
        <v>4</v>
      </c>
      <c r="AA737" s="189">
        <v>6</v>
      </c>
      <c r="AB737" s="189">
        <v>60</v>
      </c>
      <c r="AC737" s="388">
        <v>77</v>
      </c>
      <c r="AD737" s="189">
        <v>45</v>
      </c>
      <c r="AE737" s="388">
        <v>5</v>
      </c>
      <c r="AF737" s="185">
        <v>46.589999999999996</v>
      </c>
      <c r="AG737" s="182" t="s">
        <v>5615</v>
      </c>
      <c r="AH737" s="182" t="s">
        <v>5623</v>
      </c>
      <c r="AI737" s="185">
        <v>0</v>
      </c>
      <c r="AJ737" s="182" t="s">
        <v>5978</v>
      </c>
      <c r="AK737" s="182" t="s">
        <v>5979</v>
      </c>
      <c r="AL737" s="328">
        <v>2.27</v>
      </c>
      <c r="AM737" s="182" t="s">
        <v>5665</v>
      </c>
      <c r="AN737" s="182" t="s">
        <v>5979</v>
      </c>
      <c r="AO737" s="328">
        <v>44.32</v>
      </c>
      <c r="AP737" s="437"/>
      <c r="AQ737" s="182"/>
      <c r="AR737" s="185"/>
      <c r="AS737" s="386"/>
      <c r="AT737" s="356"/>
      <c r="AU737" s="356"/>
      <c r="AV737" s="356"/>
      <c r="AW737" s="356"/>
      <c r="AX737" s="356"/>
    </row>
    <row r="738" spans="1:50" s="421" customFormat="1" ht="196.5" customHeight="1">
      <c r="A738" s="370" t="s">
        <v>9795</v>
      </c>
      <c r="B738" s="186" t="s">
        <v>9796</v>
      </c>
      <c r="C738" s="187" t="s">
        <v>5850</v>
      </c>
      <c r="D738" s="188" t="s">
        <v>5851</v>
      </c>
      <c r="E738" s="190" t="s">
        <v>5852</v>
      </c>
      <c r="F738" s="189">
        <v>23468</v>
      </c>
      <c r="G738" s="190" t="s">
        <v>5980</v>
      </c>
      <c r="H738" s="189">
        <v>2019</v>
      </c>
      <c r="I738" s="190" t="s">
        <v>5981</v>
      </c>
      <c r="J738" s="389">
        <v>97337.7</v>
      </c>
      <c r="K738" s="190" t="s">
        <v>9807</v>
      </c>
      <c r="L738" s="190" t="s">
        <v>5982</v>
      </c>
      <c r="M738" s="190" t="s">
        <v>5983</v>
      </c>
      <c r="N738" s="190" t="s">
        <v>5984</v>
      </c>
      <c r="O738" s="190" t="s">
        <v>5985</v>
      </c>
      <c r="P738" s="388">
        <v>19000150</v>
      </c>
      <c r="Q738" s="372">
        <f t="shared" si="33"/>
        <v>45</v>
      </c>
      <c r="R738" s="372">
        <v>0</v>
      </c>
      <c r="S738" s="372">
        <v>0</v>
      </c>
      <c r="T738" s="372">
        <v>45</v>
      </c>
      <c r="U738" s="372">
        <f t="shared" si="34"/>
        <v>45</v>
      </c>
      <c r="V738" s="372">
        <v>0.64</v>
      </c>
      <c r="W738" s="185">
        <v>55</v>
      </c>
      <c r="X738" s="374" t="s">
        <v>5986</v>
      </c>
      <c r="Y738" s="189">
        <v>4</v>
      </c>
      <c r="Z738" s="189">
        <v>9</v>
      </c>
      <c r="AA738" s="189">
        <v>1</v>
      </c>
      <c r="AB738" s="189" t="s">
        <v>5987</v>
      </c>
      <c r="AC738" s="388">
        <v>160</v>
      </c>
      <c r="AD738" s="189">
        <v>45</v>
      </c>
      <c r="AE738" s="388">
        <v>5</v>
      </c>
      <c r="AF738" s="185">
        <v>86.36999999999999</v>
      </c>
      <c r="AG738" s="182" t="s">
        <v>5851</v>
      </c>
      <c r="AH738" s="182" t="s">
        <v>5860</v>
      </c>
      <c r="AI738" s="185">
        <v>0</v>
      </c>
      <c r="AJ738" s="182" t="s">
        <v>5665</v>
      </c>
      <c r="AK738" s="182" t="s">
        <v>5860</v>
      </c>
      <c r="AL738" s="328">
        <v>0</v>
      </c>
      <c r="AM738" s="182" t="s">
        <v>5861</v>
      </c>
      <c r="AN738" s="182" t="s">
        <v>5860</v>
      </c>
      <c r="AO738" s="328">
        <v>0</v>
      </c>
      <c r="AP738" s="182" t="s">
        <v>5988</v>
      </c>
      <c r="AQ738" s="182" t="s">
        <v>5860</v>
      </c>
      <c r="AR738" s="185">
        <v>31.82</v>
      </c>
      <c r="AS738" s="182" t="s">
        <v>9802</v>
      </c>
      <c r="AT738" s="182" t="s">
        <v>5860</v>
      </c>
      <c r="AU738" s="328">
        <v>54.55</v>
      </c>
      <c r="AV738" s="267"/>
      <c r="AW738" s="356"/>
      <c r="AX738" s="356"/>
    </row>
    <row r="739" spans="1:50" s="421" customFormat="1" ht="87.9">
      <c r="A739" s="370" t="s">
        <v>9795</v>
      </c>
      <c r="B739" s="186" t="s">
        <v>9796</v>
      </c>
      <c r="C739" s="187" t="s">
        <v>5638</v>
      </c>
      <c r="D739" s="188" t="s">
        <v>5639</v>
      </c>
      <c r="E739" s="190" t="s">
        <v>5640</v>
      </c>
      <c r="F739" s="189">
        <v>15646</v>
      </c>
      <c r="G739" s="190" t="s">
        <v>5989</v>
      </c>
      <c r="H739" s="189">
        <v>2019</v>
      </c>
      <c r="I739" s="308" t="s">
        <v>5990</v>
      </c>
      <c r="J739" s="389">
        <v>96697.56</v>
      </c>
      <c r="K739" s="190" t="s">
        <v>9807</v>
      </c>
      <c r="L739" s="190" t="s">
        <v>5731</v>
      </c>
      <c r="M739" s="190" t="s">
        <v>5732</v>
      </c>
      <c r="N739" s="190" t="s">
        <v>5991</v>
      </c>
      <c r="O739" s="190" t="s">
        <v>5992</v>
      </c>
      <c r="P739" s="388">
        <v>18000453</v>
      </c>
      <c r="Q739" s="372">
        <f t="shared" si="33"/>
        <v>45</v>
      </c>
      <c r="R739" s="372">
        <v>0</v>
      </c>
      <c r="S739" s="372">
        <v>0</v>
      </c>
      <c r="T739" s="372">
        <v>45</v>
      </c>
      <c r="U739" s="372">
        <f t="shared" si="34"/>
        <v>45</v>
      </c>
      <c r="V739" s="328">
        <v>0.35</v>
      </c>
      <c r="W739" s="185">
        <v>49</v>
      </c>
      <c r="X739" s="374" t="s">
        <v>5993</v>
      </c>
      <c r="Y739" s="189">
        <v>4</v>
      </c>
      <c r="Z739" s="189">
        <v>4</v>
      </c>
      <c r="AA739" s="189">
        <v>5</v>
      </c>
      <c r="AB739" s="189">
        <v>46</v>
      </c>
      <c r="AC739" s="388">
        <v>52</v>
      </c>
      <c r="AD739" s="189">
        <v>45</v>
      </c>
      <c r="AE739" s="388">
        <v>5</v>
      </c>
      <c r="AF739" s="448">
        <v>71.02000000000001</v>
      </c>
      <c r="AG739" s="308" t="s">
        <v>5639</v>
      </c>
      <c r="AH739" s="182" t="s">
        <v>5646</v>
      </c>
      <c r="AI739" s="185">
        <v>71.02000000000001</v>
      </c>
      <c r="AJ739" s="182" t="s">
        <v>5665</v>
      </c>
      <c r="AK739" s="182" t="s">
        <v>5646</v>
      </c>
      <c r="AL739" s="372">
        <v>0</v>
      </c>
      <c r="AM739" s="379"/>
      <c r="AN739" s="371"/>
      <c r="AO739" s="372"/>
      <c r="AP739" s="386"/>
      <c r="AQ739" s="371"/>
      <c r="AR739" s="435"/>
      <c r="AS739" s="386"/>
      <c r="AT739" s="356"/>
      <c r="AU739" s="356"/>
      <c r="AV739" s="356"/>
      <c r="AW739" s="356"/>
      <c r="AX739" s="356"/>
    </row>
    <row r="740" spans="1:50" s="421" customFormat="1" ht="87.9">
      <c r="A740" s="370" t="s">
        <v>9795</v>
      </c>
      <c r="B740" s="186" t="s">
        <v>9796</v>
      </c>
      <c r="C740" s="189" t="s">
        <v>5654</v>
      </c>
      <c r="D740" s="188" t="s">
        <v>5655</v>
      </c>
      <c r="E740" s="190" t="s">
        <v>5994</v>
      </c>
      <c r="F740" s="189">
        <v>22701</v>
      </c>
      <c r="G740" s="190" t="s">
        <v>5995</v>
      </c>
      <c r="H740" s="388">
        <v>2019</v>
      </c>
      <c r="I740" s="190" t="s">
        <v>5996</v>
      </c>
      <c r="J740" s="389">
        <v>42724.18</v>
      </c>
      <c r="K740" s="190" t="s">
        <v>9808</v>
      </c>
      <c r="L740" s="308" t="s">
        <v>5997</v>
      </c>
      <c r="M740" s="308" t="s">
        <v>5998</v>
      </c>
      <c r="N740" s="192" t="s">
        <v>5999</v>
      </c>
      <c r="O740" s="192" t="s">
        <v>6000</v>
      </c>
      <c r="P740" s="388">
        <v>19000024</v>
      </c>
      <c r="Q740" s="372">
        <f t="shared" si="33"/>
        <v>45</v>
      </c>
      <c r="R740" s="372">
        <v>0</v>
      </c>
      <c r="S740" s="372">
        <v>0</v>
      </c>
      <c r="T740" s="372">
        <v>45</v>
      </c>
      <c r="U740" s="372">
        <f t="shared" si="34"/>
        <v>45</v>
      </c>
      <c r="V740" s="372">
        <v>0.78</v>
      </c>
      <c r="W740" s="185">
        <v>58</v>
      </c>
      <c r="X740" s="374" t="s">
        <v>6001</v>
      </c>
      <c r="Y740" s="388">
        <v>3</v>
      </c>
      <c r="Z740" s="388">
        <v>10</v>
      </c>
      <c r="AA740" s="388">
        <v>2</v>
      </c>
      <c r="AB740" s="388">
        <v>44</v>
      </c>
      <c r="AC740" s="388"/>
      <c r="AD740" s="388">
        <v>45</v>
      </c>
      <c r="AE740" s="388">
        <v>5</v>
      </c>
      <c r="AF740" s="185">
        <v>60.8</v>
      </c>
      <c r="AG740" s="182" t="s">
        <v>5655</v>
      </c>
      <c r="AH740" s="182" t="s">
        <v>5664</v>
      </c>
      <c r="AI740" s="185">
        <v>0</v>
      </c>
      <c r="AJ740" s="182" t="s">
        <v>6002</v>
      </c>
      <c r="AK740" s="182" t="s">
        <v>5664</v>
      </c>
      <c r="AL740" s="328">
        <v>0</v>
      </c>
      <c r="AM740" s="182" t="s">
        <v>2411</v>
      </c>
      <c r="AN740" s="182" t="s">
        <v>5664</v>
      </c>
      <c r="AO740" s="328">
        <v>0</v>
      </c>
      <c r="AP740" s="182" t="s">
        <v>5665</v>
      </c>
      <c r="AQ740" s="182" t="s">
        <v>5664</v>
      </c>
      <c r="AR740" s="185">
        <v>60.8</v>
      </c>
      <c r="AS740" s="182" t="s">
        <v>5861</v>
      </c>
      <c r="AT740" s="182" t="s">
        <v>5664</v>
      </c>
      <c r="AU740" s="185">
        <v>0</v>
      </c>
      <c r="AV740" s="182" t="s">
        <v>9809</v>
      </c>
      <c r="AW740" s="182" t="s">
        <v>6068</v>
      </c>
      <c r="AX740" s="185">
        <v>0</v>
      </c>
    </row>
    <row r="741" spans="1:50" s="421" customFormat="1" ht="99.45">
      <c r="A741" s="370" t="s">
        <v>9795</v>
      </c>
      <c r="B741" s="186" t="s">
        <v>9796</v>
      </c>
      <c r="C741" s="187" t="s">
        <v>5625</v>
      </c>
      <c r="D741" s="188" t="s">
        <v>5626</v>
      </c>
      <c r="E741" s="190" t="s">
        <v>6003</v>
      </c>
      <c r="F741" s="189">
        <v>24749</v>
      </c>
      <c r="G741" s="190" t="s">
        <v>6004</v>
      </c>
      <c r="H741" s="189">
        <v>2019</v>
      </c>
      <c r="I741" s="190" t="s">
        <v>6005</v>
      </c>
      <c r="J741" s="389">
        <v>36783.01</v>
      </c>
      <c r="K741" s="190" t="s">
        <v>69</v>
      </c>
      <c r="L741" s="190" t="s">
        <v>6006</v>
      </c>
      <c r="M741" s="190" t="s">
        <v>6007</v>
      </c>
      <c r="N741" s="190" t="s">
        <v>6008</v>
      </c>
      <c r="O741" s="190" t="s">
        <v>6009</v>
      </c>
      <c r="P741" s="388">
        <v>18000501</v>
      </c>
      <c r="Q741" s="372">
        <f t="shared" si="33"/>
        <v>45</v>
      </c>
      <c r="R741" s="372">
        <v>0</v>
      </c>
      <c r="S741" s="372">
        <v>0</v>
      </c>
      <c r="T741" s="372">
        <v>45</v>
      </c>
      <c r="U741" s="372">
        <f t="shared" si="34"/>
        <v>45</v>
      </c>
      <c r="V741" s="372">
        <v>0.5</v>
      </c>
      <c r="W741" s="185">
        <v>52</v>
      </c>
      <c r="X741" s="374" t="s">
        <v>6010</v>
      </c>
      <c r="Y741" s="189">
        <v>3</v>
      </c>
      <c r="Z741" s="189">
        <v>12</v>
      </c>
      <c r="AA741" s="189">
        <v>1</v>
      </c>
      <c r="AB741" s="189">
        <v>46</v>
      </c>
      <c r="AC741" s="189">
        <v>135</v>
      </c>
      <c r="AD741" s="189">
        <v>45</v>
      </c>
      <c r="AE741" s="189">
        <v>5</v>
      </c>
      <c r="AF741" s="185">
        <v>100</v>
      </c>
      <c r="AG741" s="182" t="s">
        <v>5626</v>
      </c>
      <c r="AH741" s="182" t="s">
        <v>5635</v>
      </c>
      <c r="AI741" s="185">
        <v>40.910000000000004</v>
      </c>
      <c r="AJ741" s="182" t="s">
        <v>6011</v>
      </c>
      <c r="AK741" s="182" t="s">
        <v>6012</v>
      </c>
      <c r="AL741" s="328">
        <v>59.089999999999996</v>
      </c>
      <c r="AM741" s="182"/>
      <c r="AN741" s="182"/>
      <c r="AO741" s="328"/>
      <c r="AP741" s="182"/>
      <c r="AQ741" s="182"/>
      <c r="AR741" s="185"/>
      <c r="AS741" s="386"/>
      <c r="AT741" s="356"/>
      <c r="AU741" s="356"/>
      <c r="AV741" s="356"/>
      <c r="AW741" s="356"/>
      <c r="AX741" s="356"/>
    </row>
    <row r="742" spans="1:50" s="421" customFormat="1" ht="124.3">
      <c r="A742" s="370" t="s">
        <v>9795</v>
      </c>
      <c r="B742" s="186" t="s">
        <v>9796</v>
      </c>
      <c r="C742" s="187" t="s">
        <v>5666</v>
      </c>
      <c r="D742" s="188" t="s">
        <v>5667</v>
      </c>
      <c r="E742" s="190" t="s">
        <v>6013</v>
      </c>
      <c r="F742" s="189">
        <v>26559</v>
      </c>
      <c r="G742" s="190" t="s">
        <v>6014</v>
      </c>
      <c r="H742" s="189">
        <v>2019</v>
      </c>
      <c r="I742" s="190" t="s">
        <v>6015</v>
      </c>
      <c r="J742" s="389">
        <v>189100</v>
      </c>
      <c r="K742" s="190" t="s">
        <v>9807</v>
      </c>
      <c r="L742" s="190" t="s">
        <v>6016</v>
      </c>
      <c r="M742" s="190" t="s">
        <v>6017</v>
      </c>
      <c r="N742" s="190" t="s">
        <v>6018</v>
      </c>
      <c r="O742" s="190" t="s">
        <v>6019</v>
      </c>
      <c r="P742" s="388">
        <v>19000190</v>
      </c>
      <c r="Q742" s="372">
        <f t="shared" si="33"/>
        <v>45</v>
      </c>
      <c r="R742" s="372">
        <v>0</v>
      </c>
      <c r="S742" s="372">
        <v>0</v>
      </c>
      <c r="T742" s="372">
        <v>45</v>
      </c>
      <c r="U742" s="372">
        <f t="shared" si="34"/>
        <v>45</v>
      </c>
      <c r="V742" s="372">
        <v>0.5</v>
      </c>
      <c r="W742" s="185">
        <v>52</v>
      </c>
      <c r="X742" s="374" t="s">
        <v>6020</v>
      </c>
      <c r="Y742" s="189">
        <v>6</v>
      </c>
      <c r="Z742" s="189">
        <v>3</v>
      </c>
      <c r="AA742" s="189">
        <v>1</v>
      </c>
      <c r="AB742" s="189">
        <v>46</v>
      </c>
      <c r="AC742" s="388">
        <v>5</v>
      </c>
      <c r="AD742" s="189">
        <v>45</v>
      </c>
      <c r="AE742" s="388">
        <v>5</v>
      </c>
      <c r="AF742" s="306">
        <v>16.48</v>
      </c>
      <c r="AG742" s="182" t="s">
        <v>5676</v>
      </c>
      <c r="AH742" s="182" t="s">
        <v>5677</v>
      </c>
      <c r="AI742" s="185">
        <v>0</v>
      </c>
      <c r="AJ742" s="437" t="s">
        <v>5680</v>
      </c>
      <c r="AK742" s="182" t="s">
        <v>5677</v>
      </c>
      <c r="AL742" s="328">
        <v>0</v>
      </c>
      <c r="AM742" s="182" t="s">
        <v>5665</v>
      </c>
      <c r="AN742" s="182" t="s">
        <v>5677</v>
      </c>
      <c r="AO742" s="328">
        <v>0</v>
      </c>
      <c r="AP742" s="341" t="s">
        <v>5624</v>
      </c>
      <c r="AQ742" s="182" t="s">
        <v>5677</v>
      </c>
      <c r="AR742" s="185">
        <v>0</v>
      </c>
      <c r="AS742" s="341" t="s">
        <v>5679</v>
      </c>
      <c r="AT742" s="182" t="s">
        <v>5677</v>
      </c>
      <c r="AU742" s="185">
        <v>0</v>
      </c>
      <c r="AV742" s="182" t="s">
        <v>9805</v>
      </c>
      <c r="AW742" s="182" t="s">
        <v>5677</v>
      </c>
      <c r="AX742" s="185">
        <v>16.48</v>
      </c>
    </row>
    <row r="743" spans="1:50" s="421" customFormat="1" ht="233.15">
      <c r="A743" s="370" t="s">
        <v>9795</v>
      </c>
      <c r="B743" s="186" t="s">
        <v>9796</v>
      </c>
      <c r="C743" s="189" t="s">
        <v>6021</v>
      </c>
      <c r="D743" s="188" t="s">
        <v>6022</v>
      </c>
      <c r="E743" s="190" t="s">
        <v>6023</v>
      </c>
      <c r="F743" s="189">
        <v>16173</v>
      </c>
      <c r="G743" s="190" t="s">
        <v>6024</v>
      </c>
      <c r="H743" s="189">
        <v>2019</v>
      </c>
      <c r="I743" s="190" t="s">
        <v>6025</v>
      </c>
      <c r="J743" s="389">
        <v>38722.81</v>
      </c>
      <c r="K743" s="190" t="s">
        <v>9808</v>
      </c>
      <c r="L743" s="387" t="s">
        <v>6026</v>
      </c>
      <c r="M743" s="387" t="s">
        <v>6027</v>
      </c>
      <c r="N743" s="387" t="s">
        <v>6028</v>
      </c>
      <c r="O743" s="387" t="s">
        <v>6029</v>
      </c>
      <c r="P743" s="388">
        <v>19000108</v>
      </c>
      <c r="Q743" s="372">
        <f t="shared" si="33"/>
        <v>45</v>
      </c>
      <c r="R743" s="372">
        <v>0</v>
      </c>
      <c r="S743" s="372">
        <v>0</v>
      </c>
      <c r="T743" s="372">
        <v>45</v>
      </c>
      <c r="U743" s="372">
        <f t="shared" si="34"/>
        <v>45</v>
      </c>
      <c r="V743" s="372">
        <v>0.35</v>
      </c>
      <c r="W743" s="185">
        <v>48</v>
      </c>
      <c r="X743" s="374" t="s">
        <v>6030</v>
      </c>
      <c r="Y743" s="388">
        <v>5</v>
      </c>
      <c r="Z743" s="388">
        <v>1</v>
      </c>
      <c r="AA743" s="388">
        <v>3</v>
      </c>
      <c r="AB743" s="388">
        <v>60</v>
      </c>
      <c r="AC743" s="388"/>
      <c r="AD743" s="388">
        <v>45</v>
      </c>
      <c r="AE743" s="388">
        <v>5</v>
      </c>
      <c r="AF743" s="185">
        <v>13.07</v>
      </c>
      <c r="AG743" s="182" t="s">
        <v>6022</v>
      </c>
      <c r="AH743" s="182" t="s">
        <v>6031</v>
      </c>
      <c r="AI743" s="185">
        <v>13.07</v>
      </c>
      <c r="AJ743" s="182" t="s">
        <v>5665</v>
      </c>
      <c r="AK743" s="182" t="s">
        <v>6031</v>
      </c>
      <c r="AL743" s="328">
        <v>0</v>
      </c>
      <c r="AM743" s="182" t="s">
        <v>6032</v>
      </c>
      <c r="AN743" s="182" t="s">
        <v>6033</v>
      </c>
      <c r="AO743" s="328">
        <v>0</v>
      </c>
      <c r="AP743" s="437"/>
      <c r="AQ743" s="182"/>
      <c r="AR743" s="185"/>
      <c r="AS743" s="386"/>
      <c r="AT743" s="356"/>
      <c r="AU743" s="356"/>
      <c r="AV743" s="356"/>
      <c r="AW743" s="356"/>
      <c r="AX743" s="356"/>
    </row>
    <row r="744" spans="1:50" s="421" customFormat="1" ht="140.25" customHeight="1">
      <c r="A744" s="370" t="s">
        <v>9795</v>
      </c>
      <c r="B744" s="186" t="s">
        <v>9796</v>
      </c>
      <c r="C744" s="187" t="s">
        <v>6034</v>
      </c>
      <c r="D744" s="188" t="s">
        <v>5639</v>
      </c>
      <c r="E744" s="190" t="s">
        <v>6035</v>
      </c>
      <c r="F744" s="189">
        <v>30914</v>
      </c>
      <c r="G744" s="190" t="s">
        <v>6036</v>
      </c>
      <c r="H744" s="189">
        <v>2019</v>
      </c>
      <c r="I744" s="190" t="s">
        <v>6037</v>
      </c>
      <c r="J744" s="389">
        <v>64121.98</v>
      </c>
      <c r="K744" s="190" t="s">
        <v>69</v>
      </c>
      <c r="L744" s="190" t="s">
        <v>6038</v>
      </c>
      <c r="M744" s="190" t="s">
        <v>6039</v>
      </c>
      <c r="N744" s="190" t="s">
        <v>6040</v>
      </c>
      <c r="O744" s="190" t="s">
        <v>6041</v>
      </c>
      <c r="P744" s="388" t="s">
        <v>6042</v>
      </c>
      <c r="Q744" s="372">
        <f t="shared" si="33"/>
        <v>45</v>
      </c>
      <c r="R744" s="372">
        <v>0</v>
      </c>
      <c r="S744" s="372">
        <v>0</v>
      </c>
      <c r="T744" s="372">
        <v>45</v>
      </c>
      <c r="U744" s="372">
        <f t="shared" si="34"/>
        <v>45</v>
      </c>
      <c r="V744" s="372">
        <v>0.21</v>
      </c>
      <c r="W744" s="185">
        <v>47</v>
      </c>
      <c r="X744" s="374" t="s">
        <v>6043</v>
      </c>
      <c r="Y744" s="189">
        <v>6</v>
      </c>
      <c r="Z744" s="189">
        <v>3</v>
      </c>
      <c r="AA744" s="189">
        <v>1</v>
      </c>
      <c r="AB744" s="189">
        <v>46</v>
      </c>
      <c r="AC744" s="388">
        <v>143</v>
      </c>
      <c r="AD744" s="189">
        <v>45</v>
      </c>
      <c r="AE744" s="388">
        <v>5</v>
      </c>
      <c r="AF744" s="185">
        <v>34.089999999999996</v>
      </c>
      <c r="AG744" s="182" t="s">
        <v>5639</v>
      </c>
      <c r="AH744" s="182" t="s">
        <v>5646</v>
      </c>
      <c r="AI744" s="185">
        <v>34.089999999999996</v>
      </c>
      <c r="AJ744" s="182" t="s">
        <v>5665</v>
      </c>
      <c r="AK744" s="182" t="s">
        <v>6044</v>
      </c>
      <c r="AL744" s="328">
        <v>0</v>
      </c>
      <c r="AM744" s="182" t="s">
        <v>6045</v>
      </c>
      <c r="AN744" s="182" t="s">
        <v>6044</v>
      </c>
      <c r="AO744" s="328">
        <v>0</v>
      </c>
      <c r="AP744" s="182"/>
      <c r="AQ744" s="182"/>
      <c r="AR744" s="185"/>
      <c r="AS744" s="182"/>
      <c r="AT744" s="182"/>
      <c r="AU744" s="342"/>
      <c r="AV744" s="356"/>
      <c r="AW744" s="356"/>
      <c r="AX744" s="356"/>
    </row>
    <row r="745" spans="1:50" s="421" customFormat="1" ht="87.9">
      <c r="A745" s="370" t="s">
        <v>9795</v>
      </c>
      <c r="B745" s="186" t="s">
        <v>9796</v>
      </c>
      <c r="C745" s="187" t="s">
        <v>5666</v>
      </c>
      <c r="D745" s="188" t="s">
        <v>5667</v>
      </c>
      <c r="E745" s="190" t="s">
        <v>6013</v>
      </c>
      <c r="F745" s="189">
        <v>26559</v>
      </c>
      <c r="G745" s="190" t="s">
        <v>6046</v>
      </c>
      <c r="H745" s="388">
        <v>2019</v>
      </c>
      <c r="I745" s="387" t="s">
        <v>6047</v>
      </c>
      <c r="J745" s="389">
        <v>70914.070000000007</v>
      </c>
      <c r="K745" s="190" t="s">
        <v>9808</v>
      </c>
      <c r="L745" s="183" t="s">
        <v>6016</v>
      </c>
      <c r="M745" s="183" t="s">
        <v>6017</v>
      </c>
      <c r="N745" s="183" t="s">
        <v>6048</v>
      </c>
      <c r="O745" s="183" t="s">
        <v>6049</v>
      </c>
      <c r="P745" s="388">
        <v>19000313</v>
      </c>
      <c r="Q745" s="372">
        <f t="shared" si="33"/>
        <v>45</v>
      </c>
      <c r="R745" s="372">
        <v>0</v>
      </c>
      <c r="S745" s="372">
        <v>0</v>
      </c>
      <c r="T745" s="372">
        <v>45</v>
      </c>
      <c r="U745" s="372">
        <f t="shared" si="34"/>
        <v>45</v>
      </c>
      <c r="V745" s="372">
        <v>0.21</v>
      </c>
      <c r="W745" s="185">
        <v>45</v>
      </c>
      <c r="X745" s="374" t="s">
        <v>6050</v>
      </c>
      <c r="Y745" s="388">
        <v>6</v>
      </c>
      <c r="Z745" s="388">
        <v>3</v>
      </c>
      <c r="AA745" s="388">
        <v>1</v>
      </c>
      <c r="AB745" s="388">
        <v>46</v>
      </c>
      <c r="AC745" s="388"/>
      <c r="AD745" s="388">
        <v>45</v>
      </c>
      <c r="AE745" s="388">
        <v>5</v>
      </c>
      <c r="AF745" s="306">
        <v>5.1100000000000003</v>
      </c>
      <c r="AG745" s="182" t="s">
        <v>5676</v>
      </c>
      <c r="AH745" s="182" t="s">
        <v>5677</v>
      </c>
      <c r="AI745" s="185">
        <v>0</v>
      </c>
      <c r="AJ745" s="437" t="s">
        <v>5680</v>
      </c>
      <c r="AK745" s="182" t="s">
        <v>5677</v>
      </c>
      <c r="AL745" s="328">
        <v>0</v>
      </c>
      <c r="AM745" s="182" t="s">
        <v>5665</v>
      </c>
      <c r="AN745" s="182" t="s">
        <v>5677</v>
      </c>
      <c r="AO745" s="328">
        <v>0</v>
      </c>
      <c r="AP745" s="341" t="s">
        <v>5624</v>
      </c>
      <c r="AQ745" s="182" t="s">
        <v>5677</v>
      </c>
      <c r="AR745" s="185">
        <v>0</v>
      </c>
      <c r="AS745" s="341" t="s">
        <v>5679</v>
      </c>
      <c r="AT745" s="182" t="s">
        <v>5677</v>
      </c>
      <c r="AU745" s="185">
        <v>0</v>
      </c>
      <c r="AV745" s="182" t="s">
        <v>5870</v>
      </c>
      <c r="AW745" s="182" t="s">
        <v>5677</v>
      </c>
      <c r="AX745" s="185">
        <v>5.1100000000000003</v>
      </c>
    </row>
    <row r="746" spans="1:50" s="421" customFormat="1" ht="111.9">
      <c r="A746" s="370" t="s">
        <v>9795</v>
      </c>
      <c r="B746" s="186" t="s">
        <v>9796</v>
      </c>
      <c r="C746" s="187" t="s">
        <v>5827</v>
      </c>
      <c r="D746" s="188" t="s">
        <v>5723</v>
      </c>
      <c r="E746" s="190" t="s">
        <v>5802</v>
      </c>
      <c r="F746" s="189">
        <v>23010</v>
      </c>
      <c r="G746" s="190" t="s">
        <v>6051</v>
      </c>
      <c r="H746" s="189">
        <v>2020</v>
      </c>
      <c r="I746" s="190" t="s">
        <v>6052</v>
      </c>
      <c r="J746" s="389">
        <v>110158</v>
      </c>
      <c r="K746" s="190" t="s">
        <v>69</v>
      </c>
      <c r="L746" s="190" t="s">
        <v>6053</v>
      </c>
      <c r="M746" s="190" t="s">
        <v>6054</v>
      </c>
      <c r="N746" s="190" t="s">
        <v>6055</v>
      </c>
      <c r="O746" s="190" t="s">
        <v>6056</v>
      </c>
      <c r="P746" s="388">
        <v>20000281</v>
      </c>
      <c r="Q746" s="372">
        <f t="shared" si="33"/>
        <v>45</v>
      </c>
      <c r="R746" s="372">
        <v>0</v>
      </c>
      <c r="S746" s="372">
        <v>0</v>
      </c>
      <c r="T746" s="372">
        <v>45</v>
      </c>
      <c r="U746" s="372">
        <f>R746+S746+T746</f>
        <v>45</v>
      </c>
      <c r="V746" s="372">
        <v>0</v>
      </c>
      <c r="W746" s="185">
        <v>28</v>
      </c>
      <c r="X746" s="449" t="s">
        <v>6057</v>
      </c>
      <c r="Y746" s="189">
        <v>3</v>
      </c>
      <c r="Z746" s="189">
        <v>10</v>
      </c>
      <c r="AA746" s="189">
        <v>6</v>
      </c>
      <c r="AB746" s="189">
        <v>46</v>
      </c>
      <c r="AC746" s="376">
        <v>118</v>
      </c>
      <c r="AD746" s="189">
        <v>45</v>
      </c>
      <c r="AE746" s="189">
        <v>5</v>
      </c>
      <c r="AF746" s="306">
        <v>35.229999999999997</v>
      </c>
      <c r="AG746" s="182" t="s">
        <v>5723</v>
      </c>
      <c r="AH746" s="182" t="s">
        <v>5729</v>
      </c>
      <c r="AI746" s="185">
        <v>35.229999999999997</v>
      </c>
      <c r="AJ746" s="182" t="s">
        <v>6058</v>
      </c>
      <c r="AK746" s="182" t="s">
        <v>6059</v>
      </c>
      <c r="AL746" s="328">
        <v>0</v>
      </c>
      <c r="AM746" s="182"/>
      <c r="AN746" s="182"/>
      <c r="AO746" s="328"/>
      <c r="AP746" s="341"/>
      <c r="AQ746" s="182"/>
      <c r="AR746" s="185"/>
      <c r="AS746" s="341"/>
      <c r="AT746" s="182"/>
      <c r="AU746" s="342"/>
      <c r="AV746" s="182"/>
      <c r="AW746" s="182"/>
      <c r="AX746" s="342"/>
    </row>
    <row r="747" spans="1:50" s="421" customFormat="1" ht="99.45">
      <c r="A747" s="370" t="s">
        <v>9795</v>
      </c>
      <c r="B747" s="186" t="s">
        <v>9796</v>
      </c>
      <c r="C747" s="187" t="s">
        <v>6060</v>
      </c>
      <c r="D747" s="373" t="s">
        <v>5723</v>
      </c>
      <c r="E747" s="308" t="s">
        <v>9810</v>
      </c>
      <c r="F747" s="189">
        <v>20443</v>
      </c>
      <c r="G747" s="371" t="s">
        <v>6061</v>
      </c>
      <c r="H747" s="189">
        <v>2019</v>
      </c>
      <c r="I747" s="450" t="s">
        <v>6062</v>
      </c>
      <c r="J747" s="390">
        <v>60288.74</v>
      </c>
      <c r="K747" s="450" t="s">
        <v>9807</v>
      </c>
      <c r="L747" s="450" t="s">
        <v>6063</v>
      </c>
      <c r="M747" s="450" t="s">
        <v>6064</v>
      </c>
      <c r="N747" s="450" t="s">
        <v>6065</v>
      </c>
      <c r="O747" s="450" t="s">
        <v>6066</v>
      </c>
      <c r="P747" s="388">
        <v>19000385</v>
      </c>
      <c r="Q747" s="372">
        <f t="shared" si="33"/>
        <v>45</v>
      </c>
      <c r="R747" s="372">
        <v>0</v>
      </c>
      <c r="S747" s="372">
        <v>0</v>
      </c>
      <c r="T747" s="372">
        <v>45</v>
      </c>
      <c r="U747" s="372">
        <f t="shared" ref="U747:U754" si="35">R747+S747+T747</f>
        <v>45</v>
      </c>
      <c r="V747" s="372">
        <v>0</v>
      </c>
      <c r="W747" s="185">
        <v>40</v>
      </c>
      <c r="X747" s="359" t="s">
        <v>6067</v>
      </c>
      <c r="Y747" s="451">
        <v>3</v>
      </c>
      <c r="Z747" s="451">
        <v>12</v>
      </c>
      <c r="AA747" s="451">
        <v>4</v>
      </c>
      <c r="AB747" s="451">
        <v>44</v>
      </c>
      <c r="AC747" s="376">
        <v>75</v>
      </c>
      <c r="AD747" s="189">
        <v>45</v>
      </c>
      <c r="AE747" s="388">
        <v>5</v>
      </c>
      <c r="AF747" s="306">
        <v>68.19</v>
      </c>
      <c r="AG747" s="182" t="s">
        <v>5723</v>
      </c>
      <c r="AH747" s="182" t="s">
        <v>5729</v>
      </c>
      <c r="AI747" s="185">
        <v>10.8</v>
      </c>
      <c r="AJ747" s="182" t="s">
        <v>5665</v>
      </c>
      <c r="AK747" s="182" t="s">
        <v>6068</v>
      </c>
      <c r="AL747" s="328">
        <v>57.389999999999993</v>
      </c>
      <c r="AM747" s="182"/>
      <c r="AN747" s="182"/>
      <c r="AO747" s="328"/>
      <c r="AP747" s="341"/>
      <c r="AQ747" s="182"/>
      <c r="AR747" s="185"/>
      <c r="AS747" s="341"/>
      <c r="AT747" s="182"/>
      <c r="AU747" s="342"/>
      <c r="AV747" s="182"/>
      <c r="AW747" s="182"/>
      <c r="AX747" s="342"/>
    </row>
    <row r="748" spans="1:50" s="421" customFormat="1" ht="87.9">
      <c r="A748" s="370" t="s">
        <v>9795</v>
      </c>
      <c r="B748" s="186" t="s">
        <v>9796</v>
      </c>
      <c r="C748" s="187" t="s">
        <v>5692</v>
      </c>
      <c r="D748" s="371" t="s">
        <v>5639</v>
      </c>
      <c r="E748" s="308" t="s">
        <v>6069</v>
      </c>
      <c r="F748" s="191">
        <v>13026</v>
      </c>
      <c r="G748" s="308" t="s">
        <v>6070</v>
      </c>
      <c r="H748" s="191">
        <v>2020</v>
      </c>
      <c r="I748" s="192" t="s">
        <v>6071</v>
      </c>
      <c r="J748" s="343">
        <v>19931.349999999999</v>
      </c>
      <c r="K748" s="192" t="s">
        <v>328</v>
      </c>
      <c r="L748" s="190" t="s">
        <v>6072</v>
      </c>
      <c r="M748" s="190" t="s">
        <v>6073</v>
      </c>
      <c r="N748" s="190" t="s">
        <v>6074</v>
      </c>
      <c r="O748" s="190" t="s">
        <v>6075</v>
      </c>
      <c r="P748" s="189">
        <v>20000283</v>
      </c>
      <c r="Q748" s="372">
        <f t="shared" si="33"/>
        <v>45</v>
      </c>
      <c r="R748" s="372">
        <v>0</v>
      </c>
      <c r="S748" s="372">
        <v>0</v>
      </c>
      <c r="T748" s="372">
        <v>45</v>
      </c>
      <c r="U748" s="372">
        <f t="shared" si="35"/>
        <v>45</v>
      </c>
      <c r="V748" s="372">
        <v>0</v>
      </c>
      <c r="W748" s="185">
        <v>28</v>
      </c>
      <c r="X748" s="359" t="s">
        <v>6076</v>
      </c>
      <c r="Y748" s="189">
        <v>3</v>
      </c>
      <c r="Z748" s="189">
        <v>10</v>
      </c>
      <c r="AA748" s="189">
        <v>4</v>
      </c>
      <c r="AB748" s="391">
        <v>46</v>
      </c>
      <c r="AC748" s="376">
        <v>127</v>
      </c>
      <c r="AD748" s="189">
        <v>45</v>
      </c>
      <c r="AE748" s="388">
        <v>5</v>
      </c>
      <c r="AF748" s="306">
        <v>21.59</v>
      </c>
      <c r="AG748" s="182" t="s">
        <v>5639</v>
      </c>
      <c r="AH748" s="182" t="s">
        <v>5646</v>
      </c>
      <c r="AI748" s="185">
        <v>21.59</v>
      </c>
      <c r="AJ748" s="182" t="s">
        <v>5665</v>
      </c>
      <c r="AK748" s="182" t="s">
        <v>5700</v>
      </c>
      <c r="AL748" s="328">
        <v>0</v>
      </c>
      <c r="AM748" s="182"/>
      <c r="AN748" s="182"/>
      <c r="AO748" s="328"/>
      <c r="AP748" s="341"/>
      <c r="AQ748" s="182"/>
      <c r="AR748" s="185"/>
      <c r="AS748" s="341"/>
      <c r="AT748" s="182"/>
      <c r="AU748" s="342"/>
      <c r="AV748" s="182"/>
      <c r="AW748" s="182"/>
      <c r="AX748" s="342"/>
    </row>
    <row r="749" spans="1:50" s="421" customFormat="1" ht="99.45">
      <c r="A749" s="370" t="s">
        <v>9795</v>
      </c>
      <c r="B749" s="186" t="s">
        <v>9796</v>
      </c>
      <c r="C749" s="187" t="s">
        <v>5742</v>
      </c>
      <c r="D749" s="371" t="s">
        <v>5615</v>
      </c>
      <c r="E749" s="308" t="s">
        <v>5938</v>
      </c>
      <c r="F749" s="191">
        <v>18580</v>
      </c>
      <c r="G749" s="308" t="s">
        <v>6077</v>
      </c>
      <c r="H749" s="191">
        <v>2020</v>
      </c>
      <c r="I749" s="192" t="s">
        <v>6078</v>
      </c>
      <c r="J749" s="343">
        <v>76359.070000000007</v>
      </c>
      <c r="K749" s="192" t="s">
        <v>328</v>
      </c>
      <c r="L749" s="190" t="s">
        <v>6079</v>
      </c>
      <c r="M749" s="190" t="s">
        <v>6080</v>
      </c>
      <c r="N749" s="190" t="s">
        <v>6081</v>
      </c>
      <c r="O749" s="190" t="s">
        <v>6082</v>
      </c>
      <c r="P749" s="191">
        <v>20000212</v>
      </c>
      <c r="Q749" s="372">
        <f t="shared" si="33"/>
        <v>45</v>
      </c>
      <c r="R749" s="372">
        <v>0</v>
      </c>
      <c r="S749" s="372">
        <v>0</v>
      </c>
      <c r="T749" s="372">
        <v>45</v>
      </c>
      <c r="U749" s="372">
        <f t="shared" si="35"/>
        <v>45</v>
      </c>
      <c r="V749" s="372">
        <v>0</v>
      </c>
      <c r="W749" s="185">
        <v>32</v>
      </c>
      <c r="X749" s="359" t="s">
        <v>6083</v>
      </c>
      <c r="Y749" s="189">
        <v>3</v>
      </c>
      <c r="Z749" s="189">
        <v>10</v>
      </c>
      <c r="AA749" s="189">
        <v>1</v>
      </c>
      <c r="AB749" s="189">
        <v>47</v>
      </c>
      <c r="AC749" s="376">
        <v>105</v>
      </c>
      <c r="AD749" s="189">
        <v>45</v>
      </c>
      <c r="AE749" s="388">
        <v>5</v>
      </c>
      <c r="AF749" s="306">
        <v>90.91</v>
      </c>
      <c r="AG749" s="182" t="s">
        <v>5615</v>
      </c>
      <c r="AH749" s="182" t="s">
        <v>5623</v>
      </c>
      <c r="AI749" s="185">
        <v>0</v>
      </c>
      <c r="AJ749" s="182" t="s">
        <v>6084</v>
      </c>
      <c r="AK749" s="182" t="s">
        <v>5946</v>
      </c>
      <c r="AL749" s="328">
        <v>0</v>
      </c>
      <c r="AM749" s="182" t="s">
        <v>6085</v>
      </c>
      <c r="AN749" s="182" t="s">
        <v>6086</v>
      </c>
      <c r="AO749" s="328">
        <v>90.91</v>
      </c>
      <c r="AP749" s="182"/>
      <c r="AQ749" s="182"/>
      <c r="AR749" s="185"/>
      <c r="AS749" s="341"/>
      <c r="AT749" s="182"/>
      <c r="AU749" s="342"/>
      <c r="AV749" s="182"/>
      <c r="AW749" s="182"/>
      <c r="AX749" s="342"/>
    </row>
    <row r="750" spans="1:50" s="421" customFormat="1" ht="136.75">
      <c r="A750" s="370" t="s">
        <v>9795</v>
      </c>
      <c r="B750" s="186" t="s">
        <v>9796</v>
      </c>
      <c r="C750" s="187" t="s">
        <v>5625</v>
      </c>
      <c r="D750" s="371" t="s">
        <v>5626</v>
      </c>
      <c r="E750" s="308" t="s">
        <v>5627</v>
      </c>
      <c r="F750" s="191">
        <v>14556</v>
      </c>
      <c r="G750" s="308" t="s">
        <v>6087</v>
      </c>
      <c r="H750" s="191">
        <v>2020</v>
      </c>
      <c r="I750" s="192" t="s">
        <v>6088</v>
      </c>
      <c r="J750" s="343">
        <v>158889.14000000001</v>
      </c>
      <c r="K750" s="192" t="s">
        <v>328</v>
      </c>
      <c r="L750" s="323" t="s">
        <v>5881</v>
      </c>
      <c r="M750" s="323" t="s">
        <v>6089</v>
      </c>
      <c r="N750" s="190" t="s">
        <v>6090</v>
      </c>
      <c r="O750" s="190" t="s">
        <v>6091</v>
      </c>
      <c r="P750" s="388">
        <v>20000588</v>
      </c>
      <c r="Q750" s="372">
        <f t="shared" si="33"/>
        <v>45</v>
      </c>
      <c r="R750" s="372">
        <v>0</v>
      </c>
      <c r="S750" s="372">
        <v>0</v>
      </c>
      <c r="T750" s="372">
        <v>45</v>
      </c>
      <c r="U750" s="372">
        <f t="shared" si="35"/>
        <v>45</v>
      </c>
      <c r="V750" s="372">
        <v>0</v>
      </c>
      <c r="W750" s="185">
        <v>28</v>
      </c>
      <c r="X750" s="359" t="s">
        <v>6092</v>
      </c>
      <c r="Y750" s="189">
        <v>3</v>
      </c>
      <c r="Z750" s="189">
        <v>10</v>
      </c>
      <c r="AA750" s="189">
        <v>5</v>
      </c>
      <c r="AB750" s="189">
        <v>46</v>
      </c>
      <c r="AC750" s="376">
        <v>3</v>
      </c>
      <c r="AD750" s="189">
        <v>45</v>
      </c>
      <c r="AE750" s="388">
        <v>5</v>
      </c>
      <c r="AF750" s="185">
        <v>70.449999999999989</v>
      </c>
      <c r="AG750" s="182" t="s">
        <v>5626</v>
      </c>
      <c r="AH750" s="182" t="s">
        <v>5635</v>
      </c>
      <c r="AI750" s="185">
        <v>30.11</v>
      </c>
      <c r="AJ750" s="182" t="s">
        <v>5636</v>
      </c>
      <c r="AK750" s="182" t="s">
        <v>5635</v>
      </c>
      <c r="AL750" s="328">
        <v>31.819999999999997</v>
      </c>
      <c r="AM750" s="182" t="s">
        <v>5637</v>
      </c>
      <c r="AN750" s="182" t="s">
        <v>5635</v>
      </c>
      <c r="AO750" s="328">
        <v>8.52</v>
      </c>
      <c r="AP750" s="182"/>
      <c r="AQ750" s="182"/>
      <c r="AR750" s="185"/>
      <c r="AS750" s="182"/>
      <c r="AT750" s="182"/>
      <c r="AU750" s="342"/>
      <c r="AV750" s="182"/>
      <c r="AW750" s="182"/>
      <c r="AX750" s="342"/>
    </row>
    <row r="751" spans="1:50" s="421" customFormat="1" ht="174">
      <c r="A751" s="370" t="s">
        <v>9795</v>
      </c>
      <c r="B751" s="186" t="s">
        <v>9796</v>
      </c>
      <c r="C751" s="187" t="s">
        <v>5666</v>
      </c>
      <c r="D751" s="371" t="s">
        <v>5667</v>
      </c>
      <c r="E751" s="308" t="s">
        <v>6013</v>
      </c>
      <c r="F751" s="191">
        <v>26559</v>
      </c>
      <c r="G751" s="308" t="s">
        <v>6093</v>
      </c>
      <c r="H751" s="191">
        <v>2020</v>
      </c>
      <c r="I751" s="192" t="s">
        <v>6094</v>
      </c>
      <c r="J751" s="343">
        <v>170486.97</v>
      </c>
      <c r="K751" s="192" t="s">
        <v>328</v>
      </c>
      <c r="L751" s="190" t="s">
        <v>6095</v>
      </c>
      <c r="M751" s="190" t="s">
        <v>6096</v>
      </c>
      <c r="N751" s="190" t="s">
        <v>6097</v>
      </c>
      <c r="O751" s="190" t="s">
        <v>6098</v>
      </c>
      <c r="P751" s="388">
        <v>20000200</v>
      </c>
      <c r="Q751" s="372">
        <f t="shared" si="33"/>
        <v>45</v>
      </c>
      <c r="R751" s="372">
        <v>0</v>
      </c>
      <c r="S751" s="372">
        <v>0</v>
      </c>
      <c r="T751" s="372">
        <v>45</v>
      </c>
      <c r="U751" s="372">
        <f t="shared" si="35"/>
        <v>45</v>
      </c>
      <c r="V751" s="372">
        <v>0</v>
      </c>
      <c r="W751" s="185">
        <v>23</v>
      </c>
      <c r="X751" s="359" t="s">
        <v>6099</v>
      </c>
      <c r="Y751" s="189">
        <v>6</v>
      </c>
      <c r="Z751" s="189">
        <v>3</v>
      </c>
      <c r="AA751" s="189">
        <v>1</v>
      </c>
      <c r="AB751" s="189">
        <v>46</v>
      </c>
      <c r="AC751" s="376">
        <v>97</v>
      </c>
      <c r="AD751" s="189">
        <v>45</v>
      </c>
      <c r="AE751" s="388">
        <v>5</v>
      </c>
      <c r="AF751" s="306">
        <v>11.93</v>
      </c>
      <c r="AG751" s="182" t="s">
        <v>5676</v>
      </c>
      <c r="AH751" s="182" t="s">
        <v>5677</v>
      </c>
      <c r="AI751" s="185">
        <v>0</v>
      </c>
      <c r="AJ751" s="437" t="s">
        <v>5680</v>
      </c>
      <c r="AK751" s="182" t="s">
        <v>5677</v>
      </c>
      <c r="AL751" s="328">
        <v>0</v>
      </c>
      <c r="AM751" s="182" t="s">
        <v>5665</v>
      </c>
      <c r="AN751" s="182" t="s">
        <v>5677</v>
      </c>
      <c r="AO751" s="328">
        <v>0</v>
      </c>
      <c r="AP751" s="341" t="s">
        <v>5624</v>
      </c>
      <c r="AQ751" s="182" t="s">
        <v>5677</v>
      </c>
      <c r="AR751" s="185">
        <v>0</v>
      </c>
      <c r="AS751" s="341" t="s">
        <v>5679</v>
      </c>
      <c r="AT751" s="182" t="s">
        <v>5677</v>
      </c>
      <c r="AU751" s="185">
        <v>0</v>
      </c>
      <c r="AV751" s="182" t="s">
        <v>9811</v>
      </c>
      <c r="AW751" s="182" t="s">
        <v>5677</v>
      </c>
      <c r="AX751" s="185">
        <v>11.93</v>
      </c>
    </row>
    <row r="752" spans="1:50" s="421" customFormat="1" ht="145.75">
      <c r="A752" s="370" t="s">
        <v>9795</v>
      </c>
      <c r="B752" s="186" t="s">
        <v>9796</v>
      </c>
      <c r="C752" s="187" t="s">
        <v>6100</v>
      </c>
      <c r="D752" s="371" t="s">
        <v>5639</v>
      </c>
      <c r="E752" s="308" t="s">
        <v>6101</v>
      </c>
      <c r="F752" s="191">
        <v>17059</v>
      </c>
      <c r="G752" s="308" t="s">
        <v>6102</v>
      </c>
      <c r="H752" s="191">
        <v>2020</v>
      </c>
      <c r="I752" s="192" t="s">
        <v>6103</v>
      </c>
      <c r="J752" s="343">
        <v>166774</v>
      </c>
      <c r="K752" s="192" t="s">
        <v>328</v>
      </c>
      <c r="L752" s="387" t="s">
        <v>6104</v>
      </c>
      <c r="M752" s="387" t="s">
        <v>6105</v>
      </c>
      <c r="N752" s="387" t="s">
        <v>6106</v>
      </c>
      <c r="O752" s="387" t="s">
        <v>6107</v>
      </c>
      <c r="P752" s="388">
        <v>20000324</v>
      </c>
      <c r="Q752" s="372">
        <f t="shared" si="33"/>
        <v>45</v>
      </c>
      <c r="R752" s="372">
        <v>0</v>
      </c>
      <c r="S752" s="372">
        <v>0</v>
      </c>
      <c r="T752" s="372">
        <v>45</v>
      </c>
      <c r="U752" s="372">
        <f t="shared" si="35"/>
        <v>45</v>
      </c>
      <c r="V752" s="372">
        <v>0</v>
      </c>
      <c r="W752" s="185">
        <v>28</v>
      </c>
      <c r="X752" s="359" t="s">
        <v>6108</v>
      </c>
      <c r="Y752" s="388">
        <v>6</v>
      </c>
      <c r="Z752" s="388">
        <v>3</v>
      </c>
      <c r="AA752" s="388">
        <v>1</v>
      </c>
      <c r="AB752" s="388">
        <v>46</v>
      </c>
      <c r="AC752" s="376">
        <v>13</v>
      </c>
      <c r="AD752" s="189">
        <v>45</v>
      </c>
      <c r="AE752" s="388">
        <v>5</v>
      </c>
      <c r="AF752" s="185">
        <v>34.089999999999996</v>
      </c>
      <c r="AG752" s="182" t="s">
        <v>5639</v>
      </c>
      <c r="AH752" s="182" t="s">
        <v>5646</v>
      </c>
      <c r="AI752" s="185">
        <v>34.089999999999996</v>
      </c>
      <c r="AJ752" s="182" t="s">
        <v>5665</v>
      </c>
      <c r="AK752" s="182" t="s">
        <v>6109</v>
      </c>
      <c r="AL752" s="328">
        <v>0</v>
      </c>
      <c r="AM752" s="182"/>
      <c r="AN752" s="182"/>
      <c r="AO752" s="328"/>
      <c r="AP752" s="182"/>
      <c r="AQ752" s="182"/>
      <c r="AR752" s="185"/>
      <c r="AS752" s="182"/>
      <c r="AT752" s="182"/>
      <c r="AU752" s="342"/>
      <c r="AV752" s="182"/>
      <c r="AW752" s="182"/>
      <c r="AX752" s="342"/>
    </row>
    <row r="753" spans="1:50" s="421" customFormat="1" ht="87.9">
      <c r="A753" s="370" t="s">
        <v>9795</v>
      </c>
      <c r="B753" s="186" t="s">
        <v>9796</v>
      </c>
      <c r="C753" s="187" t="s">
        <v>5654</v>
      </c>
      <c r="D753" s="371" t="s">
        <v>5655</v>
      </c>
      <c r="E753" s="308" t="s">
        <v>5656</v>
      </c>
      <c r="F753" s="191">
        <v>22701</v>
      </c>
      <c r="G753" s="308" t="s">
        <v>6110</v>
      </c>
      <c r="H753" s="191">
        <v>2020</v>
      </c>
      <c r="I753" s="192" t="s">
        <v>6111</v>
      </c>
      <c r="J753" s="343">
        <v>142656.76999999999</v>
      </c>
      <c r="K753" s="192" t="s">
        <v>328</v>
      </c>
      <c r="L753" s="190" t="s">
        <v>5997</v>
      </c>
      <c r="M753" s="190" t="s">
        <v>5998</v>
      </c>
      <c r="N753" s="190" t="s">
        <v>6112</v>
      </c>
      <c r="O753" s="190" t="s">
        <v>6113</v>
      </c>
      <c r="P753" s="388">
        <v>20000296</v>
      </c>
      <c r="Q753" s="372">
        <f t="shared" si="33"/>
        <v>45</v>
      </c>
      <c r="R753" s="372">
        <v>0</v>
      </c>
      <c r="S753" s="372">
        <v>0</v>
      </c>
      <c r="T753" s="372">
        <v>45</v>
      </c>
      <c r="U753" s="372">
        <f t="shared" si="35"/>
        <v>45</v>
      </c>
      <c r="V753" s="372">
        <v>0</v>
      </c>
      <c r="W753" s="185">
        <v>28</v>
      </c>
      <c r="X753" s="359" t="s">
        <v>6114</v>
      </c>
      <c r="Y753" s="388">
        <v>3</v>
      </c>
      <c r="Z753" s="388">
        <v>10</v>
      </c>
      <c r="AA753" s="388">
        <v>2</v>
      </c>
      <c r="AB753" s="388">
        <v>44</v>
      </c>
      <c r="AC753" s="376">
        <v>93</v>
      </c>
      <c r="AD753" s="189">
        <v>45</v>
      </c>
      <c r="AE753" s="388">
        <v>5</v>
      </c>
      <c r="AF753" s="306">
        <v>66.48</v>
      </c>
      <c r="AG753" s="182" t="s">
        <v>5655</v>
      </c>
      <c r="AH753" s="182" t="s">
        <v>5664</v>
      </c>
      <c r="AI753" s="185">
        <v>0</v>
      </c>
      <c r="AJ753" s="437" t="s">
        <v>2411</v>
      </c>
      <c r="AK753" s="182" t="s">
        <v>5664</v>
      </c>
      <c r="AL753" s="328">
        <v>0</v>
      </c>
      <c r="AM753" s="342" t="s">
        <v>6002</v>
      </c>
      <c r="AN753" s="182" t="s">
        <v>5664</v>
      </c>
      <c r="AO753" s="328">
        <v>50.570000000000007</v>
      </c>
      <c r="AP753" s="182" t="s">
        <v>5665</v>
      </c>
      <c r="AQ753" s="182" t="s">
        <v>5664</v>
      </c>
      <c r="AR753" s="185">
        <v>15.91</v>
      </c>
      <c r="AS753" s="182" t="s">
        <v>5624</v>
      </c>
      <c r="AT753" s="182" t="s">
        <v>5664</v>
      </c>
      <c r="AU753" s="185">
        <v>0</v>
      </c>
      <c r="AV753" s="182"/>
      <c r="AW753" s="182"/>
      <c r="AX753" s="342"/>
    </row>
    <row r="754" spans="1:50" s="421" customFormat="1" ht="248.6">
      <c r="A754" s="370" t="s">
        <v>9795</v>
      </c>
      <c r="B754" s="186" t="s">
        <v>9796</v>
      </c>
      <c r="C754" s="388" t="s">
        <v>5614</v>
      </c>
      <c r="D754" s="375" t="s">
        <v>5615</v>
      </c>
      <c r="E754" s="190" t="s">
        <v>5616</v>
      </c>
      <c r="F754" s="388">
        <v>5566</v>
      </c>
      <c r="G754" s="190" t="s">
        <v>6115</v>
      </c>
      <c r="H754" s="388">
        <v>2020</v>
      </c>
      <c r="I754" s="192" t="s">
        <v>6116</v>
      </c>
      <c r="J754" s="389">
        <v>117778.8</v>
      </c>
      <c r="K754" s="190" t="s">
        <v>9812</v>
      </c>
      <c r="L754" s="344" t="s">
        <v>6117</v>
      </c>
      <c r="M754" s="191" t="s">
        <v>6118</v>
      </c>
      <c r="N754" s="191" t="s">
        <v>6119</v>
      </c>
      <c r="O754" s="191" t="s">
        <v>6120</v>
      </c>
      <c r="P754" s="388">
        <v>20000224</v>
      </c>
      <c r="Q754" s="372">
        <f t="shared" si="33"/>
        <v>45</v>
      </c>
      <c r="R754" s="372">
        <v>0</v>
      </c>
      <c r="S754" s="372">
        <v>0</v>
      </c>
      <c r="T754" s="372">
        <v>45</v>
      </c>
      <c r="U754" s="372">
        <f t="shared" si="35"/>
        <v>45</v>
      </c>
      <c r="V754" s="372">
        <v>0</v>
      </c>
      <c r="W754" s="185">
        <v>27</v>
      </c>
      <c r="X754" s="359" t="s">
        <v>6121</v>
      </c>
      <c r="Y754" s="388" t="s">
        <v>6122</v>
      </c>
      <c r="Z754" s="388" t="s">
        <v>6123</v>
      </c>
      <c r="AA754" s="388" t="s">
        <v>6124</v>
      </c>
      <c r="AB754" s="388">
        <v>47</v>
      </c>
      <c r="AC754" s="388">
        <v>147</v>
      </c>
      <c r="AD754" s="388">
        <v>45</v>
      </c>
      <c r="AE754" s="392">
        <v>5</v>
      </c>
      <c r="AF754" s="306">
        <v>100</v>
      </c>
      <c r="AG754" s="182" t="s">
        <v>5615</v>
      </c>
      <c r="AH754" s="182" t="s">
        <v>5623</v>
      </c>
      <c r="AI754" s="185">
        <v>100</v>
      </c>
      <c r="AJ754" s="437"/>
      <c r="AK754" s="182"/>
      <c r="AL754" s="328">
        <v>0</v>
      </c>
      <c r="AM754" s="182"/>
      <c r="AN754" s="182"/>
      <c r="AO754" s="328"/>
      <c r="AP754" s="341"/>
      <c r="AQ754" s="182"/>
      <c r="AR754" s="185"/>
      <c r="AS754" s="341"/>
      <c r="AT754" s="182"/>
      <c r="AU754" s="342"/>
      <c r="AV754" s="182"/>
      <c r="AW754" s="182"/>
      <c r="AX754" s="342"/>
    </row>
    <row r="755" spans="1:50" s="421" customFormat="1" ht="84" customHeight="1">
      <c r="A755" s="305" t="s">
        <v>9795</v>
      </c>
      <c r="B755" s="305" t="s">
        <v>9796</v>
      </c>
      <c r="C755" s="305" t="s">
        <v>5638</v>
      </c>
      <c r="D755" s="345" t="s">
        <v>5639</v>
      </c>
      <c r="E755" s="192" t="s">
        <v>6125</v>
      </c>
      <c r="F755" s="191">
        <v>32091</v>
      </c>
      <c r="G755" s="308" t="s">
        <v>6126</v>
      </c>
      <c r="H755" s="191">
        <v>2021</v>
      </c>
      <c r="I755" s="192" t="s">
        <v>6127</v>
      </c>
      <c r="J755" s="343">
        <v>48776.52</v>
      </c>
      <c r="K755" s="192" t="s">
        <v>69</v>
      </c>
      <c r="L755" s="192" t="s">
        <v>5731</v>
      </c>
      <c r="M755" s="192" t="s">
        <v>6128</v>
      </c>
      <c r="N755" s="192" t="s">
        <v>6129</v>
      </c>
      <c r="O755" s="192" t="s">
        <v>6130</v>
      </c>
      <c r="P755" s="191">
        <v>21000119</v>
      </c>
      <c r="Q755" s="439">
        <v>45</v>
      </c>
      <c r="R755" s="372">
        <v>0</v>
      </c>
      <c r="S755" s="440">
        <v>0</v>
      </c>
      <c r="T755" s="440">
        <v>45</v>
      </c>
      <c r="U755" s="440">
        <f>SUM(R755:T755)</f>
        <v>45</v>
      </c>
      <c r="V755" s="441">
        <v>0</v>
      </c>
      <c r="W755" s="441">
        <v>13</v>
      </c>
      <c r="X755" s="359" t="s">
        <v>6131</v>
      </c>
      <c r="Y755" s="388">
        <v>4</v>
      </c>
      <c r="Z755" s="388">
        <v>4</v>
      </c>
      <c r="AA755" s="388">
        <v>6</v>
      </c>
      <c r="AB755" s="388">
        <v>46</v>
      </c>
      <c r="AC755" s="191">
        <v>136</v>
      </c>
      <c r="AD755" s="388">
        <v>45</v>
      </c>
      <c r="AE755" s="392">
        <v>5</v>
      </c>
      <c r="AF755" s="306">
        <v>64.77000000000001</v>
      </c>
      <c r="AG755" s="182" t="s">
        <v>5639</v>
      </c>
      <c r="AH755" s="182" t="s">
        <v>5646</v>
      </c>
      <c r="AI755" s="185">
        <v>64.77000000000001</v>
      </c>
      <c r="AJ755" s="356"/>
      <c r="AK755" s="182"/>
      <c r="AL755" s="362">
        <v>0</v>
      </c>
      <c r="AM755" s="356"/>
      <c r="AN755" s="182"/>
      <c r="AO755" s="362"/>
      <c r="AP755" s="356"/>
      <c r="AQ755" s="182"/>
      <c r="AR755" s="354"/>
      <c r="AS755" s="356"/>
      <c r="AT755" s="182"/>
      <c r="AU755" s="356"/>
      <c r="AV755" s="356"/>
      <c r="AW755" s="356"/>
      <c r="AX755" s="356"/>
    </row>
    <row r="756" spans="1:50" s="421" customFormat="1" ht="84" customHeight="1">
      <c r="A756" s="305" t="s">
        <v>9795</v>
      </c>
      <c r="B756" s="305" t="s">
        <v>9796</v>
      </c>
      <c r="C756" s="305" t="s">
        <v>5638</v>
      </c>
      <c r="D756" s="345" t="s">
        <v>5639</v>
      </c>
      <c r="E756" s="192" t="s">
        <v>6132</v>
      </c>
      <c r="F756" s="191">
        <v>20441</v>
      </c>
      <c r="G756" s="308" t="s">
        <v>6133</v>
      </c>
      <c r="H756" s="191">
        <v>2021</v>
      </c>
      <c r="I756" s="192" t="s">
        <v>6134</v>
      </c>
      <c r="J756" s="343">
        <v>49183.96</v>
      </c>
      <c r="K756" s="192" t="s">
        <v>332</v>
      </c>
      <c r="L756" s="192" t="s">
        <v>6135</v>
      </c>
      <c r="M756" s="192" t="s">
        <v>6136</v>
      </c>
      <c r="N756" s="192" t="s">
        <v>6137</v>
      </c>
      <c r="O756" s="192" t="s">
        <v>6138</v>
      </c>
      <c r="P756" s="191">
        <v>9000451</v>
      </c>
      <c r="Q756" s="439">
        <v>45</v>
      </c>
      <c r="R756" s="372">
        <v>0</v>
      </c>
      <c r="S756" s="440">
        <v>0</v>
      </c>
      <c r="T756" s="440">
        <v>45</v>
      </c>
      <c r="U756" s="440">
        <f>SUM(R756:T756)</f>
        <v>45</v>
      </c>
      <c r="V756" s="441">
        <v>0</v>
      </c>
      <c r="W756" s="441">
        <v>8</v>
      </c>
      <c r="X756" s="359" t="s">
        <v>6139</v>
      </c>
      <c r="Y756" s="388">
        <v>6</v>
      </c>
      <c r="Z756" s="388">
        <v>3</v>
      </c>
      <c r="AA756" s="388">
        <v>4</v>
      </c>
      <c r="AB756" s="388">
        <v>46</v>
      </c>
      <c r="AC756" s="191">
        <v>155</v>
      </c>
      <c r="AD756" s="388">
        <v>45</v>
      </c>
      <c r="AE756" s="392">
        <v>5</v>
      </c>
      <c r="AF756" s="306">
        <v>67.61</v>
      </c>
      <c r="AG756" s="182" t="s">
        <v>5639</v>
      </c>
      <c r="AH756" s="182" t="s">
        <v>5646</v>
      </c>
      <c r="AI756" s="185">
        <v>0</v>
      </c>
      <c r="AJ756" s="192" t="s">
        <v>5665</v>
      </c>
      <c r="AK756" s="182" t="s">
        <v>6140</v>
      </c>
      <c r="AL756" s="328">
        <v>67.61</v>
      </c>
      <c r="AM756" s="356"/>
      <c r="AN756" s="182"/>
      <c r="AO756" s="362"/>
      <c r="AP756" s="356"/>
      <c r="AQ756" s="182"/>
      <c r="AR756" s="354"/>
      <c r="AS756" s="356"/>
      <c r="AT756" s="182"/>
      <c r="AU756" s="356"/>
      <c r="AV756" s="356"/>
      <c r="AW756" s="356"/>
      <c r="AX756" s="356"/>
    </row>
    <row r="757" spans="1:50" s="421" customFormat="1" ht="102">
      <c r="A757" s="305" t="s">
        <v>9795</v>
      </c>
      <c r="B757" s="305" t="s">
        <v>9796</v>
      </c>
      <c r="C757" s="192" t="s">
        <v>5603</v>
      </c>
      <c r="D757" s="345" t="s">
        <v>5604</v>
      </c>
      <c r="E757" s="192" t="s">
        <v>5605</v>
      </c>
      <c r="F757" s="308">
        <v>8782</v>
      </c>
      <c r="G757" s="308" t="s">
        <v>6141</v>
      </c>
      <c r="H757" s="191">
        <v>2021</v>
      </c>
      <c r="I757" s="192" t="s">
        <v>6142</v>
      </c>
      <c r="J757" s="389">
        <v>393047.4</v>
      </c>
      <c r="K757" s="186" t="s">
        <v>328</v>
      </c>
      <c r="L757" s="387" t="s">
        <v>6143</v>
      </c>
      <c r="M757" s="387" t="s">
        <v>6144</v>
      </c>
      <c r="N757" s="387" t="s">
        <v>6145</v>
      </c>
      <c r="O757" s="387" t="s">
        <v>6146</v>
      </c>
      <c r="P757" s="388">
        <v>21000103</v>
      </c>
      <c r="Q757" s="439">
        <v>45</v>
      </c>
      <c r="R757" s="372">
        <v>0</v>
      </c>
      <c r="S757" s="440">
        <v>0</v>
      </c>
      <c r="T757" s="440">
        <v>45</v>
      </c>
      <c r="U757" s="440">
        <f t="shared" ref="U757:U759" si="36">SUM(R757:T757)</f>
        <v>45</v>
      </c>
      <c r="V757" s="441">
        <v>0</v>
      </c>
      <c r="W757" s="441">
        <v>15</v>
      </c>
      <c r="X757" s="359" t="s">
        <v>6139</v>
      </c>
      <c r="Y757" s="388">
        <v>1</v>
      </c>
      <c r="Z757" s="388">
        <v>2</v>
      </c>
      <c r="AA757" s="388">
        <v>4</v>
      </c>
      <c r="AB757" s="388">
        <v>46</v>
      </c>
      <c r="AC757" s="191">
        <v>129</v>
      </c>
      <c r="AD757" s="388">
        <v>45</v>
      </c>
      <c r="AE757" s="392">
        <v>5</v>
      </c>
      <c r="AF757" s="306">
        <v>71.59</v>
      </c>
      <c r="AG757" s="182" t="s">
        <v>5604</v>
      </c>
      <c r="AH757" s="182" t="s">
        <v>6147</v>
      </c>
      <c r="AI757" s="185">
        <v>71.59</v>
      </c>
      <c r="AJ757" s="437"/>
      <c r="AK757" s="182"/>
      <c r="AL757" s="328">
        <v>0</v>
      </c>
      <c r="AM757" s="182"/>
      <c r="AN757" s="182"/>
      <c r="AO757" s="328"/>
      <c r="AP757" s="341"/>
      <c r="AQ757" s="182"/>
      <c r="AR757" s="185"/>
      <c r="AS757" s="341"/>
      <c r="AT757" s="182"/>
      <c r="AU757" s="342"/>
      <c r="AV757" s="356"/>
      <c r="AW757" s="356"/>
      <c r="AX757" s="356"/>
    </row>
    <row r="758" spans="1:50" s="421" customFormat="1" ht="156.75" customHeight="1">
      <c r="A758" s="305" t="s">
        <v>9795</v>
      </c>
      <c r="B758" s="305" t="s">
        <v>9796</v>
      </c>
      <c r="C758" s="192" t="s">
        <v>5638</v>
      </c>
      <c r="D758" s="345" t="s">
        <v>5639</v>
      </c>
      <c r="E758" s="192" t="s">
        <v>5640</v>
      </c>
      <c r="F758" s="308">
        <v>15646</v>
      </c>
      <c r="G758" s="308" t="s">
        <v>6148</v>
      </c>
      <c r="H758" s="191">
        <v>2021</v>
      </c>
      <c r="I758" s="313" t="s">
        <v>6149</v>
      </c>
      <c r="J758" s="389">
        <v>143222.20000000001</v>
      </c>
      <c r="K758" s="186" t="s">
        <v>328</v>
      </c>
      <c r="L758" s="190" t="s">
        <v>5731</v>
      </c>
      <c r="M758" s="190" t="s">
        <v>6128</v>
      </c>
      <c r="N758" s="307" t="s">
        <v>6150</v>
      </c>
      <c r="O758" s="307" t="s">
        <v>6151</v>
      </c>
      <c r="P758" s="388">
        <v>20000560</v>
      </c>
      <c r="Q758" s="439">
        <v>45</v>
      </c>
      <c r="R758" s="372">
        <v>0</v>
      </c>
      <c r="S758" s="440">
        <v>0</v>
      </c>
      <c r="T758" s="440">
        <v>45</v>
      </c>
      <c r="U758" s="440">
        <f t="shared" si="36"/>
        <v>45</v>
      </c>
      <c r="V758" s="441">
        <v>0</v>
      </c>
      <c r="W758" s="441">
        <v>15</v>
      </c>
      <c r="X758" s="359" t="s">
        <v>6139</v>
      </c>
      <c r="Y758" s="393">
        <v>4</v>
      </c>
      <c r="Z758" s="393">
        <v>4</v>
      </c>
      <c r="AA758" s="393">
        <v>5</v>
      </c>
      <c r="AB758" s="393">
        <v>46</v>
      </c>
      <c r="AC758" s="191">
        <v>89</v>
      </c>
      <c r="AD758" s="388">
        <v>45</v>
      </c>
      <c r="AE758" s="392">
        <v>5</v>
      </c>
      <c r="AF758" s="306">
        <v>76.14</v>
      </c>
      <c r="AG758" s="182" t="s">
        <v>5639</v>
      </c>
      <c r="AH758" s="182" t="s">
        <v>5646</v>
      </c>
      <c r="AI758" s="185">
        <v>76.14</v>
      </c>
      <c r="AJ758" s="437"/>
      <c r="AK758" s="182"/>
      <c r="AL758" s="328">
        <v>0</v>
      </c>
      <c r="AM758" s="182"/>
      <c r="AN758" s="182"/>
      <c r="AO758" s="328"/>
      <c r="AP758" s="341"/>
      <c r="AQ758" s="182"/>
      <c r="AR758" s="185"/>
      <c r="AS758" s="341"/>
      <c r="AT758" s="182"/>
      <c r="AU758" s="342"/>
      <c r="AV758" s="356"/>
      <c r="AW758" s="356"/>
      <c r="AX758" s="356"/>
    </row>
    <row r="759" spans="1:50" s="421" customFormat="1" ht="111.9">
      <c r="A759" s="305" t="s">
        <v>9795</v>
      </c>
      <c r="B759" s="305" t="s">
        <v>9796</v>
      </c>
      <c r="C759" s="192" t="s">
        <v>5827</v>
      </c>
      <c r="D759" s="345" t="s">
        <v>5723</v>
      </c>
      <c r="E759" s="192" t="s">
        <v>5802</v>
      </c>
      <c r="F759" s="191">
        <v>23010</v>
      </c>
      <c r="G759" s="308" t="s">
        <v>6152</v>
      </c>
      <c r="H759" s="191">
        <v>2021</v>
      </c>
      <c r="I759" s="192" t="s">
        <v>6153</v>
      </c>
      <c r="J759" s="389">
        <v>172651.96</v>
      </c>
      <c r="K759" s="186" t="s">
        <v>332</v>
      </c>
      <c r="L759" s="192" t="s">
        <v>6154</v>
      </c>
      <c r="M759" s="192" t="s">
        <v>6054</v>
      </c>
      <c r="N759" s="192" t="s">
        <v>6155</v>
      </c>
      <c r="O759" s="192" t="s">
        <v>6156</v>
      </c>
      <c r="P759" s="388">
        <v>21000189</v>
      </c>
      <c r="Q759" s="439">
        <v>45</v>
      </c>
      <c r="R759" s="372">
        <v>0</v>
      </c>
      <c r="S759" s="440">
        <v>0</v>
      </c>
      <c r="T759" s="440">
        <v>45</v>
      </c>
      <c r="U759" s="440">
        <f t="shared" si="36"/>
        <v>45</v>
      </c>
      <c r="V759" s="441">
        <v>0</v>
      </c>
      <c r="W759" s="441">
        <v>5</v>
      </c>
      <c r="X759" s="359" t="s">
        <v>6139</v>
      </c>
      <c r="Y759" s="388">
        <v>3</v>
      </c>
      <c r="Z759" s="388">
        <v>3</v>
      </c>
      <c r="AA759" s="388">
        <v>3</v>
      </c>
      <c r="AB759" s="388">
        <v>46</v>
      </c>
      <c r="AC759" s="191">
        <v>134</v>
      </c>
      <c r="AD759" s="388">
        <v>45</v>
      </c>
      <c r="AE759" s="392">
        <v>5</v>
      </c>
      <c r="AF759" s="306">
        <v>31.819999999999997</v>
      </c>
      <c r="AG759" s="182" t="s">
        <v>5723</v>
      </c>
      <c r="AH759" s="182" t="s">
        <v>5729</v>
      </c>
      <c r="AI759" s="185">
        <v>0</v>
      </c>
      <c r="AJ759" s="437" t="s">
        <v>6157</v>
      </c>
      <c r="AK759" s="182" t="s">
        <v>5729</v>
      </c>
      <c r="AL759" s="328">
        <v>0</v>
      </c>
      <c r="AM759" s="437" t="s">
        <v>6058</v>
      </c>
      <c r="AN759" s="182" t="s">
        <v>6059</v>
      </c>
      <c r="AO759" s="328">
        <v>0</v>
      </c>
      <c r="AP759" s="437" t="s">
        <v>9813</v>
      </c>
      <c r="AQ759" s="182" t="s">
        <v>6059</v>
      </c>
      <c r="AR759" s="185">
        <v>31.82</v>
      </c>
      <c r="AS759" s="341"/>
      <c r="AT759" s="182"/>
      <c r="AU759" s="342"/>
      <c r="AV759" s="182"/>
      <c r="AW759" s="182"/>
      <c r="AX759" s="342"/>
    </row>
    <row r="760" spans="1:50" s="421" customFormat="1" ht="146.25" customHeight="1">
      <c r="A760" s="305" t="s">
        <v>9795</v>
      </c>
      <c r="B760" s="305" t="s">
        <v>9796</v>
      </c>
      <c r="C760" s="192" t="s">
        <v>5625</v>
      </c>
      <c r="D760" s="345" t="s">
        <v>6022</v>
      </c>
      <c r="E760" s="192" t="s">
        <v>6158</v>
      </c>
      <c r="F760" s="317">
        <v>16173</v>
      </c>
      <c r="G760" s="305" t="s">
        <v>6159</v>
      </c>
      <c r="H760" s="191">
        <v>2021</v>
      </c>
      <c r="I760" s="192" t="s">
        <v>6160</v>
      </c>
      <c r="J760" s="389">
        <v>95038</v>
      </c>
      <c r="K760" s="186" t="s">
        <v>332</v>
      </c>
      <c r="L760" s="387" t="s">
        <v>6161</v>
      </c>
      <c r="M760" s="387" t="s">
        <v>6162</v>
      </c>
      <c r="N760" s="192" t="s">
        <v>6163</v>
      </c>
      <c r="O760" s="192" t="s">
        <v>6164</v>
      </c>
      <c r="P760" s="388">
        <v>21000187</v>
      </c>
      <c r="Q760" s="452">
        <v>45</v>
      </c>
      <c r="R760" s="394">
        <v>0</v>
      </c>
      <c r="S760" s="446">
        <v>0</v>
      </c>
      <c r="T760" s="446">
        <v>45</v>
      </c>
      <c r="U760" s="446">
        <f t="shared" ref="U760" si="37">SUM(R760:T760)</f>
        <v>45</v>
      </c>
      <c r="V760" s="453">
        <v>0</v>
      </c>
      <c r="W760" s="453">
        <v>5</v>
      </c>
      <c r="X760" s="359" t="s">
        <v>6139</v>
      </c>
      <c r="Y760" s="388">
        <v>3</v>
      </c>
      <c r="Z760" s="388">
        <v>10</v>
      </c>
      <c r="AA760" s="388">
        <v>1</v>
      </c>
      <c r="AB760" s="388">
        <v>46</v>
      </c>
      <c r="AC760" s="191">
        <v>156</v>
      </c>
      <c r="AD760" s="191">
        <v>45</v>
      </c>
      <c r="AE760" s="392">
        <v>5</v>
      </c>
      <c r="AF760" s="306">
        <v>14.2</v>
      </c>
      <c r="AG760" s="182" t="s">
        <v>6022</v>
      </c>
      <c r="AH760" s="182" t="s">
        <v>6031</v>
      </c>
      <c r="AI760" s="185">
        <v>14.2</v>
      </c>
      <c r="AJ760" s="437" t="s">
        <v>6085</v>
      </c>
      <c r="AK760" s="182" t="s">
        <v>6086</v>
      </c>
      <c r="AL760" s="328">
        <v>0</v>
      </c>
      <c r="AM760" s="182"/>
      <c r="AN760" s="182"/>
      <c r="AO760" s="328"/>
      <c r="AP760" s="341"/>
      <c r="AQ760" s="182"/>
      <c r="AR760" s="185"/>
      <c r="AS760" s="341"/>
      <c r="AT760" s="182"/>
      <c r="AU760" s="342"/>
      <c r="AV760" s="356"/>
      <c r="AW760" s="356"/>
      <c r="AX760" s="356"/>
    </row>
    <row r="761" spans="1:50" s="421" customFormat="1" ht="70.5" customHeight="1">
      <c r="A761" s="305" t="s">
        <v>9795</v>
      </c>
      <c r="B761" s="305" t="s">
        <v>9796</v>
      </c>
      <c r="C761" s="192" t="s">
        <v>5692</v>
      </c>
      <c r="D761" s="345" t="s">
        <v>5639</v>
      </c>
      <c r="E761" s="192" t="s">
        <v>5693</v>
      </c>
      <c r="F761" s="317">
        <v>13026</v>
      </c>
      <c r="G761" s="308" t="s">
        <v>6165</v>
      </c>
      <c r="H761" s="191">
        <v>2021</v>
      </c>
      <c r="I761" s="192" t="s">
        <v>6166</v>
      </c>
      <c r="J761" s="389">
        <v>44071.71</v>
      </c>
      <c r="K761" s="186" t="s">
        <v>332</v>
      </c>
      <c r="L761" s="190" t="s">
        <v>6072</v>
      </c>
      <c r="M761" s="190" t="s">
        <v>6073</v>
      </c>
      <c r="N761" s="192" t="s">
        <v>6167</v>
      </c>
      <c r="O761" s="192" t="s">
        <v>6168</v>
      </c>
      <c r="P761" s="388">
        <v>21000111</v>
      </c>
      <c r="Q761" s="439">
        <v>45</v>
      </c>
      <c r="R761" s="372">
        <v>0</v>
      </c>
      <c r="S761" s="440">
        <v>0</v>
      </c>
      <c r="T761" s="440">
        <v>45</v>
      </c>
      <c r="U761" s="440">
        <f t="shared" ref="U761:U762" si="38">SUM(R761:T761)</f>
        <v>45</v>
      </c>
      <c r="V761" s="441">
        <v>0</v>
      </c>
      <c r="W761" s="441">
        <v>13</v>
      </c>
      <c r="X761" s="359" t="s">
        <v>6139</v>
      </c>
      <c r="Y761" s="388">
        <v>3</v>
      </c>
      <c r="Z761" s="388">
        <v>4</v>
      </c>
      <c r="AA761" s="388">
        <v>4</v>
      </c>
      <c r="AB761" s="388">
        <v>46</v>
      </c>
      <c r="AC761" s="191">
        <v>142</v>
      </c>
      <c r="AD761" s="388">
        <v>45</v>
      </c>
      <c r="AE761" s="392">
        <v>5</v>
      </c>
      <c r="AF761" s="306">
        <v>30.11</v>
      </c>
      <c r="AG761" s="182" t="s">
        <v>5639</v>
      </c>
      <c r="AH761" s="182" t="s">
        <v>5646</v>
      </c>
      <c r="AI761" s="185">
        <v>30.11</v>
      </c>
      <c r="AJ761" s="182" t="s">
        <v>5665</v>
      </c>
      <c r="AK761" s="182" t="s">
        <v>5700</v>
      </c>
      <c r="AL761" s="328">
        <v>0</v>
      </c>
      <c r="AM761" s="182"/>
      <c r="AN761" s="182"/>
      <c r="AO761" s="328"/>
      <c r="AP761" s="341"/>
      <c r="AQ761" s="182"/>
      <c r="AR761" s="185"/>
      <c r="AS761" s="341"/>
      <c r="AT761" s="182"/>
      <c r="AU761" s="342"/>
      <c r="AV761" s="356"/>
      <c r="AW761" s="356"/>
      <c r="AX761" s="356"/>
    </row>
    <row r="762" spans="1:50" s="421" customFormat="1" ht="149.6">
      <c r="A762" s="305" t="s">
        <v>9795</v>
      </c>
      <c r="B762" s="305" t="s">
        <v>9796</v>
      </c>
      <c r="C762" s="192" t="s">
        <v>5625</v>
      </c>
      <c r="D762" s="345" t="s">
        <v>5626</v>
      </c>
      <c r="E762" s="192" t="s">
        <v>5627</v>
      </c>
      <c r="F762" s="308">
        <v>14556</v>
      </c>
      <c r="G762" s="308" t="s">
        <v>6169</v>
      </c>
      <c r="H762" s="191">
        <v>2021</v>
      </c>
      <c r="I762" s="192" t="s">
        <v>6170</v>
      </c>
      <c r="J762" s="389">
        <v>120262.83</v>
      </c>
      <c r="K762" s="186" t="s">
        <v>332</v>
      </c>
      <c r="L762" s="192" t="s">
        <v>5881</v>
      </c>
      <c r="M762" s="192" t="s">
        <v>5882</v>
      </c>
      <c r="N762" s="192" t="s">
        <v>9814</v>
      </c>
      <c r="O762" s="192" t="s">
        <v>6171</v>
      </c>
      <c r="P762" s="388">
        <v>21000215</v>
      </c>
      <c r="Q762" s="439">
        <v>45</v>
      </c>
      <c r="R762" s="372">
        <v>0</v>
      </c>
      <c r="S762" s="440">
        <v>0</v>
      </c>
      <c r="T762" s="440">
        <v>45</v>
      </c>
      <c r="U762" s="440">
        <f t="shared" si="38"/>
        <v>45</v>
      </c>
      <c r="V762" s="441">
        <v>0</v>
      </c>
      <c r="W762" s="441">
        <v>8</v>
      </c>
      <c r="X762" s="359" t="s">
        <v>6139</v>
      </c>
      <c r="Y762" s="388">
        <v>1</v>
      </c>
      <c r="Z762" s="388">
        <v>6</v>
      </c>
      <c r="AA762" s="388">
        <v>2</v>
      </c>
      <c r="AB762" s="388">
        <v>4</v>
      </c>
      <c r="AC762" s="191">
        <v>7</v>
      </c>
      <c r="AD762" s="191">
        <v>45</v>
      </c>
      <c r="AE762" s="186">
        <v>5</v>
      </c>
      <c r="AF762" s="185">
        <v>71.59</v>
      </c>
      <c r="AG762" s="182" t="s">
        <v>5626</v>
      </c>
      <c r="AH762" s="182" t="s">
        <v>5635</v>
      </c>
      <c r="AI762" s="185">
        <v>35.229999999999997</v>
      </c>
      <c r="AJ762" s="182" t="s">
        <v>5636</v>
      </c>
      <c r="AK762" s="182" t="s">
        <v>5635</v>
      </c>
      <c r="AL762" s="328">
        <v>11.93</v>
      </c>
      <c r="AM762" s="182" t="s">
        <v>5637</v>
      </c>
      <c r="AN762" s="182" t="s">
        <v>5635</v>
      </c>
      <c r="AO762" s="328">
        <v>24.43</v>
      </c>
      <c r="AP762" s="341"/>
      <c r="AQ762" s="182"/>
      <c r="AR762" s="185"/>
      <c r="AS762" s="341"/>
      <c r="AT762" s="182"/>
      <c r="AU762" s="342"/>
      <c r="AV762" s="356"/>
      <c r="AW762" s="356"/>
      <c r="AX762" s="356"/>
    </row>
    <row r="763" spans="1:50" s="421" customFormat="1" ht="211.3">
      <c r="A763" s="305" t="s">
        <v>9795</v>
      </c>
      <c r="B763" s="305" t="s">
        <v>9796</v>
      </c>
      <c r="C763" s="192" t="s">
        <v>5969</v>
      </c>
      <c r="D763" s="345" t="s">
        <v>5615</v>
      </c>
      <c r="E763" s="192" t="s">
        <v>5970</v>
      </c>
      <c r="F763" s="308">
        <v>20047</v>
      </c>
      <c r="G763" s="308" t="s">
        <v>6172</v>
      </c>
      <c r="H763" s="191">
        <v>2021</v>
      </c>
      <c r="I763" s="192" t="s">
        <v>6173</v>
      </c>
      <c r="J763" s="389">
        <v>39088.800000000003</v>
      </c>
      <c r="K763" s="186" t="s">
        <v>332</v>
      </c>
      <c r="L763" s="192" t="s">
        <v>6174</v>
      </c>
      <c r="M763" s="192" t="s">
        <v>6175</v>
      </c>
      <c r="N763" s="192" t="s">
        <v>6176</v>
      </c>
      <c r="O763" s="192" t="s">
        <v>6177</v>
      </c>
      <c r="P763" s="388">
        <v>21000289</v>
      </c>
      <c r="Q763" s="439">
        <v>45</v>
      </c>
      <c r="R763" s="372">
        <v>0</v>
      </c>
      <c r="S763" s="440">
        <v>0</v>
      </c>
      <c r="T763" s="440">
        <v>45</v>
      </c>
      <c r="U763" s="440">
        <f t="shared" ref="U763" si="39">SUM(R763:T763)</f>
        <v>45</v>
      </c>
      <c r="V763" s="441">
        <v>0</v>
      </c>
      <c r="W763" s="441">
        <v>5</v>
      </c>
      <c r="X763" s="359" t="s">
        <v>6139</v>
      </c>
      <c r="Y763" s="388">
        <v>6</v>
      </c>
      <c r="Z763" s="388">
        <v>4</v>
      </c>
      <c r="AA763" s="388">
        <v>1</v>
      </c>
      <c r="AB763" s="388">
        <v>46</v>
      </c>
      <c r="AC763" s="191">
        <v>90</v>
      </c>
      <c r="AD763" s="388">
        <v>45</v>
      </c>
      <c r="AE763" s="392">
        <v>5</v>
      </c>
      <c r="AF763" s="306">
        <v>30.680000000000003</v>
      </c>
      <c r="AG763" s="182" t="s">
        <v>5615</v>
      </c>
      <c r="AH763" s="182" t="s">
        <v>5623</v>
      </c>
      <c r="AI763" s="185">
        <v>0</v>
      </c>
      <c r="AJ763" s="182" t="s">
        <v>6178</v>
      </c>
      <c r="AK763" s="182" t="s">
        <v>6179</v>
      </c>
      <c r="AL763" s="328">
        <v>30.680000000000003</v>
      </c>
      <c r="AM763" s="182"/>
      <c r="AN763" s="182"/>
      <c r="AO763" s="328"/>
      <c r="AP763" s="341"/>
      <c r="AQ763" s="182"/>
      <c r="AR763" s="185"/>
      <c r="AS763" s="341"/>
      <c r="AT763" s="182"/>
      <c r="AU763" s="342"/>
      <c r="AV763" s="356"/>
      <c r="AW763" s="356"/>
      <c r="AX763" s="356"/>
    </row>
    <row r="764" spans="1:50" s="421" customFormat="1" ht="131.15">
      <c r="A764" s="305" t="s">
        <v>9795</v>
      </c>
      <c r="B764" s="305" t="s">
        <v>9796</v>
      </c>
      <c r="C764" s="192" t="s">
        <v>5666</v>
      </c>
      <c r="D764" s="345" t="s">
        <v>5667</v>
      </c>
      <c r="E764" s="192" t="s">
        <v>6013</v>
      </c>
      <c r="F764" s="308">
        <v>26559</v>
      </c>
      <c r="G764" s="308" t="s">
        <v>6180</v>
      </c>
      <c r="H764" s="191">
        <v>2021</v>
      </c>
      <c r="I764" s="192" t="s">
        <v>6181</v>
      </c>
      <c r="J764" s="343">
        <v>157014.87</v>
      </c>
      <c r="K764" s="186" t="s">
        <v>332</v>
      </c>
      <c r="L764" s="192" t="s">
        <v>6182</v>
      </c>
      <c r="M764" s="192" t="s">
        <v>6183</v>
      </c>
      <c r="N764" s="192" t="s">
        <v>6184</v>
      </c>
      <c r="O764" s="192" t="s">
        <v>6185</v>
      </c>
      <c r="P764" s="191">
        <v>21000083</v>
      </c>
      <c r="Q764" s="454">
        <v>45</v>
      </c>
      <c r="R764" s="312">
        <v>0</v>
      </c>
      <c r="S764" s="455">
        <v>0</v>
      </c>
      <c r="T764" s="455">
        <v>45</v>
      </c>
      <c r="U764" s="455">
        <f t="shared" ref="U764:U765" si="40">SUM(R764:T764)</f>
        <v>45</v>
      </c>
      <c r="V764" s="456">
        <v>0</v>
      </c>
      <c r="W764" s="456">
        <v>10</v>
      </c>
      <c r="X764" s="359" t="s">
        <v>6139</v>
      </c>
      <c r="Y764" s="388" t="s">
        <v>6186</v>
      </c>
      <c r="Z764" s="388" t="s">
        <v>6187</v>
      </c>
      <c r="AA764" s="388" t="s">
        <v>6188</v>
      </c>
      <c r="AB764" s="388" t="s">
        <v>6189</v>
      </c>
      <c r="AC764" s="191">
        <v>61</v>
      </c>
      <c r="AD764" s="388">
        <v>45</v>
      </c>
      <c r="AE764" s="392">
        <v>5</v>
      </c>
      <c r="AF764" s="306">
        <v>2.27</v>
      </c>
      <c r="AG764" s="182" t="s">
        <v>5667</v>
      </c>
      <c r="AH764" s="182" t="s">
        <v>5677</v>
      </c>
      <c r="AI764" s="185">
        <v>0</v>
      </c>
      <c r="AJ764" s="182" t="s">
        <v>9815</v>
      </c>
      <c r="AK764" s="182" t="s">
        <v>5677</v>
      </c>
      <c r="AL764" s="328">
        <v>2.27</v>
      </c>
      <c r="AM764" s="182"/>
      <c r="AN764" s="182"/>
      <c r="AO764" s="328"/>
      <c r="AP764" s="341"/>
      <c r="AQ764" s="182"/>
      <c r="AR764" s="185"/>
      <c r="AS764" s="341"/>
      <c r="AT764" s="182"/>
      <c r="AU764" s="342"/>
      <c r="AV764" s="356"/>
      <c r="AW764" s="356"/>
      <c r="AX764" s="356"/>
    </row>
    <row r="765" spans="1:50" s="457" customFormat="1" ht="87">
      <c r="A765" s="305" t="s">
        <v>9795</v>
      </c>
      <c r="B765" s="305" t="s">
        <v>9796</v>
      </c>
      <c r="C765" s="192" t="s">
        <v>5654</v>
      </c>
      <c r="D765" s="345" t="s">
        <v>5655</v>
      </c>
      <c r="E765" s="192" t="s">
        <v>6190</v>
      </c>
      <c r="F765" s="308">
        <v>22701</v>
      </c>
      <c r="G765" s="308" t="s">
        <v>6191</v>
      </c>
      <c r="H765" s="191">
        <v>2021</v>
      </c>
      <c r="I765" s="308" t="s">
        <v>6192</v>
      </c>
      <c r="J765" s="343">
        <v>62830</v>
      </c>
      <c r="K765" s="186" t="s">
        <v>9808</v>
      </c>
      <c r="L765" s="192" t="s">
        <v>5997</v>
      </c>
      <c r="M765" s="192" t="s">
        <v>5998</v>
      </c>
      <c r="N765" s="192" t="s">
        <v>6193</v>
      </c>
      <c r="O765" s="192" t="s">
        <v>6194</v>
      </c>
      <c r="P765" s="191" t="s">
        <v>6195</v>
      </c>
      <c r="Q765" s="454">
        <v>45</v>
      </c>
      <c r="R765" s="312">
        <v>0</v>
      </c>
      <c r="S765" s="455">
        <v>0</v>
      </c>
      <c r="T765" s="455">
        <v>45</v>
      </c>
      <c r="U765" s="455">
        <f t="shared" si="40"/>
        <v>45</v>
      </c>
      <c r="V765" s="456">
        <v>0</v>
      </c>
      <c r="W765" s="456">
        <v>16.670000000000002</v>
      </c>
      <c r="X765" s="359" t="s">
        <v>6139</v>
      </c>
      <c r="Y765" s="191">
        <v>3</v>
      </c>
      <c r="Z765" s="191">
        <v>12</v>
      </c>
      <c r="AA765" s="191">
        <v>3</v>
      </c>
      <c r="AB765" s="191">
        <v>44</v>
      </c>
      <c r="AC765" s="267"/>
      <c r="AD765" s="191">
        <v>45</v>
      </c>
      <c r="AE765" s="186">
        <v>5</v>
      </c>
      <c r="AF765" s="185">
        <v>66.47999999999999</v>
      </c>
      <c r="AG765" s="182" t="s">
        <v>5655</v>
      </c>
      <c r="AH765" s="182" t="s">
        <v>5664</v>
      </c>
      <c r="AI765" s="185">
        <v>0</v>
      </c>
      <c r="AJ765" s="182" t="s">
        <v>6002</v>
      </c>
      <c r="AK765" s="182" t="s">
        <v>5664</v>
      </c>
      <c r="AL765" s="328">
        <v>0</v>
      </c>
      <c r="AM765" s="182" t="s">
        <v>2411</v>
      </c>
      <c r="AN765" s="182" t="s">
        <v>5664</v>
      </c>
      <c r="AO765" s="328">
        <v>0</v>
      </c>
      <c r="AP765" s="182" t="s">
        <v>5665</v>
      </c>
      <c r="AQ765" s="182" t="s">
        <v>5664</v>
      </c>
      <c r="AR765" s="185">
        <v>66.48</v>
      </c>
      <c r="AS765" s="182" t="s">
        <v>5861</v>
      </c>
      <c r="AT765" s="182" t="s">
        <v>5664</v>
      </c>
      <c r="AU765" s="185">
        <v>0</v>
      </c>
      <c r="AV765" s="267"/>
      <c r="AW765" s="267"/>
      <c r="AX765" s="267"/>
    </row>
    <row r="766" spans="1:50" s="457" customFormat="1" ht="99.45">
      <c r="A766" s="305" t="s">
        <v>9795</v>
      </c>
      <c r="B766" s="305" t="s">
        <v>9796</v>
      </c>
      <c r="C766" s="192" t="s">
        <v>6196</v>
      </c>
      <c r="D766" s="345" t="s">
        <v>6197</v>
      </c>
      <c r="E766" s="192" t="s">
        <v>6198</v>
      </c>
      <c r="F766" s="308">
        <v>10499</v>
      </c>
      <c r="G766" s="192" t="s">
        <v>6199</v>
      </c>
      <c r="H766" s="191">
        <v>2021</v>
      </c>
      <c r="I766" s="192" t="s">
        <v>6200</v>
      </c>
      <c r="J766" s="343">
        <v>81981.48</v>
      </c>
      <c r="K766" s="186" t="s">
        <v>9816</v>
      </c>
      <c r="L766" s="308" t="s">
        <v>9704</v>
      </c>
      <c r="M766" s="308" t="s">
        <v>9705</v>
      </c>
      <c r="N766" s="192" t="s">
        <v>6201</v>
      </c>
      <c r="O766" s="192" t="s">
        <v>6202</v>
      </c>
      <c r="P766" s="191">
        <v>21000208</v>
      </c>
      <c r="Q766" s="454">
        <v>45</v>
      </c>
      <c r="R766" s="312">
        <v>0</v>
      </c>
      <c r="S766" s="455">
        <v>0</v>
      </c>
      <c r="T766" s="455">
        <v>45</v>
      </c>
      <c r="U766" s="455">
        <f t="shared" ref="U766" si="41">SUM(R766:T766)</f>
        <v>45</v>
      </c>
      <c r="V766" s="456">
        <v>0</v>
      </c>
      <c r="W766" s="456">
        <v>2.27</v>
      </c>
      <c r="X766" s="359" t="s">
        <v>6139</v>
      </c>
      <c r="Y766" s="346">
        <v>6</v>
      </c>
      <c r="Z766" s="346">
        <v>1</v>
      </c>
      <c r="AA766" s="346">
        <v>5</v>
      </c>
      <c r="AB766" s="346">
        <v>46</v>
      </c>
      <c r="AC766" s="267"/>
      <c r="AD766" s="191">
        <v>45</v>
      </c>
      <c r="AE766" s="186">
        <v>5</v>
      </c>
      <c r="AF766" s="306">
        <v>44.320000000000007</v>
      </c>
      <c r="AG766" s="371" t="s">
        <v>9817</v>
      </c>
      <c r="AH766" s="182" t="s">
        <v>9818</v>
      </c>
      <c r="AI766" s="185">
        <v>19.32</v>
      </c>
      <c r="AJ766" s="182" t="s">
        <v>5665</v>
      </c>
      <c r="AK766" s="182" t="s">
        <v>9818</v>
      </c>
      <c r="AL766" s="372">
        <v>25</v>
      </c>
      <c r="AM766" s="267"/>
      <c r="AN766" s="267"/>
      <c r="AO766" s="347"/>
      <c r="AP766" s="267"/>
      <c r="AQ766" s="267"/>
      <c r="AR766" s="348"/>
      <c r="AS766" s="267"/>
      <c r="AT766" s="267"/>
      <c r="AU766" s="267"/>
      <c r="AV766" s="267"/>
      <c r="AW766" s="267"/>
      <c r="AX766" s="267"/>
    </row>
    <row r="767" spans="1:50" s="457" customFormat="1" ht="136.75">
      <c r="A767" s="305" t="s">
        <v>9795</v>
      </c>
      <c r="B767" s="305" t="s">
        <v>9796</v>
      </c>
      <c r="C767" s="192" t="s">
        <v>5681</v>
      </c>
      <c r="D767" s="345" t="s">
        <v>5682</v>
      </c>
      <c r="E767" s="192" t="s">
        <v>5683</v>
      </c>
      <c r="F767" s="308">
        <v>4101</v>
      </c>
      <c r="G767" s="308" t="s">
        <v>6203</v>
      </c>
      <c r="H767" s="191">
        <v>2021</v>
      </c>
      <c r="I767" s="192" t="s">
        <v>6204</v>
      </c>
      <c r="J767" s="343">
        <v>22268.42</v>
      </c>
      <c r="K767" s="186" t="s">
        <v>9808</v>
      </c>
      <c r="L767" s="192" t="s">
        <v>6205</v>
      </c>
      <c r="M767" s="192" t="s">
        <v>6206</v>
      </c>
      <c r="N767" s="192" t="s">
        <v>6207</v>
      </c>
      <c r="O767" s="192" t="s">
        <v>6208</v>
      </c>
      <c r="P767" s="191">
        <v>21000212</v>
      </c>
      <c r="Q767" s="454">
        <v>45</v>
      </c>
      <c r="R767" s="312">
        <v>0</v>
      </c>
      <c r="S767" s="455">
        <v>0</v>
      </c>
      <c r="T767" s="455">
        <v>45</v>
      </c>
      <c r="U767" s="455">
        <f t="shared" ref="U767:U768" si="42">SUM(R767:T767)</f>
        <v>45</v>
      </c>
      <c r="V767" s="456">
        <v>0</v>
      </c>
      <c r="W767" s="456">
        <v>10.42</v>
      </c>
      <c r="X767" s="359" t="s">
        <v>6139</v>
      </c>
      <c r="Y767" s="191">
        <v>6</v>
      </c>
      <c r="Z767" s="191">
        <v>1</v>
      </c>
      <c r="AA767" s="191">
        <v>1</v>
      </c>
      <c r="AB767" s="191">
        <v>14</v>
      </c>
      <c r="AC767" s="267"/>
      <c r="AD767" s="191">
        <v>45</v>
      </c>
      <c r="AE767" s="186">
        <v>4</v>
      </c>
      <c r="AF767" s="306">
        <v>100</v>
      </c>
      <c r="AG767" s="371" t="s">
        <v>5682</v>
      </c>
      <c r="AH767" s="182" t="s">
        <v>5691</v>
      </c>
      <c r="AI767" s="185">
        <v>100</v>
      </c>
      <c r="AJ767" s="182" t="s">
        <v>5665</v>
      </c>
      <c r="AK767" s="182" t="s">
        <v>5691</v>
      </c>
      <c r="AL767" s="372">
        <v>0</v>
      </c>
      <c r="AM767" s="267"/>
      <c r="AN767" s="267" t="s">
        <v>9819</v>
      </c>
      <c r="AO767" s="347">
        <v>0</v>
      </c>
      <c r="AP767" s="267"/>
      <c r="AQ767" s="267"/>
      <c r="AR767" s="348"/>
      <c r="AS767" s="267"/>
      <c r="AT767" s="267"/>
      <c r="AU767" s="267"/>
      <c r="AV767" s="267"/>
      <c r="AW767" s="267"/>
      <c r="AX767" s="267"/>
    </row>
    <row r="768" spans="1:50" s="457" customFormat="1" ht="242.25" customHeight="1">
      <c r="A768" s="305" t="s">
        <v>9795</v>
      </c>
      <c r="B768" s="305" t="s">
        <v>9796</v>
      </c>
      <c r="C768" s="192" t="s">
        <v>6209</v>
      </c>
      <c r="D768" s="345" t="s">
        <v>4777</v>
      </c>
      <c r="E768" s="192" t="s">
        <v>6210</v>
      </c>
      <c r="F768" s="308">
        <v>13469</v>
      </c>
      <c r="G768" s="308" t="s">
        <v>6211</v>
      </c>
      <c r="H768" s="191">
        <v>2021</v>
      </c>
      <c r="I768" s="308" t="s">
        <v>6212</v>
      </c>
      <c r="J768" s="343">
        <v>37132.300000000003</v>
      </c>
      <c r="K768" s="186" t="s">
        <v>9808</v>
      </c>
      <c r="L768" s="192" t="s">
        <v>5927</v>
      </c>
      <c r="M768" s="192" t="s">
        <v>5928</v>
      </c>
      <c r="N768" s="192" t="s">
        <v>6213</v>
      </c>
      <c r="O768" s="192" t="s">
        <v>6214</v>
      </c>
      <c r="P768" s="191">
        <v>21000216</v>
      </c>
      <c r="Q768" s="454">
        <v>45</v>
      </c>
      <c r="R768" s="312">
        <v>0</v>
      </c>
      <c r="S768" s="455">
        <v>0</v>
      </c>
      <c r="T768" s="455">
        <v>45</v>
      </c>
      <c r="U768" s="455">
        <f t="shared" si="42"/>
        <v>45</v>
      </c>
      <c r="V768" s="456">
        <v>0</v>
      </c>
      <c r="W768" s="456">
        <v>10.02</v>
      </c>
      <c r="X768" s="359" t="s">
        <v>6139</v>
      </c>
      <c r="Y768" s="191">
        <v>4</v>
      </c>
      <c r="Z768" s="191">
        <v>1</v>
      </c>
      <c r="AA768" s="191">
        <v>4</v>
      </c>
      <c r="AB768" s="191">
        <v>46</v>
      </c>
      <c r="AC768" s="267"/>
      <c r="AD768" s="191">
        <v>45</v>
      </c>
      <c r="AE768" s="186">
        <v>5</v>
      </c>
      <c r="AF768" s="306">
        <v>100</v>
      </c>
      <c r="AG768" s="371" t="s">
        <v>4777</v>
      </c>
      <c r="AH768" s="182" t="s">
        <v>5716</v>
      </c>
      <c r="AI768" s="185">
        <v>100</v>
      </c>
      <c r="AJ768" s="182" t="s">
        <v>5665</v>
      </c>
      <c r="AK768" s="182" t="s">
        <v>9820</v>
      </c>
      <c r="AL768" s="372">
        <v>0</v>
      </c>
      <c r="AM768" s="267"/>
      <c r="AN768" s="267"/>
      <c r="AO768" s="347"/>
      <c r="AP768" s="267"/>
      <c r="AQ768" s="267"/>
      <c r="AR768" s="348"/>
      <c r="AS768" s="267"/>
      <c r="AT768" s="267"/>
      <c r="AU768" s="267"/>
      <c r="AV768" s="267"/>
      <c r="AW768" s="267"/>
      <c r="AX768" s="267"/>
    </row>
    <row r="769" spans="1:50" s="10" customFormat="1" ht="70.75">
      <c r="A769" s="50" t="s">
        <v>6215</v>
      </c>
      <c r="B769" s="50" t="s">
        <v>6216</v>
      </c>
      <c r="C769" s="10">
        <v>2</v>
      </c>
      <c r="E769" s="10" t="s">
        <v>6217</v>
      </c>
      <c r="F769" s="10" t="s">
        <v>6218</v>
      </c>
      <c r="G769" s="10" t="s">
        <v>6219</v>
      </c>
      <c r="H769" s="10">
        <v>2002</v>
      </c>
      <c r="I769" s="10" t="s">
        <v>6220</v>
      </c>
      <c r="J769" s="159">
        <v>80653</v>
      </c>
      <c r="K769" s="10" t="s">
        <v>156</v>
      </c>
      <c r="L769" s="157" t="s">
        <v>6219</v>
      </c>
      <c r="M769" s="157" t="s">
        <v>6221</v>
      </c>
      <c r="N769" s="157" t="s">
        <v>6219</v>
      </c>
      <c r="O769" s="157" t="s">
        <v>6221</v>
      </c>
      <c r="P769" s="50" t="s">
        <v>6222</v>
      </c>
      <c r="Q769" s="137">
        <v>44.672131147540988</v>
      </c>
      <c r="R769" s="55">
        <v>9.4885882352941184</v>
      </c>
      <c r="S769" s="161">
        <v>8</v>
      </c>
      <c r="T769" s="161">
        <v>31</v>
      </c>
      <c r="U769" s="159">
        <f t="shared" ref="U769:U779" si="43">SUM(R769:T769)</f>
        <v>48.488588235294117</v>
      </c>
      <c r="V769" s="51">
        <v>140</v>
      </c>
      <c r="W769" s="51">
        <v>100</v>
      </c>
      <c r="X769" s="14" t="s">
        <v>6223</v>
      </c>
      <c r="Y769" s="156">
        <v>4</v>
      </c>
      <c r="Z769" s="156">
        <v>6</v>
      </c>
      <c r="AA769" s="156">
        <v>2</v>
      </c>
      <c r="AB769" s="156">
        <v>35</v>
      </c>
      <c r="AC769" s="51">
        <v>145</v>
      </c>
      <c r="AD769" s="13">
        <v>31</v>
      </c>
      <c r="AE769" s="156">
        <v>5</v>
      </c>
      <c r="AF769" s="10">
        <v>15</v>
      </c>
      <c r="AG769" s="156"/>
      <c r="AH769" s="156"/>
      <c r="AI769" s="458"/>
      <c r="AJ769" s="156"/>
      <c r="AK769" s="156"/>
      <c r="AL769" s="458"/>
      <c r="AM769" s="156"/>
      <c r="AN769" s="156"/>
      <c r="AO769" s="458"/>
      <c r="AP769" s="156"/>
      <c r="AQ769" s="156"/>
      <c r="AR769" s="458"/>
      <c r="AS769" s="156" t="s">
        <v>6224</v>
      </c>
      <c r="AT769" s="156"/>
      <c r="AU769" s="10">
        <v>15</v>
      </c>
      <c r="AV769" s="156"/>
      <c r="AW769" s="156"/>
      <c r="AX769" s="156"/>
    </row>
    <row r="770" spans="1:50" s="10" customFormat="1" ht="141.44999999999999">
      <c r="A770" s="50" t="s">
        <v>6215</v>
      </c>
      <c r="B770" s="50" t="s">
        <v>6216</v>
      </c>
      <c r="C770" s="10">
        <v>2</v>
      </c>
      <c r="D770" s="158"/>
      <c r="E770" s="10" t="s">
        <v>1346</v>
      </c>
      <c r="F770" s="10">
        <v>4648</v>
      </c>
      <c r="G770" s="10" t="s">
        <v>6225</v>
      </c>
      <c r="H770" s="10">
        <v>2006</v>
      </c>
      <c r="I770" s="10" t="s">
        <v>6226</v>
      </c>
      <c r="J770" s="159">
        <v>122252</v>
      </c>
      <c r="K770" s="10" t="s">
        <v>149</v>
      </c>
      <c r="L770" s="157" t="s">
        <v>6227</v>
      </c>
      <c r="M770" s="157" t="s">
        <v>6228</v>
      </c>
      <c r="N770" s="157" t="s">
        <v>6229</v>
      </c>
      <c r="O770" s="157" t="s">
        <v>6230</v>
      </c>
      <c r="P770" s="50" t="s">
        <v>6231</v>
      </c>
      <c r="Q770" s="137">
        <v>57.377049180327873</v>
      </c>
      <c r="R770" s="55">
        <v>14.382588235294117</v>
      </c>
      <c r="S770" s="161">
        <v>11</v>
      </c>
      <c r="T770" s="161">
        <v>36</v>
      </c>
      <c r="U770" s="159">
        <f t="shared" si="43"/>
        <v>61.382588235294115</v>
      </c>
      <c r="V770" s="51">
        <v>95</v>
      </c>
      <c r="W770" s="51">
        <v>100</v>
      </c>
      <c r="X770" s="14" t="s">
        <v>6223</v>
      </c>
      <c r="Y770" s="156">
        <v>3</v>
      </c>
      <c r="Z770" s="156">
        <v>4</v>
      </c>
      <c r="AA770" s="156">
        <v>7</v>
      </c>
      <c r="AB770" s="156">
        <v>11</v>
      </c>
      <c r="AC770" s="51">
        <v>321</v>
      </c>
      <c r="AD770" s="13">
        <v>36</v>
      </c>
      <c r="AE770" s="156">
        <v>5</v>
      </c>
      <c r="AF770" s="47">
        <v>100</v>
      </c>
      <c r="AG770" s="156" t="s">
        <v>1345</v>
      </c>
      <c r="AH770" s="156" t="s">
        <v>6232</v>
      </c>
      <c r="AI770" s="10">
        <v>35</v>
      </c>
      <c r="AJ770" s="156"/>
      <c r="AK770" s="156" t="s">
        <v>6233</v>
      </c>
      <c r="AL770" s="458"/>
      <c r="AM770" s="156" t="s">
        <v>6234</v>
      </c>
      <c r="AN770" s="156" t="s">
        <v>6233</v>
      </c>
      <c r="AO770" s="13">
        <v>25</v>
      </c>
      <c r="AP770" s="156" t="s">
        <v>6235</v>
      </c>
      <c r="AQ770" s="156"/>
      <c r="AR770" s="13">
        <v>15</v>
      </c>
      <c r="AS770" s="156" t="s">
        <v>6236</v>
      </c>
      <c r="AT770" s="156"/>
      <c r="AU770" s="10">
        <v>25</v>
      </c>
      <c r="AV770" s="156"/>
      <c r="AW770" s="156"/>
      <c r="AX770" s="156"/>
    </row>
    <row r="771" spans="1:50" s="10" customFormat="1" ht="70.75">
      <c r="A771" s="50" t="s">
        <v>6215</v>
      </c>
      <c r="B771" s="50" t="s">
        <v>6216</v>
      </c>
      <c r="C771" s="10">
        <v>2</v>
      </c>
      <c r="E771" s="10" t="s">
        <v>6217</v>
      </c>
      <c r="F771" s="10">
        <v>12189</v>
      </c>
      <c r="G771" s="10" t="s">
        <v>6237</v>
      </c>
      <c r="H771" s="10">
        <v>2007</v>
      </c>
      <c r="I771" s="10" t="s">
        <v>6238</v>
      </c>
      <c r="J771" s="159">
        <v>103320</v>
      </c>
      <c r="K771" s="10" t="s">
        <v>103</v>
      </c>
      <c r="L771" s="157" t="s">
        <v>6239</v>
      </c>
      <c r="M771" s="157" t="s">
        <v>6240</v>
      </c>
      <c r="N771" s="157" t="s">
        <v>6239</v>
      </c>
      <c r="O771" s="157" t="s">
        <v>6240</v>
      </c>
      <c r="P771" s="50" t="s">
        <v>6241</v>
      </c>
      <c r="Q771" s="137">
        <v>0</v>
      </c>
      <c r="R771" s="55">
        <v>0</v>
      </c>
      <c r="S771" s="161">
        <v>0</v>
      </c>
      <c r="T771" s="161">
        <v>0</v>
      </c>
      <c r="U771" s="159">
        <v>0</v>
      </c>
      <c r="V771" s="51">
        <v>0</v>
      </c>
      <c r="W771" s="51">
        <v>100</v>
      </c>
      <c r="X771" s="14" t="s">
        <v>6223</v>
      </c>
      <c r="Y771" s="156">
        <v>4</v>
      </c>
      <c r="Z771" s="156">
        <v>6</v>
      </c>
      <c r="AA771" s="156">
        <v>5</v>
      </c>
      <c r="AB771" s="156">
        <v>35</v>
      </c>
      <c r="AC771" s="51">
        <v>149</v>
      </c>
      <c r="AD771" s="13">
        <v>0</v>
      </c>
      <c r="AE771" s="156">
        <v>5</v>
      </c>
      <c r="AF771" s="47">
        <v>0</v>
      </c>
      <c r="AG771" s="156"/>
      <c r="AH771" s="156"/>
      <c r="AJ771" s="156"/>
      <c r="AK771" s="156"/>
      <c r="AL771" s="458"/>
      <c r="AM771" s="156"/>
      <c r="AN771" s="156"/>
      <c r="AO771" s="458"/>
      <c r="AS771" s="156"/>
      <c r="AT771" s="156"/>
      <c r="AV771" s="156"/>
      <c r="AW771" s="156"/>
      <c r="AX771" s="156"/>
    </row>
    <row r="772" spans="1:50" s="10" customFormat="1" ht="141.44999999999999">
      <c r="A772" s="50" t="s">
        <v>6215</v>
      </c>
      <c r="B772" s="50" t="s">
        <v>6216</v>
      </c>
      <c r="C772" s="10">
        <v>2</v>
      </c>
      <c r="E772" s="10" t="s">
        <v>1346</v>
      </c>
      <c r="F772" s="10">
        <v>4648</v>
      </c>
      <c r="G772" s="10" t="s">
        <v>6242</v>
      </c>
      <c r="H772" s="10">
        <v>2007</v>
      </c>
      <c r="I772" s="10" t="s">
        <v>6243</v>
      </c>
      <c r="J772" s="159">
        <v>142560</v>
      </c>
      <c r="K772" s="10" t="s">
        <v>103</v>
      </c>
      <c r="L772" s="157" t="s">
        <v>6227</v>
      </c>
      <c r="M772" s="157" t="s">
        <v>6228</v>
      </c>
      <c r="N772" s="157" t="s">
        <v>6244</v>
      </c>
      <c r="O772" s="157" t="s">
        <v>6245</v>
      </c>
      <c r="P772" s="50" t="s">
        <v>6246</v>
      </c>
      <c r="Q772" s="137">
        <v>58.196721311475414</v>
      </c>
      <c r="R772" s="55">
        <v>16.771764705882354</v>
      </c>
      <c r="S772" s="161">
        <v>12</v>
      </c>
      <c r="T772" s="161">
        <v>36</v>
      </c>
      <c r="U772" s="159">
        <f t="shared" si="43"/>
        <v>64.771764705882362</v>
      </c>
      <c r="V772" s="51">
        <v>90</v>
      </c>
      <c r="W772" s="51">
        <v>100</v>
      </c>
      <c r="X772" s="14" t="s">
        <v>6223</v>
      </c>
      <c r="Y772" s="156">
        <v>2</v>
      </c>
      <c r="Z772" s="156">
        <v>5</v>
      </c>
      <c r="AA772" s="156">
        <v>4</v>
      </c>
      <c r="AB772" s="156">
        <v>11</v>
      </c>
      <c r="AC772" s="51">
        <v>148</v>
      </c>
      <c r="AD772" s="13">
        <v>36</v>
      </c>
      <c r="AE772" s="156">
        <v>5</v>
      </c>
      <c r="AF772" s="47">
        <v>90</v>
      </c>
      <c r="AG772" s="156" t="s">
        <v>1345</v>
      </c>
      <c r="AH772" s="156" t="s">
        <v>6232</v>
      </c>
      <c r="AI772" s="10">
        <v>45</v>
      </c>
      <c r="AJ772" s="156" t="s">
        <v>6234</v>
      </c>
      <c r="AK772" s="156"/>
      <c r="AL772" s="13">
        <v>15</v>
      </c>
      <c r="AM772" s="156" t="s">
        <v>6235</v>
      </c>
      <c r="AN772" s="156" t="s">
        <v>6233</v>
      </c>
      <c r="AO772" s="13">
        <v>10</v>
      </c>
      <c r="AP772" s="156" t="s">
        <v>6235</v>
      </c>
      <c r="AQ772" s="156"/>
      <c r="AR772" s="13">
        <v>10</v>
      </c>
      <c r="AS772" s="156" t="s">
        <v>6236</v>
      </c>
      <c r="AT772" s="156"/>
      <c r="AU772" s="10">
        <v>10</v>
      </c>
      <c r="AV772" s="156"/>
      <c r="AW772" s="156"/>
      <c r="AX772" s="156"/>
    </row>
    <row r="773" spans="1:50" s="10" customFormat="1" ht="141.44999999999999">
      <c r="A773" s="50" t="s">
        <v>6215</v>
      </c>
      <c r="B773" s="50" t="s">
        <v>6216</v>
      </c>
      <c r="C773" s="10">
        <v>1</v>
      </c>
      <c r="E773" s="10" t="s">
        <v>6247</v>
      </c>
      <c r="F773" s="10">
        <v>11124</v>
      </c>
      <c r="G773" s="10" t="s">
        <v>6248</v>
      </c>
      <c r="H773" s="10">
        <v>2007</v>
      </c>
      <c r="I773" s="10" t="s">
        <v>6249</v>
      </c>
      <c r="J773" s="159">
        <v>100836</v>
      </c>
      <c r="K773" s="10" t="s">
        <v>103</v>
      </c>
      <c r="L773" s="157" t="s">
        <v>6227</v>
      </c>
      <c r="M773" s="157" t="s">
        <v>6228</v>
      </c>
      <c r="N773" s="157" t="s">
        <v>6250</v>
      </c>
      <c r="O773" s="157" t="s">
        <v>6251</v>
      </c>
      <c r="P773" s="50" t="s">
        <v>6252</v>
      </c>
      <c r="Q773" s="137">
        <v>45.901639344262293</v>
      </c>
      <c r="R773" s="55">
        <v>11.863058823529412</v>
      </c>
      <c r="S773" s="161">
        <v>10</v>
      </c>
      <c r="T773" s="161">
        <v>30</v>
      </c>
      <c r="U773" s="159">
        <f t="shared" si="43"/>
        <v>51.863058823529414</v>
      </c>
      <c r="V773" s="51">
        <v>90</v>
      </c>
      <c r="W773" s="51">
        <v>100</v>
      </c>
      <c r="X773" s="14" t="s">
        <v>6223</v>
      </c>
      <c r="Y773" s="156">
        <v>3</v>
      </c>
      <c r="Z773" s="156">
        <v>2</v>
      </c>
      <c r="AA773" s="156">
        <v>1</v>
      </c>
      <c r="AB773" s="156">
        <v>4</v>
      </c>
      <c r="AC773" s="51">
        <v>138</v>
      </c>
      <c r="AD773" s="13">
        <v>30</v>
      </c>
      <c r="AE773" s="156">
        <v>5</v>
      </c>
      <c r="AF773" s="47">
        <v>80</v>
      </c>
      <c r="AG773" s="156" t="s">
        <v>6253</v>
      </c>
      <c r="AH773" s="156"/>
      <c r="AI773" s="10">
        <v>55</v>
      </c>
      <c r="AJ773" s="156"/>
      <c r="AK773" s="156"/>
      <c r="AL773" s="458"/>
      <c r="AM773" s="156"/>
      <c r="AN773" s="156"/>
      <c r="AO773" s="458"/>
      <c r="AP773" s="156"/>
      <c r="AQ773" s="156"/>
      <c r="AR773" s="458"/>
      <c r="AS773" s="156" t="s">
        <v>189</v>
      </c>
      <c r="AT773" s="156"/>
      <c r="AU773" s="10">
        <v>25</v>
      </c>
      <c r="AV773" s="156"/>
      <c r="AW773" s="156"/>
      <c r="AX773" s="156"/>
    </row>
    <row r="774" spans="1:50" s="10" customFormat="1" ht="409.6">
      <c r="A774" s="50" t="s">
        <v>6215</v>
      </c>
      <c r="B774" s="50" t="s">
        <v>6216</v>
      </c>
      <c r="D774" s="10" t="s">
        <v>1345</v>
      </c>
      <c r="E774" s="10" t="s">
        <v>6254</v>
      </c>
      <c r="F774" s="10">
        <v>23598</v>
      </c>
      <c r="G774" s="10" t="s">
        <v>6255</v>
      </c>
      <c r="H774" s="10">
        <v>2008</v>
      </c>
      <c r="I774" s="10" t="s">
        <v>6256</v>
      </c>
      <c r="J774" s="159">
        <v>82427</v>
      </c>
      <c r="K774" s="156" t="s">
        <v>9696</v>
      </c>
      <c r="L774" s="157" t="s">
        <v>6227</v>
      </c>
      <c r="M774" s="157" t="s">
        <v>6228</v>
      </c>
      <c r="N774" s="156" t="s">
        <v>6257</v>
      </c>
      <c r="O774" s="156" t="s">
        <v>6258</v>
      </c>
      <c r="P774" s="156">
        <v>11796</v>
      </c>
      <c r="Q774" s="137">
        <v>38.934426229508198</v>
      </c>
      <c r="R774" s="55">
        <v>9.6972941176470595</v>
      </c>
      <c r="S774" s="159">
        <v>9.5</v>
      </c>
      <c r="T774" s="159">
        <v>21</v>
      </c>
      <c r="U774" s="159">
        <f t="shared" si="43"/>
        <v>40.197294117647061</v>
      </c>
      <c r="V774" s="47">
        <v>35</v>
      </c>
      <c r="W774" s="146">
        <v>100</v>
      </c>
      <c r="X774" s="14" t="s">
        <v>6223</v>
      </c>
      <c r="Y774" s="156">
        <v>3</v>
      </c>
      <c r="Z774" s="156">
        <v>11</v>
      </c>
      <c r="AA774" s="156">
        <v>5</v>
      </c>
      <c r="AB774" s="156">
        <v>35</v>
      </c>
      <c r="AD774" s="13">
        <v>21</v>
      </c>
      <c r="AE774" s="156">
        <v>5</v>
      </c>
      <c r="AF774" s="47">
        <v>65</v>
      </c>
      <c r="AG774" s="156" t="s">
        <v>6259</v>
      </c>
      <c r="AH774" s="156" t="s">
        <v>6260</v>
      </c>
      <c r="AI774" s="10">
        <v>55</v>
      </c>
      <c r="AJ774" s="156" t="s">
        <v>6261</v>
      </c>
      <c r="AK774" s="156" t="s">
        <v>6254</v>
      </c>
      <c r="AL774" s="47">
        <v>5</v>
      </c>
      <c r="AM774" s="156"/>
      <c r="AN774" s="156"/>
      <c r="AO774" s="458"/>
      <c r="AP774" s="156"/>
      <c r="AQ774" s="156"/>
      <c r="AR774" s="458"/>
      <c r="AS774" s="158" t="s">
        <v>189</v>
      </c>
      <c r="AT774" s="156"/>
      <c r="AU774" s="10">
        <v>5</v>
      </c>
      <c r="AV774" s="156"/>
    </row>
    <row r="775" spans="1:50" s="10" customFormat="1" ht="240.45">
      <c r="A775" s="50" t="s">
        <v>6215</v>
      </c>
      <c r="B775" s="50" t="s">
        <v>6216</v>
      </c>
      <c r="D775" s="10" t="s">
        <v>1345</v>
      </c>
      <c r="E775" s="10" t="s">
        <v>6262</v>
      </c>
      <c r="F775" s="10" t="s">
        <v>6263</v>
      </c>
      <c r="G775" s="10" t="s">
        <v>6264</v>
      </c>
      <c r="H775" s="10">
        <v>2010</v>
      </c>
      <c r="I775" s="10" t="s">
        <v>6265</v>
      </c>
      <c r="J775" s="159">
        <v>376685</v>
      </c>
      <c r="K775" s="10" t="s">
        <v>81</v>
      </c>
      <c r="L775" s="157" t="s">
        <v>6227</v>
      </c>
      <c r="M775" s="157" t="s">
        <v>6228</v>
      </c>
      <c r="N775" s="157" t="s">
        <v>6266</v>
      </c>
      <c r="O775" s="157" t="s">
        <v>6267</v>
      </c>
      <c r="P775" s="157">
        <v>12280</v>
      </c>
      <c r="Q775" s="137">
        <v>43.442622950819676</v>
      </c>
      <c r="R775" s="55">
        <v>44.315882352941173</v>
      </c>
      <c r="S775" s="161">
        <v>11</v>
      </c>
      <c r="T775" s="161">
        <v>23</v>
      </c>
      <c r="U775" s="159">
        <f t="shared" si="43"/>
        <v>78.315882352941173</v>
      </c>
      <c r="V775" s="51">
        <v>100</v>
      </c>
      <c r="W775" s="51">
        <v>98</v>
      </c>
      <c r="X775" s="14" t="s">
        <v>6268</v>
      </c>
      <c r="Y775" s="156">
        <v>3</v>
      </c>
      <c r="Z775" s="156">
        <v>2</v>
      </c>
      <c r="AA775" s="156">
        <v>3</v>
      </c>
      <c r="AB775" s="156">
        <v>4</v>
      </c>
      <c r="AC775" s="51">
        <v>149</v>
      </c>
      <c r="AD775" s="13">
        <v>23</v>
      </c>
      <c r="AE775" s="156">
        <v>5</v>
      </c>
      <c r="AF775" s="47">
        <v>100</v>
      </c>
      <c r="AG775" s="156" t="s">
        <v>6269</v>
      </c>
      <c r="AH775" s="156" t="s">
        <v>6270</v>
      </c>
      <c r="AI775" s="10">
        <v>10</v>
      </c>
      <c r="AJ775" s="156"/>
      <c r="AK775" s="156"/>
      <c r="AM775" s="156"/>
      <c r="AN775" s="156"/>
      <c r="AP775" s="156"/>
      <c r="AQ775" s="156"/>
      <c r="AR775" s="458"/>
      <c r="AS775" s="10" t="s">
        <v>6271</v>
      </c>
      <c r="AT775" s="10" t="s">
        <v>6272</v>
      </c>
      <c r="AU775" s="10">
        <v>80</v>
      </c>
      <c r="AV775" s="10" t="s">
        <v>6271</v>
      </c>
      <c r="AW775" s="156" t="s">
        <v>6273</v>
      </c>
      <c r="AX775" s="10">
        <v>10</v>
      </c>
    </row>
    <row r="776" spans="1:50" s="10" customFormat="1" ht="339.45">
      <c r="A776" s="50" t="s">
        <v>6215</v>
      </c>
      <c r="B776" s="50" t="s">
        <v>6216</v>
      </c>
      <c r="D776" s="156" t="s">
        <v>6253</v>
      </c>
      <c r="E776" s="10" t="s">
        <v>6274</v>
      </c>
      <c r="F776" s="10">
        <v>24402</v>
      </c>
      <c r="G776" s="10" t="s">
        <v>6275</v>
      </c>
      <c r="H776" s="10">
        <v>2011</v>
      </c>
      <c r="I776" s="10" t="s">
        <v>6276</v>
      </c>
      <c r="J776" s="159">
        <v>96037</v>
      </c>
      <c r="K776" s="156" t="s">
        <v>9696</v>
      </c>
      <c r="L776" s="157" t="s">
        <v>6227</v>
      </c>
      <c r="M776" s="157" t="s">
        <v>6228</v>
      </c>
      <c r="N776" s="156" t="s">
        <v>6277</v>
      </c>
      <c r="O776" s="156" t="s">
        <v>6278</v>
      </c>
      <c r="P776" s="156">
        <v>12553</v>
      </c>
      <c r="Q776" s="137">
        <v>40.16393442622951</v>
      </c>
      <c r="R776" s="55">
        <v>11.298470588235293</v>
      </c>
      <c r="S776" s="159">
        <v>9.5</v>
      </c>
      <c r="T776" s="159">
        <v>21</v>
      </c>
      <c r="U776" s="159">
        <f>SUM(R776:T776)</f>
        <v>41.79847058823529</v>
      </c>
      <c r="V776" s="47">
        <v>70</v>
      </c>
      <c r="W776" s="146">
        <v>100</v>
      </c>
      <c r="X776" s="14" t="s">
        <v>6223</v>
      </c>
      <c r="Y776" s="156">
        <v>2</v>
      </c>
      <c r="Z776" s="156">
        <v>2</v>
      </c>
      <c r="AA776" s="156">
        <v>1</v>
      </c>
      <c r="AB776" s="156">
        <v>60</v>
      </c>
      <c r="AD776" s="13">
        <v>21</v>
      </c>
      <c r="AE776" s="156">
        <v>5</v>
      </c>
      <c r="AF776" s="47">
        <v>5</v>
      </c>
      <c r="AG776" s="156" t="s">
        <v>6253</v>
      </c>
      <c r="AH776" s="156" t="s">
        <v>6279</v>
      </c>
      <c r="AI776" s="10">
        <v>0</v>
      </c>
      <c r="AJ776" s="10" t="s">
        <v>6280</v>
      </c>
      <c r="AK776" s="156" t="s">
        <v>6279</v>
      </c>
      <c r="AL776" s="10">
        <v>0</v>
      </c>
      <c r="AM776" s="10" t="s">
        <v>1345</v>
      </c>
      <c r="AN776" s="156" t="s">
        <v>6279</v>
      </c>
      <c r="AO776" s="10">
        <v>0</v>
      </c>
      <c r="AP776" s="157" t="s">
        <v>6234</v>
      </c>
      <c r="AQ776" s="156" t="s">
        <v>6279</v>
      </c>
      <c r="AR776" s="10">
        <v>5</v>
      </c>
      <c r="AS776" s="10" t="s">
        <v>6281</v>
      </c>
      <c r="AT776" s="156" t="s">
        <v>6279</v>
      </c>
      <c r="AU776" s="10">
        <v>0</v>
      </c>
    </row>
    <row r="777" spans="1:50" s="10" customFormat="1" ht="240.45">
      <c r="A777" s="50" t="s">
        <v>6215</v>
      </c>
      <c r="B777" s="50" t="s">
        <v>6216</v>
      </c>
      <c r="D777" s="156" t="s">
        <v>6234</v>
      </c>
      <c r="E777" s="10" t="s">
        <v>6282</v>
      </c>
      <c r="F777" s="10" t="s">
        <v>6283</v>
      </c>
      <c r="G777" s="10" t="s">
        <v>6284</v>
      </c>
      <c r="H777" s="10">
        <v>2010</v>
      </c>
      <c r="I777" s="10" t="s">
        <v>6285</v>
      </c>
      <c r="J777" s="159">
        <v>124979.19</v>
      </c>
      <c r="K777" s="21" t="s">
        <v>9694</v>
      </c>
      <c r="L777" s="157" t="s">
        <v>6227</v>
      </c>
      <c r="M777" s="157" t="s">
        <v>6228</v>
      </c>
      <c r="N777" s="156" t="s">
        <v>6286</v>
      </c>
      <c r="O777" s="156" t="s">
        <v>6287</v>
      </c>
      <c r="P777" s="156">
        <v>12554</v>
      </c>
      <c r="Q777" s="137">
        <v>40.16393442622951</v>
      </c>
      <c r="R777" s="55">
        <v>14.70343411764706</v>
      </c>
      <c r="S777" s="159">
        <v>9</v>
      </c>
      <c r="T777" s="159">
        <v>18</v>
      </c>
      <c r="U777" s="159">
        <f t="shared" si="43"/>
        <v>41.703434117647063</v>
      </c>
      <c r="V777" s="47">
        <v>70</v>
      </c>
      <c r="W777" s="146">
        <v>100</v>
      </c>
      <c r="X777" s="14" t="s">
        <v>6223</v>
      </c>
      <c r="Y777" s="156">
        <v>3</v>
      </c>
      <c r="Z777" s="156">
        <v>1</v>
      </c>
      <c r="AA777" s="156">
        <v>4</v>
      </c>
      <c r="AB777" s="156">
        <v>4</v>
      </c>
      <c r="AD777" s="13">
        <v>18</v>
      </c>
      <c r="AE777" s="156">
        <v>5</v>
      </c>
      <c r="AF777" s="47">
        <v>80</v>
      </c>
      <c r="AG777" s="156" t="s">
        <v>6234</v>
      </c>
      <c r="AH777" s="156" t="s">
        <v>6279</v>
      </c>
      <c r="AI777" s="10">
        <v>40</v>
      </c>
      <c r="AJ777" s="10" t="s">
        <v>6288</v>
      </c>
      <c r="AK777" s="156" t="s">
        <v>6289</v>
      </c>
      <c r="AL777" s="10">
        <v>20</v>
      </c>
      <c r="AM777" s="156" t="s">
        <v>6290</v>
      </c>
      <c r="AN777" s="156" t="s">
        <v>6289</v>
      </c>
      <c r="AO777" s="10">
        <v>20</v>
      </c>
      <c r="AS777" s="156"/>
      <c r="AT777" s="156"/>
      <c r="AV777" s="156"/>
      <c r="AW777" s="156"/>
      <c r="AX777" s="156"/>
    </row>
    <row r="778" spans="1:50" s="10" customFormat="1" ht="311.14999999999998">
      <c r="A778" s="50" t="s">
        <v>6215</v>
      </c>
      <c r="B778" s="50" t="s">
        <v>6216</v>
      </c>
      <c r="D778" s="157" t="s">
        <v>6291</v>
      </c>
      <c r="E778" s="10" t="s">
        <v>6292</v>
      </c>
      <c r="F778" s="10">
        <v>25809</v>
      </c>
      <c r="G778" s="10" t="s">
        <v>6293</v>
      </c>
      <c r="H778" s="10">
        <v>2010</v>
      </c>
      <c r="I778" s="10" t="s">
        <v>6294</v>
      </c>
      <c r="J778" s="159">
        <v>95302.78</v>
      </c>
      <c r="K778" s="156" t="s">
        <v>9696</v>
      </c>
      <c r="L778" s="157" t="s">
        <v>6227</v>
      </c>
      <c r="M778" s="157" t="s">
        <v>6228</v>
      </c>
      <c r="N778" s="156" t="s">
        <v>6295</v>
      </c>
      <c r="O778" s="156" t="s">
        <v>6296</v>
      </c>
      <c r="P778" s="156">
        <v>12568</v>
      </c>
      <c r="Q778" s="137">
        <v>37.295081967213115</v>
      </c>
      <c r="R778" s="55">
        <v>11.212091764705882</v>
      </c>
      <c r="S778" s="159">
        <v>9.5</v>
      </c>
      <c r="T778" s="159">
        <v>18</v>
      </c>
      <c r="U778" s="159">
        <f t="shared" si="43"/>
        <v>38.712091764705882</v>
      </c>
      <c r="V778" s="47">
        <v>40</v>
      </c>
      <c r="W778" s="146">
        <v>100</v>
      </c>
      <c r="X778" s="14" t="s">
        <v>6223</v>
      </c>
      <c r="Y778" s="156">
        <v>4</v>
      </c>
      <c r="Z778" s="156">
        <v>6</v>
      </c>
      <c r="AA778" s="156">
        <v>3</v>
      </c>
      <c r="AB778" s="156">
        <v>4</v>
      </c>
      <c r="AD778" s="13">
        <v>18</v>
      </c>
      <c r="AE778" s="156">
        <v>5</v>
      </c>
      <c r="AF778" s="47">
        <v>20</v>
      </c>
      <c r="AG778" s="156"/>
      <c r="AH778" s="156"/>
      <c r="AJ778" s="156"/>
      <c r="AK778" s="156"/>
      <c r="AL778" s="458"/>
      <c r="AM778" s="156"/>
      <c r="AN778" s="156"/>
      <c r="AO778" s="458"/>
      <c r="AP778" s="156"/>
      <c r="AQ778" s="156"/>
      <c r="AR778" s="458"/>
      <c r="AS778" s="156"/>
      <c r="AT778" s="156"/>
      <c r="AV778" s="156" t="s">
        <v>6297</v>
      </c>
      <c r="AW778" s="156"/>
      <c r="AX778" s="156">
        <v>20</v>
      </c>
    </row>
    <row r="779" spans="1:50" s="10" customFormat="1" ht="409.6">
      <c r="A779" s="50" t="s">
        <v>6215</v>
      </c>
      <c r="B779" s="50" t="s">
        <v>6216</v>
      </c>
      <c r="D779" s="156" t="s">
        <v>6253</v>
      </c>
      <c r="E779" s="10" t="s">
        <v>6298</v>
      </c>
      <c r="F779" s="10">
        <v>15104</v>
      </c>
      <c r="G779" s="10" t="s">
        <v>6299</v>
      </c>
      <c r="H779" s="10">
        <v>2011</v>
      </c>
      <c r="I779" s="10" t="s">
        <v>6300</v>
      </c>
      <c r="J779" s="159">
        <v>92557.03</v>
      </c>
      <c r="K779" s="156" t="s">
        <v>9696</v>
      </c>
      <c r="L779" s="157" t="s">
        <v>6227</v>
      </c>
      <c r="M779" s="157" t="s">
        <v>6228</v>
      </c>
      <c r="N779" s="156" t="s">
        <v>6301</v>
      </c>
      <c r="O779" s="156" t="s">
        <v>6302</v>
      </c>
      <c r="P779" s="156">
        <v>12665</v>
      </c>
      <c r="Q779" s="137">
        <v>36.885245901639344</v>
      </c>
      <c r="R779" s="55">
        <v>10.889062352941176</v>
      </c>
      <c r="S779" s="159">
        <v>9.5</v>
      </c>
      <c r="T779" s="159">
        <v>18</v>
      </c>
      <c r="U779" s="159">
        <f t="shared" si="43"/>
        <v>38.389062352941174</v>
      </c>
      <c r="V779" s="47">
        <v>65</v>
      </c>
      <c r="W779" s="47">
        <v>100</v>
      </c>
      <c r="X779" s="14" t="s">
        <v>6223</v>
      </c>
      <c r="Y779" s="156">
        <v>3</v>
      </c>
      <c r="Z779" s="156">
        <v>10</v>
      </c>
      <c r="AA779" s="156">
        <v>2</v>
      </c>
      <c r="AB779" s="156">
        <v>60</v>
      </c>
      <c r="AD779" s="13">
        <v>18</v>
      </c>
      <c r="AE779" s="156">
        <v>5</v>
      </c>
      <c r="AF779" s="47">
        <v>40</v>
      </c>
      <c r="AG779" s="156" t="s">
        <v>6253</v>
      </c>
      <c r="AH779" s="156" t="s">
        <v>6279</v>
      </c>
      <c r="AI779" s="10">
        <v>40</v>
      </c>
      <c r="AJ779" s="156"/>
      <c r="AK779" s="156"/>
      <c r="AM779" s="156"/>
      <c r="AN779" s="156"/>
      <c r="AO779" s="458"/>
      <c r="AP779" s="156"/>
      <c r="AQ779" s="156"/>
      <c r="AR779" s="458"/>
      <c r="AS779" s="156"/>
      <c r="AT779" s="156"/>
      <c r="AV779" s="156"/>
      <c r="AW779" s="156"/>
      <c r="AX779" s="156"/>
    </row>
    <row r="780" spans="1:50" s="10" customFormat="1" ht="183.9">
      <c r="A780" s="50" t="s">
        <v>6215</v>
      </c>
      <c r="B780" s="50" t="s">
        <v>6216</v>
      </c>
      <c r="D780" s="157" t="s">
        <v>6291</v>
      </c>
      <c r="E780" s="10" t="s">
        <v>6292</v>
      </c>
      <c r="F780" s="158">
        <v>29982</v>
      </c>
      <c r="G780" s="10" t="s">
        <v>6303</v>
      </c>
      <c r="H780" s="10">
        <v>2011</v>
      </c>
      <c r="I780" s="10" t="s">
        <v>6304</v>
      </c>
      <c r="J780" s="159">
        <v>51240.97</v>
      </c>
      <c r="K780" s="156" t="s">
        <v>9696</v>
      </c>
      <c r="L780" s="157" t="s">
        <v>6227</v>
      </c>
      <c r="M780" s="157" t="s">
        <v>6228</v>
      </c>
      <c r="N780" s="10" t="s">
        <v>6305</v>
      </c>
      <c r="O780" s="10" t="s">
        <v>6306</v>
      </c>
      <c r="P780" s="10">
        <v>12828</v>
      </c>
      <c r="Q780" s="159">
        <v>31.56</v>
      </c>
      <c r="R780" s="159">
        <v>6.03</v>
      </c>
      <c r="S780" s="159">
        <v>9.5</v>
      </c>
      <c r="T780" s="159">
        <v>18</v>
      </c>
      <c r="U780" s="159">
        <v>33.53</v>
      </c>
      <c r="V780" s="47">
        <v>80</v>
      </c>
      <c r="W780" s="47">
        <v>99</v>
      </c>
      <c r="X780" s="10" t="s">
        <v>6223</v>
      </c>
      <c r="Y780" s="10">
        <v>3</v>
      </c>
      <c r="Z780" s="10">
        <v>11</v>
      </c>
      <c r="AA780" s="10">
        <v>5</v>
      </c>
      <c r="AB780" s="10">
        <v>4</v>
      </c>
      <c r="AD780" s="13">
        <v>18</v>
      </c>
      <c r="AE780" s="10">
        <v>5</v>
      </c>
      <c r="AF780" s="10">
        <v>80</v>
      </c>
      <c r="AS780" s="10" t="s">
        <v>6297</v>
      </c>
      <c r="AU780" s="10">
        <v>80</v>
      </c>
    </row>
    <row r="781" spans="1:50" s="10" customFormat="1" ht="409.6">
      <c r="A781" s="50" t="s">
        <v>6215</v>
      </c>
      <c r="B781" s="50" t="s">
        <v>6216</v>
      </c>
      <c r="D781" s="10" t="s">
        <v>6234</v>
      </c>
      <c r="E781" s="10" t="s">
        <v>6307</v>
      </c>
      <c r="F781" s="10" t="s">
        <v>6308</v>
      </c>
      <c r="G781" s="10" t="s">
        <v>6309</v>
      </c>
      <c r="H781" s="10">
        <v>2012</v>
      </c>
      <c r="I781" s="10" t="s">
        <v>6309</v>
      </c>
      <c r="J781" s="159">
        <v>218160</v>
      </c>
      <c r="K781" s="21" t="s">
        <v>361</v>
      </c>
      <c r="L781" s="157" t="s">
        <v>6227</v>
      </c>
      <c r="M781" s="157" t="s">
        <v>6228</v>
      </c>
      <c r="N781" s="156" t="s">
        <v>6310</v>
      </c>
      <c r="O781" s="156" t="s">
        <v>6311</v>
      </c>
      <c r="P781" s="156">
        <v>13054</v>
      </c>
      <c r="Q781" s="137">
        <v>50.819672131147541</v>
      </c>
      <c r="R781" s="55">
        <v>25.665882352941175</v>
      </c>
      <c r="S781" s="159">
        <v>11</v>
      </c>
      <c r="T781" s="159">
        <v>27</v>
      </c>
      <c r="U781" s="159">
        <f t="shared" ref="U781:U790" si="44">SUM(R781:T781)</f>
        <v>63.665882352941175</v>
      </c>
      <c r="V781" s="47">
        <v>100</v>
      </c>
      <c r="W781" s="147">
        <v>97</v>
      </c>
      <c r="X781" s="14" t="s">
        <v>6223</v>
      </c>
      <c r="Y781" s="156">
        <v>3</v>
      </c>
      <c r="Z781" s="156">
        <v>1</v>
      </c>
      <c r="AA781" s="156">
        <v>3</v>
      </c>
      <c r="AB781" s="156">
        <v>4</v>
      </c>
      <c r="AC781" s="47">
        <v>159</v>
      </c>
      <c r="AD781" s="13">
        <v>27</v>
      </c>
      <c r="AE781" s="156">
        <v>5</v>
      </c>
      <c r="AF781" s="51">
        <v>100</v>
      </c>
      <c r="AG781" s="157" t="s">
        <v>6312</v>
      </c>
      <c r="AH781" s="157" t="s">
        <v>6313</v>
      </c>
      <c r="AI781" s="157">
        <v>50</v>
      </c>
      <c r="AJ781" s="164" t="s">
        <v>6314</v>
      </c>
      <c r="AK781" s="164" t="s">
        <v>6315</v>
      </c>
      <c r="AL781" s="164">
        <v>10</v>
      </c>
      <c r="AM781" s="164" t="s">
        <v>6316</v>
      </c>
      <c r="AN781" s="164" t="s">
        <v>6317</v>
      </c>
      <c r="AO781" s="164">
        <v>20</v>
      </c>
      <c r="AP781" s="13" t="s">
        <v>6318</v>
      </c>
      <c r="AQ781" s="13" t="s">
        <v>6319</v>
      </c>
      <c r="AR781" s="13">
        <v>10</v>
      </c>
      <c r="AS781" s="13" t="s">
        <v>6320</v>
      </c>
      <c r="AT781" s="13"/>
      <c r="AU781" s="13">
        <v>10</v>
      </c>
      <c r="AV781" s="13"/>
      <c r="AW781" s="13"/>
      <c r="AX781" s="156"/>
    </row>
    <row r="782" spans="1:50" s="10" customFormat="1" ht="240.45">
      <c r="A782" s="50" t="s">
        <v>6215</v>
      </c>
      <c r="B782" s="50" t="s">
        <v>6216</v>
      </c>
      <c r="D782" s="156" t="s">
        <v>6253</v>
      </c>
      <c r="E782" s="10" t="s">
        <v>6321</v>
      </c>
      <c r="F782" s="10">
        <v>21455</v>
      </c>
      <c r="G782" s="10" t="s">
        <v>6322</v>
      </c>
      <c r="H782" s="10">
        <v>2012</v>
      </c>
      <c r="I782" s="10" t="s">
        <v>6323</v>
      </c>
      <c r="J782" s="159">
        <v>54844.800000000003</v>
      </c>
      <c r="K782" s="21" t="s">
        <v>9694</v>
      </c>
      <c r="L782" s="156" t="s">
        <v>6227</v>
      </c>
      <c r="M782" s="156" t="s">
        <v>6228</v>
      </c>
      <c r="N782" s="156" t="s">
        <v>6324</v>
      </c>
      <c r="O782" s="156" t="s">
        <v>6325</v>
      </c>
      <c r="P782" s="156">
        <v>13170</v>
      </c>
      <c r="Q782" s="137">
        <v>36.885245901639344</v>
      </c>
      <c r="R782" s="55">
        <v>6.4523294117647065</v>
      </c>
      <c r="S782" s="159">
        <v>9</v>
      </c>
      <c r="T782" s="159">
        <v>23</v>
      </c>
      <c r="U782" s="159">
        <f t="shared" si="44"/>
        <v>38.452329411764708</v>
      </c>
      <c r="V782" s="47">
        <v>37</v>
      </c>
      <c r="W782" s="47">
        <v>94</v>
      </c>
      <c r="X782" s="14" t="s">
        <v>6223</v>
      </c>
      <c r="Y782" s="156">
        <v>1</v>
      </c>
      <c r="Z782" s="156">
        <v>5</v>
      </c>
      <c r="AA782" s="156">
        <v>3</v>
      </c>
      <c r="AB782" s="156">
        <v>60</v>
      </c>
      <c r="AD782" s="13">
        <v>23</v>
      </c>
      <c r="AE782" s="156">
        <v>5</v>
      </c>
      <c r="AF782" s="47">
        <v>65</v>
      </c>
      <c r="AG782" s="156" t="s">
        <v>6253</v>
      </c>
      <c r="AH782" s="156" t="s">
        <v>6326</v>
      </c>
      <c r="AI782" s="10">
        <v>20</v>
      </c>
      <c r="AJ782" s="156"/>
      <c r="AK782" s="156" t="s">
        <v>6327</v>
      </c>
      <c r="AL782" s="458"/>
      <c r="AM782" s="156"/>
      <c r="AN782" s="156"/>
      <c r="AO782" s="458"/>
      <c r="AP782" s="156"/>
      <c r="AQ782" s="156"/>
      <c r="AR782" s="458"/>
      <c r="AS782" s="157" t="s">
        <v>6328</v>
      </c>
      <c r="AT782" s="157" t="s">
        <v>6329</v>
      </c>
      <c r="AU782" s="158">
        <v>50</v>
      </c>
      <c r="AV782" s="156" t="s">
        <v>6330</v>
      </c>
      <c r="AW782" s="156" t="s">
        <v>6331</v>
      </c>
      <c r="AX782" s="156">
        <v>30</v>
      </c>
    </row>
    <row r="783" spans="1:50" s="10" customFormat="1" ht="240.45">
      <c r="A783" s="50" t="s">
        <v>6215</v>
      </c>
      <c r="B783" s="50" t="s">
        <v>6216</v>
      </c>
      <c r="D783" s="10" t="s">
        <v>6332</v>
      </c>
      <c r="E783" s="10" t="s">
        <v>6321</v>
      </c>
      <c r="F783" s="10" t="s">
        <v>6333</v>
      </c>
      <c r="G783" s="10" t="s">
        <v>9721</v>
      </c>
      <c r="H783" s="10">
        <v>2014</v>
      </c>
      <c r="I783" s="10" t="s">
        <v>6334</v>
      </c>
      <c r="J783" s="159">
        <v>76110</v>
      </c>
      <c r="K783" s="156" t="s">
        <v>9696</v>
      </c>
      <c r="L783" s="156" t="s">
        <v>6227</v>
      </c>
      <c r="M783" s="156" t="s">
        <v>6228</v>
      </c>
      <c r="N783" s="156" t="s">
        <v>6335</v>
      </c>
      <c r="O783" s="156" t="s">
        <v>6336</v>
      </c>
      <c r="P783" s="156">
        <v>13776</v>
      </c>
      <c r="Q783" s="159">
        <v>39.344262295081968</v>
      </c>
      <c r="R783" s="55">
        <v>8.9541176470588244</v>
      </c>
      <c r="S783" s="159">
        <v>9.5</v>
      </c>
      <c r="T783" s="159">
        <v>23</v>
      </c>
      <c r="U783" s="159">
        <f t="shared" si="44"/>
        <v>41.454117647058823</v>
      </c>
      <c r="V783" s="47">
        <v>20</v>
      </c>
      <c r="W783" s="47">
        <v>100</v>
      </c>
      <c r="X783" s="14" t="s">
        <v>6223</v>
      </c>
      <c r="Y783" s="156">
        <v>1</v>
      </c>
      <c r="Z783" s="156">
        <v>1</v>
      </c>
      <c r="AA783" s="156">
        <v>3</v>
      </c>
      <c r="AB783" s="156">
        <v>60</v>
      </c>
      <c r="AD783" s="13">
        <v>23</v>
      </c>
      <c r="AE783" s="26">
        <v>5</v>
      </c>
      <c r="AF783" s="47">
        <v>35</v>
      </c>
      <c r="AG783" s="156"/>
      <c r="AH783" s="156"/>
      <c r="AJ783" s="156"/>
      <c r="AK783" s="156"/>
      <c r="AL783" s="156"/>
      <c r="AM783" s="156"/>
      <c r="AN783" s="156"/>
      <c r="AO783" s="156"/>
      <c r="AP783" s="156"/>
      <c r="AQ783" s="156"/>
      <c r="AR783" s="156"/>
      <c r="AS783" s="156"/>
      <c r="AT783" s="156"/>
      <c r="AV783" s="156" t="s">
        <v>6337</v>
      </c>
      <c r="AW783" s="156" t="s">
        <v>6331</v>
      </c>
      <c r="AX783" s="156">
        <v>100</v>
      </c>
    </row>
    <row r="784" spans="1:50" s="10" customFormat="1" ht="141.44999999999999">
      <c r="A784" s="50" t="s">
        <v>6215</v>
      </c>
      <c r="B784" s="50" t="s">
        <v>6216</v>
      </c>
      <c r="D784" s="156" t="s">
        <v>6234</v>
      </c>
      <c r="E784" s="10" t="s">
        <v>6338</v>
      </c>
      <c r="F784" s="10" t="s">
        <v>6339</v>
      </c>
      <c r="G784" s="10" t="s">
        <v>6340</v>
      </c>
      <c r="H784" s="10">
        <v>2015</v>
      </c>
      <c r="I784" s="10" t="s">
        <v>6341</v>
      </c>
      <c r="J784" s="159">
        <v>96016</v>
      </c>
      <c r="K784" s="21" t="s">
        <v>9694</v>
      </c>
      <c r="L784" s="156" t="s">
        <v>6227</v>
      </c>
      <c r="M784" s="156" t="s">
        <v>6228</v>
      </c>
      <c r="N784" s="156" t="s">
        <v>6342</v>
      </c>
      <c r="O784" s="156" t="s">
        <v>6343</v>
      </c>
      <c r="P784" s="156">
        <v>14291</v>
      </c>
      <c r="Q784" s="159">
        <v>34.016393442622949</v>
      </c>
      <c r="R784" s="55">
        <v>11.295999999999999</v>
      </c>
      <c r="S784" s="159">
        <v>9.5</v>
      </c>
      <c r="T784" s="159">
        <v>19</v>
      </c>
      <c r="U784" s="159">
        <f t="shared" si="44"/>
        <v>39.795999999999999</v>
      </c>
      <c r="V784" s="47">
        <v>50</v>
      </c>
      <c r="W784" s="146">
        <v>100</v>
      </c>
      <c r="X784" s="14" t="s">
        <v>6223</v>
      </c>
      <c r="Y784" s="156">
        <v>3</v>
      </c>
      <c r="Z784" s="156">
        <v>2</v>
      </c>
      <c r="AA784" s="156">
        <v>3</v>
      </c>
      <c r="AB784" s="156">
        <v>4</v>
      </c>
      <c r="AD784" s="13">
        <v>19</v>
      </c>
      <c r="AE784" s="156">
        <v>5</v>
      </c>
      <c r="AF784" s="47">
        <v>100</v>
      </c>
      <c r="AG784" s="156" t="s">
        <v>6234</v>
      </c>
      <c r="AH784" s="156" t="s">
        <v>6344</v>
      </c>
      <c r="AI784" s="10">
        <v>50</v>
      </c>
      <c r="AJ784" s="156" t="s">
        <v>6345</v>
      </c>
      <c r="AK784" s="156" t="s">
        <v>6346</v>
      </c>
      <c r="AL784" s="156">
        <v>10</v>
      </c>
      <c r="AM784" s="156" t="s">
        <v>6347</v>
      </c>
      <c r="AN784" s="156" t="s">
        <v>6348</v>
      </c>
      <c r="AO784" s="459">
        <v>10</v>
      </c>
      <c r="AP784" s="156" t="s">
        <v>6288</v>
      </c>
      <c r="AQ784" s="156" t="s">
        <v>6349</v>
      </c>
      <c r="AR784" s="459">
        <v>10</v>
      </c>
      <c r="AS784" s="156" t="s">
        <v>6350</v>
      </c>
      <c r="AT784" s="156" t="s">
        <v>6351</v>
      </c>
      <c r="AU784" s="10">
        <v>10</v>
      </c>
      <c r="AV784" s="156" t="s">
        <v>6320</v>
      </c>
      <c r="AW784" s="156"/>
      <c r="AX784" s="10">
        <v>10</v>
      </c>
    </row>
    <row r="785" spans="1:50" s="10" customFormat="1" ht="141.44999999999999">
      <c r="A785" s="50" t="s">
        <v>6215</v>
      </c>
      <c r="B785" s="50" t="s">
        <v>6216</v>
      </c>
      <c r="D785" s="156" t="s">
        <v>6234</v>
      </c>
      <c r="E785" s="10" t="s">
        <v>6352</v>
      </c>
      <c r="F785" s="10" t="s">
        <v>6353</v>
      </c>
      <c r="G785" s="10" t="s">
        <v>6354</v>
      </c>
      <c r="H785" s="10">
        <v>2015</v>
      </c>
      <c r="I785" s="10" t="s">
        <v>6355</v>
      </c>
      <c r="J785" s="159">
        <v>116441</v>
      </c>
      <c r="K785" s="21" t="s">
        <v>9694</v>
      </c>
      <c r="L785" s="156" t="s">
        <v>6227</v>
      </c>
      <c r="M785" s="156" t="s">
        <v>6228</v>
      </c>
      <c r="N785" s="156" t="s">
        <v>6356</v>
      </c>
      <c r="O785" s="156" t="s">
        <v>6357</v>
      </c>
      <c r="P785" s="156">
        <v>14294</v>
      </c>
      <c r="Q785" s="159">
        <v>35.245901639344261</v>
      </c>
      <c r="R785" s="55">
        <v>13.698941176470589</v>
      </c>
      <c r="S785" s="159">
        <v>9</v>
      </c>
      <c r="T785" s="159">
        <v>18</v>
      </c>
      <c r="U785" s="159">
        <f t="shared" si="44"/>
        <v>40.698941176470591</v>
      </c>
      <c r="V785" s="47">
        <v>45</v>
      </c>
      <c r="W785" s="146">
        <v>100</v>
      </c>
      <c r="X785" s="14" t="s">
        <v>6223</v>
      </c>
      <c r="Y785" s="156">
        <v>3</v>
      </c>
      <c r="Z785" s="156">
        <v>2</v>
      </c>
      <c r="AA785" s="156">
        <v>3</v>
      </c>
      <c r="AB785" s="156">
        <v>4</v>
      </c>
      <c r="AD785" s="13">
        <v>18</v>
      </c>
      <c r="AE785" s="156">
        <v>5</v>
      </c>
      <c r="AF785" s="47">
        <v>100</v>
      </c>
      <c r="AG785" s="156" t="s">
        <v>6234</v>
      </c>
      <c r="AH785" s="156" t="s">
        <v>6289</v>
      </c>
      <c r="AI785" s="47">
        <v>80</v>
      </c>
      <c r="AJ785" s="156" t="s">
        <v>1345</v>
      </c>
      <c r="AK785" s="156" t="s">
        <v>2806</v>
      </c>
      <c r="AL785" s="156">
        <v>20</v>
      </c>
      <c r="AM785" s="156"/>
      <c r="AN785" s="156"/>
      <c r="AO785" s="156"/>
      <c r="AP785" s="156"/>
      <c r="AQ785" s="156"/>
      <c r="AR785" s="156"/>
      <c r="AS785" s="156"/>
      <c r="AT785" s="156"/>
      <c r="AV785" s="156"/>
      <c r="AW785" s="156"/>
      <c r="AX785" s="156"/>
    </row>
    <row r="786" spans="1:50" s="10" customFormat="1" ht="409.6">
      <c r="A786" s="50" t="s">
        <v>6215</v>
      </c>
      <c r="B786" s="50" t="s">
        <v>6216</v>
      </c>
      <c r="D786" s="10" t="s">
        <v>6253</v>
      </c>
      <c r="E786" s="10" t="s">
        <v>6358</v>
      </c>
      <c r="F786" s="10" t="s">
        <v>6359</v>
      </c>
      <c r="G786" s="10" t="s">
        <v>6360</v>
      </c>
      <c r="H786" s="10">
        <v>2015</v>
      </c>
      <c r="I786" s="10" t="s">
        <v>6361</v>
      </c>
      <c r="J786" s="159">
        <v>102271</v>
      </c>
      <c r="K786" s="21" t="s">
        <v>9694</v>
      </c>
      <c r="L786" s="156" t="s">
        <v>6227</v>
      </c>
      <c r="M786" s="156" t="s">
        <v>6362</v>
      </c>
      <c r="N786" s="156" t="s">
        <v>6363</v>
      </c>
      <c r="O786" s="156" t="s">
        <v>6364</v>
      </c>
      <c r="P786" s="156">
        <v>14318</v>
      </c>
      <c r="Q786" s="159">
        <v>35.245901639344261</v>
      </c>
      <c r="R786" s="55">
        <v>12.031882352941176</v>
      </c>
      <c r="S786" s="159">
        <v>9</v>
      </c>
      <c r="T786" s="159">
        <v>18</v>
      </c>
      <c r="U786" s="159">
        <f t="shared" si="44"/>
        <v>39.031882352941174</v>
      </c>
      <c r="V786" s="47">
        <v>100</v>
      </c>
      <c r="W786" s="146">
        <v>100</v>
      </c>
      <c r="X786" s="14" t="s">
        <v>6365</v>
      </c>
      <c r="Y786" s="156">
        <v>1</v>
      </c>
      <c r="Z786" s="156">
        <v>1</v>
      </c>
      <c r="AA786" s="156">
        <v>6</v>
      </c>
      <c r="AB786" s="156">
        <v>60</v>
      </c>
      <c r="AD786" s="13">
        <v>18</v>
      </c>
      <c r="AE786" s="47">
        <v>5</v>
      </c>
      <c r="AF786" s="47">
        <v>50</v>
      </c>
      <c r="AG786" s="156" t="s">
        <v>6366</v>
      </c>
      <c r="AH786" s="156" t="s">
        <v>6279</v>
      </c>
      <c r="AI786" s="156">
        <v>20</v>
      </c>
      <c r="AJ786" s="10" t="s">
        <v>6367</v>
      </c>
      <c r="AK786" s="10" t="s">
        <v>6368</v>
      </c>
      <c r="AL786" s="156">
        <v>20</v>
      </c>
      <c r="AM786" s="156"/>
      <c r="AN786" s="156"/>
      <c r="AO786" s="156"/>
      <c r="AP786" s="156"/>
      <c r="AQ786" s="156"/>
      <c r="AR786" s="156"/>
      <c r="AS786" s="156" t="s">
        <v>6279</v>
      </c>
      <c r="AT786" s="156"/>
      <c r="AU786" s="10">
        <v>10</v>
      </c>
      <c r="AV786" s="156"/>
      <c r="AW786" s="156"/>
      <c r="AX786" s="156"/>
    </row>
    <row r="787" spans="1:50" s="10" customFormat="1" ht="409.6">
      <c r="A787" s="50" t="s">
        <v>6215</v>
      </c>
      <c r="B787" s="50" t="s">
        <v>6216</v>
      </c>
      <c r="D787" s="10" t="s">
        <v>6253</v>
      </c>
      <c r="E787" s="10" t="s">
        <v>6358</v>
      </c>
      <c r="F787" s="10">
        <v>32037</v>
      </c>
      <c r="G787" s="157" t="s">
        <v>349</v>
      </c>
      <c r="H787" s="10">
        <v>2018</v>
      </c>
      <c r="I787" s="10" t="s">
        <v>6369</v>
      </c>
      <c r="J787" s="161">
        <v>61911.21</v>
      </c>
      <c r="K787" s="156" t="s">
        <v>9696</v>
      </c>
      <c r="L787" s="156" t="s">
        <v>6227</v>
      </c>
      <c r="M787" s="10" t="s">
        <v>6228</v>
      </c>
      <c r="N787" s="157" t="s">
        <v>6370</v>
      </c>
      <c r="O787" s="157" t="s">
        <v>6371</v>
      </c>
      <c r="P787" s="10">
        <v>14898</v>
      </c>
      <c r="Q787" s="159">
        <v>32.79</v>
      </c>
      <c r="R787" s="159">
        <f>J787/5/1700</f>
        <v>7.2836717647058826</v>
      </c>
      <c r="S787" s="159">
        <v>9</v>
      </c>
      <c r="T787" s="159">
        <v>17.55</v>
      </c>
      <c r="U787" s="159">
        <f t="shared" si="44"/>
        <v>33.833671764705883</v>
      </c>
      <c r="V787" s="47" t="s">
        <v>6372</v>
      </c>
      <c r="W787" s="47">
        <v>72</v>
      </c>
      <c r="X787" s="14" t="s">
        <v>6373</v>
      </c>
      <c r="AD787" s="13"/>
      <c r="AE787" s="47">
        <v>5</v>
      </c>
      <c r="AF787" s="10">
        <v>50</v>
      </c>
      <c r="AG787" s="10" t="s">
        <v>6253</v>
      </c>
      <c r="AH787" s="156" t="s">
        <v>2806</v>
      </c>
      <c r="AI787" s="10">
        <v>10</v>
      </c>
      <c r="AJ787" s="157" t="s">
        <v>6367</v>
      </c>
      <c r="AK787" s="157" t="s">
        <v>6374</v>
      </c>
      <c r="AL787" s="10">
        <v>10</v>
      </c>
      <c r="AS787" s="10" t="s">
        <v>6375</v>
      </c>
      <c r="AT787" s="10" t="s">
        <v>6376</v>
      </c>
      <c r="AU787" s="10">
        <v>30</v>
      </c>
    </row>
    <row r="788" spans="1:50" s="10" customFormat="1" ht="409.6">
      <c r="A788" s="50" t="s">
        <v>6215</v>
      </c>
      <c r="B788" s="50" t="s">
        <v>6216</v>
      </c>
      <c r="D788" s="10" t="s">
        <v>6234</v>
      </c>
      <c r="E788" s="10" t="s">
        <v>6352</v>
      </c>
      <c r="F788" s="10" t="s">
        <v>6353</v>
      </c>
      <c r="G788" s="10" t="s">
        <v>6377</v>
      </c>
      <c r="H788" s="10">
        <v>2019</v>
      </c>
      <c r="I788" s="10" t="s">
        <v>6378</v>
      </c>
      <c r="J788" s="159">
        <v>454925.8</v>
      </c>
      <c r="K788" s="10" t="s">
        <v>69</v>
      </c>
      <c r="L788" s="156" t="s">
        <v>6227</v>
      </c>
      <c r="M788" s="10" t="s">
        <v>6228</v>
      </c>
      <c r="N788" s="10" t="s">
        <v>6379</v>
      </c>
      <c r="O788" s="10" t="s">
        <v>6380</v>
      </c>
      <c r="P788" s="156">
        <v>15295</v>
      </c>
      <c r="Q788" s="159">
        <v>31.15</v>
      </c>
      <c r="R788" s="159">
        <v>53.52</v>
      </c>
      <c r="S788" s="159">
        <v>12</v>
      </c>
      <c r="T788" s="159">
        <v>19</v>
      </c>
      <c r="U788" s="159">
        <f t="shared" si="44"/>
        <v>84.52000000000001</v>
      </c>
      <c r="V788" s="47">
        <v>70</v>
      </c>
      <c r="W788" s="146">
        <v>55</v>
      </c>
      <c r="X788" s="14" t="s">
        <v>6223</v>
      </c>
      <c r="Y788" s="10">
        <v>3</v>
      </c>
      <c r="Z788" s="10">
        <v>2</v>
      </c>
      <c r="AA788" s="10">
        <v>3</v>
      </c>
      <c r="AB788" s="10">
        <v>4</v>
      </c>
      <c r="AC788" s="10">
        <v>124</v>
      </c>
      <c r="AD788" s="13"/>
      <c r="AE788" s="47">
        <v>5</v>
      </c>
      <c r="AF788" s="47">
        <v>25</v>
      </c>
      <c r="AG788" s="156" t="s">
        <v>6234</v>
      </c>
      <c r="AH788" s="156"/>
      <c r="AI788" s="47">
        <v>5</v>
      </c>
      <c r="AJ788" s="156" t="s">
        <v>1345</v>
      </c>
      <c r="AK788" s="156"/>
      <c r="AL788" s="156">
        <v>5</v>
      </c>
      <c r="AN788" s="10" t="s">
        <v>6381</v>
      </c>
      <c r="AO788" s="10">
        <v>5</v>
      </c>
      <c r="AS788" s="156" t="s">
        <v>1178</v>
      </c>
      <c r="AT788" s="10">
        <v>10</v>
      </c>
    </row>
    <row r="789" spans="1:50" s="10" customFormat="1" ht="198">
      <c r="A789" s="50" t="s">
        <v>6215</v>
      </c>
      <c r="B789" s="50" t="s">
        <v>6216</v>
      </c>
      <c r="D789" s="10" t="s">
        <v>6253</v>
      </c>
      <c r="E789" s="10" t="s">
        <v>6382</v>
      </c>
      <c r="F789" s="10">
        <v>28446</v>
      </c>
      <c r="G789" s="157" t="s">
        <v>6383</v>
      </c>
      <c r="H789" s="10">
        <v>2019</v>
      </c>
      <c r="I789" s="10" t="s">
        <v>6384</v>
      </c>
      <c r="J789" s="161">
        <v>84219.97</v>
      </c>
      <c r="K789" s="21" t="s">
        <v>9694</v>
      </c>
      <c r="L789" s="156" t="s">
        <v>6227</v>
      </c>
      <c r="M789" s="10" t="s">
        <v>6228</v>
      </c>
      <c r="N789" s="10" t="s">
        <v>6385</v>
      </c>
      <c r="O789" s="10" t="s">
        <v>6386</v>
      </c>
      <c r="P789" s="10">
        <v>15317</v>
      </c>
      <c r="Q789" s="159">
        <v>45.08</v>
      </c>
      <c r="R789" s="159">
        <f>J789/5/1700</f>
        <v>9.9082317647058815</v>
      </c>
      <c r="S789" s="159">
        <v>9.5</v>
      </c>
      <c r="T789" s="159">
        <v>27.97</v>
      </c>
      <c r="U789" s="159">
        <f t="shared" si="44"/>
        <v>47.37823176470588</v>
      </c>
      <c r="V789" s="47"/>
      <c r="W789" s="47">
        <v>43</v>
      </c>
      <c r="X789" s="14" t="s">
        <v>6387</v>
      </c>
      <c r="AD789" s="13"/>
      <c r="AE789" s="47">
        <v>5</v>
      </c>
      <c r="AF789" s="10">
        <v>25</v>
      </c>
      <c r="AG789" s="10" t="s">
        <v>6253</v>
      </c>
      <c r="AH789" s="10" t="s">
        <v>6388</v>
      </c>
      <c r="AI789" s="10">
        <v>10</v>
      </c>
      <c r="AJ789" s="10" t="s">
        <v>6367</v>
      </c>
      <c r="AK789" s="10" t="s">
        <v>6368</v>
      </c>
      <c r="AL789" s="10">
        <v>5</v>
      </c>
      <c r="AS789" s="10" t="s">
        <v>6389</v>
      </c>
      <c r="AT789" s="10" t="s">
        <v>6390</v>
      </c>
      <c r="AU789" s="10">
        <v>10</v>
      </c>
    </row>
    <row r="790" spans="1:50" s="10" customFormat="1" ht="297">
      <c r="A790" s="50" t="s">
        <v>6215</v>
      </c>
      <c r="B790" s="50" t="s">
        <v>6216</v>
      </c>
      <c r="D790" s="10" t="s">
        <v>6253</v>
      </c>
      <c r="E790" s="10" t="s">
        <v>6391</v>
      </c>
      <c r="F790" s="10">
        <v>15490</v>
      </c>
      <c r="G790" s="10" t="s">
        <v>6392</v>
      </c>
      <c r="H790" s="10">
        <v>2020</v>
      </c>
      <c r="I790" s="10" t="s">
        <v>6393</v>
      </c>
      <c r="J790" s="159">
        <v>67472.14</v>
      </c>
      <c r="K790" s="21" t="s">
        <v>9694</v>
      </c>
      <c r="L790" s="156" t="s">
        <v>6227</v>
      </c>
      <c r="M790" s="157" t="s">
        <v>6394</v>
      </c>
      <c r="N790" s="156" t="s">
        <v>6395</v>
      </c>
      <c r="O790" s="156" t="s">
        <v>6396</v>
      </c>
      <c r="P790" s="156">
        <v>15490</v>
      </c>
      <c r="Q790" s="137">
        <v>40.98</v>
      </c>
      <c r="R790" s="55">
        <v>7.94</v>
      </c>
      <c r="S790" s="159">
        <v>10</v>
      </c>
      <c r="T790" s="159">
        <v>27</v>
      </c>
      <c r="U790" s="159">
        <f t="shared" si="44"/>
        <v>44.94</v>
      </c>
      <c r="V790" s="47"/>
      <c r="W790" s="146">
        <v>37</v>
      </c>
      <c r="X790" s="14" t="s">
        <v>6223</v>
      </c>
      <c r="Y790" s="156">
        <v>3</v>
      </c>
      <c r="Z790" s="156">
        <v>12</v>
      </c>
      <c r="AA790" s="156">
        <v>2</v>
      </c>
      <c r="AB790" s="156">
        <v>4</v>
      </c>
      <c r="AD790" s="13">
        <v>22</v>
      </c>
      <c r="AE790" s="10">
        <v>5</v>
      </c>
      <c r="AF790" s="47">
        <v>80</v>
      </c>
      <c r="AG790" s="156" t="s">
        <v>6253</v>
      </c>
      <c r="AH790" s="156" t="s">
        <v>6397</v>
      </c>
      <c r="AI790" s="10">
        <v>60</v>
      </c>
      <c r="AJ790" s="157"/>
      <c r="AK790" s="157"/>
      <c r="AP790" s="156"/>
      <c r="AQ790" s="156"/>
      <c r="AR790" s="458"/>
      <c r="AS790" s="156" t="s">
        <v>6398</v>
      </c>
      <c r="AT790" s="156"/>
      <c r="AU790" s="158">
        <v>20</v>
      </c>
      <c r="AV790" s="156"/>
      <c r="AW790" s="156"/>
      <c r="AX790" s="156"/>
    </row>
    <row r="791" spans="1:50" s="10" customFormat="1" ht="409.6">
      <c r="A791" s="50" t="s">
        <v>6215</v>
      </c>
      <c r="B791" s="50" t="s">
        <v>6216</v>
      </c>
      <c r="D791" s="10" t="s">
        <v>6253</v>
      </c>
      <c r="E791" s="10" t="s">
        <v>6358</v>
      </c>
      <c r="F791" s="10">
        <v>32037</v>
      </c>
      <c r="G791" s="10" t="s">
        <v>6399</v>
      </c>
      <c r="H791" s="10">
        <v>2020</v>
      </c>
      <c r="I791" s="157" t="s">
        <v>6400</v>
      </c>
      <c r="J791" s="159">
        <v>276861</v>
      </c>
      <c r="K791" s="10" t="s">
        <v>6401</v>
      </c>
      <c r="L791" s="156" t="s">
        <v>6227</v>
      </c>
      <c r="M791" s="10" t="s">
        <v>6228</v>
      </c>
      <c r="N791" s="10" t="s">
        <v>6402</v>
      </c>
      <c r="O791" s="10" t="s">
        <v>6403</v>
      </c>
      <c r="P791" s="10">
        <v>15724</v>
      </c>
      <c r="Q791" s="159">
        <v>50</v>
      </c>
      <c r="R791" s="159">
        <v>32.57</v>
      </c>
      <c r="S791" s="159">
        <v>11</v>
      </c>
      <c r="T791" s="159">
        <v>22</v>
      </c>
      <c r="U791" s="159">
        <f>R791+S791+T791</f>
        <v>65.569999999999993</v>
      </c>
      <c r="V791" s="47"/>
      <c r="W791" s="146">
        <v>22</v>
      </c>
      <c r="X791" s="81" t="s">
        <v>6404</v>
      </c>
      <c r="AC791" s="10">
        <v>49</v>
      </c>
      <c r="AD791" s="13"/>
      <c r="AE791" s="47">
        <v>5</v>
      </c>
      <c r="AF791" s="10">
        <v>50</v>
      </c>
      <c r="AG791" s="156" t="s">
        <v>6253</v>
      </c>
      <c r="AH791" s="10" t="s">
        <v>6405</v>
      </c>
      <c r="AI791" s="10">
        <v>10</v>
      </c>
      <c r="AS791" s="10" t="s">
        <v>6375</v>
      </c>
      <c r="AT791" s="10" t="s">
        <v>6406</v>
      </c>
      <c r="AU791" s="10">
        <v>40</v>
      </c>
    </row>
    <row r="792" spans="1:50" s="10" customFormat="1" ht="141.44999999999999">
      <c r="A792" s="50" t="s">
        <v>6215</v>
      </c>
      <c r="B792" s="50" t="s">
        <v>6216</v>
      </c>
      <c r="D792" s="157" t="s">
        <v>6253</v>
      </c>
      <c r="E792" s="10" t="s">
        <v>6262</v>
      </c>
      <c r="F792" s="10">
        <v>23420</v>
      </c>
      <c r="G792" s="157" t="s">
        <v>6407</v>
      </c>
      <c r="H792" s="10">
        <v>2020</v>
      </c>
      <c r="I792" s="10" t="s">
        <v>6408</v>
      </c>
      <c r="J792" s="159">
        <v>281298.03000000003</v>
      </c>
      <c r="K792" s="10" t="s">
        <v>6409</v>
      </c>
      <c r="L792" s="10" t="s">
        <v>6410</v>
      </c>
      <c r="M792" s="10" t="s">
        <v>6411</v>
      </c>
      <c r="N792" s="10" t="s">
        <v>6412</v>
      </c>
      <c r="O792" s="10" t="s">
        <v>6413</v>
      </c>
      <c r="P792" s="10">
        <v>15759</v>
      </c>
      <c r="Q792" s="159">
        <v>57.38</v>
      </c>
      <c r="R792" s="159">
        <v>33.090000000000003</v>
      </c>
      <c r="S792" s="159">
        <v>9</v>
      </c>
      <c r="T792" s="159">
        <v>25</v>
      </c>
      <c r="U792" s="159">
        <f>R792+S792+T792</f>
        <v>67.09</v>
      </c>
      <c r="V792" s="47">
        <v>70</v>
      </c>
      <c r="W792" s="146">
        <v>20</v>
      </c>
      <c r="X792" s="14" t="s">
        <v>6414</v>
      </c>
      <c r="AC792" s="10">
        <v>83</v>
      </c>
      <c r="AD792" s="13"/>
      <c r="AE792" s="10">
        <v>5</v>
      </c>
      <c r="AF792" s="10">
        <v>100</v>
      </c>
      <c r="AG792" s="10" t="s">
        <v>6253</v>
      </c>
      <c r="AH792" s="10" t="s">
        <v>6262</v>
      </c>
      <c r="AI792" s="10">
        <v>70</v>
      </c>
      <c r="AJ792" s="10" t="s">
        <v>6253</v>
      </c>
      <c r="AK792" s="10" t="s">
        <v>6415</v>
      </c>
      <c r="AL792" s="10">
        <v>10</v>
      </c>
      <c r="AS792" s="10" t="s">
        <v>6271</v>
      </c>
      <c r="AT792" s="10" t="s">
        <v>6272</v>
      </c>
      <c r="AU792" s="10">
        <v>10</v>
      </c>
      <c r="AV792" s="10" t="s">
        <v>6416</v>
      </c>
      <c r="AW792" s="10" t="s">
        <v>6417</v>
      </c>
      <c r="AX792" s="10">
        <v>10</v>
      </c>
    </row>
    <row r="793" spans="1:50" s="10" customFormat="1" ht="141.44999999999999">
      <c r="A793" s="50" t="s">
        <v>6215</v>
      </c>
      <c r="B793" s="50" t="s">
        <v>6216</v>
      </c>
      <c r="D793" s="157" t="s">
        <v>6234</v>
      </c>
      <c r="E793" s="10" t="s">
        <v>6418</v>
      </c>
      <c r="F793" s="10">
        <v>28861</v>
      </c>
      <c r="G793" s="157" t="s">
        <v>6419</v>
      </c>
      <c r="H793" s="10">
        <v>2020</v>
      </c>
      <c r="I793" s="157" t="s">
        <v>6420</v>
      </c>
      <c r="J793" s="159">
        <v>149851.98000000001</v>
      </c>
      <c r="K793" s="10" t="s">
        <v>6409</v>
      </c>
      <c r="L793" s="156" t="s">
        <v>6227</v>
      </c>
      <c r="M793" s="10" t="s">
        <v>6228</v>
      </c>
      <c r="N793" s="10" t="s">
        <v>6421</v>
      </c>
      <c r="O793" s="10" t="s">
        <v>6422</v>
      </c>
      <c r="P793" s="10">
        <v>15695</v>
      </c>
      <c r="Q793" s="159">
        <v>42.62</v>
      </c>
      <c r="R793" s="159">
        <v>17.63</v>
      </c>
      <c r="S793" s="159">
        <v>9.5</v>
      </c>
      <c r="T793" s="159">
        <v>23</v>
      </c>
      <c r="U793" s="159">
        <f>R793+S793+T793</f>
        <v>50.129999999999995</v>
      </c>
      <c r="V793" s="47"/>
      <c r="W793" s="146">
        <v>23</v>
      </c>
      <c r="X793" s="81" t="s">
        <v>6423</v>
      </c>
      <c r="Y793" s="10">
        <v>3</v>
      </c>
      <c r="Z793" s="10">
        <v>11</v>
      </c>
      <c r="AA793" s="10">
        <v>5</v>
      </c>
      <c r="AC793" s="10">
        <v>5</v>
      </c>
      <c r="AD793" s="13"/>
      <c r="AE793" s="10">
        <v>5</v>
      </c>
      <c r="AF793" s="10">
        <v>100</v>
      </c>
      <c r="AG793" s="156" t="s">
        <v>6234</v>
      </c>
      <c r="AH793" s="10" t="s">
        <v>6424</v>
      </c>
      <c r="AI793" s="10">
        <v>70</v>
      </c>
      <c r="AJ793" s="10" t="s">
        <v>6425</v>
      </c>
      <c r="AK793" s="10" t="s">
        <v>6418</v>
      </c>
      <c r="AL793" s="10">
        <v>5</v>
      </c>
      <c r="AM793" s="10" t="s">
        <v>6288</v>
      </c>
      <c r="AN793" s="10" t="s">
        <v>6426</v>
      </c>
      <c r="AO793" s="10">
        <v>5</v>
      </c>
      <c r="AP793" s="10" t="s">
        <v>6314</v>
      </c>
      <c r="AQ793" s="10" t="s">
        <v>6427</v>
      </c>
      <c r="AR793" s="10">
        <v>5</v>
      </c>
      <c r="AS793" s="10" t="s">
        <v>6428</v>
      </c>
      <c r="AT793" s="10" t="s">
        <v>6429</v>
      </c>
      <c r="AU793" s="10">
        <v>10</v>
      </c>
      <c r="AV793" s="10" t="s">
        <v>6430</v>
      </c>
      <c r="AW793" s="10" t="s">
        <v>6418</v>
      </c>
      <c r="AX793" s="10">
        <v>5</v>
      </c>
    </row>
    <row r="794" spans="1:50" s="10" customFormat="1" ht="409.6">
      <c r="A794" s="50" t="s">
        <v>6215</v>
      </c>
      <c r="B794" s="50" t="s">
        <v>6216</v>
      </c>
      <c r="D794" s="10" t="s">
        <v>6253</v>
      </c>
      <c r="E794" s="10" t="s">
        <v>6358</v>
      </c>
      <c r="F794" s="10">
        <v>32037</v>
      </c>
      <c r="G794" s="157" t="s">
        <v>6431</v>
      </c>
      <c r="H794" s="10">
        <v>2020</v>
      </c>
      <c r="I794" s="157">
        <v>3</v>
      </c>
      <c r="J794" s="161">
        <v>378021.49</v>
      </c>
      <c r="K794" s="21" t="s">
        <v>9694</v>
      </c>
      <c r="L794" s="156" t="s">
        <v>6227</v>
      </c>
      <c r="M794" s="10" t="s">
        <v>6228</v>
      </c>
      <c r="N794" s="157" t="s">
        <v>6432</v>
      </c>
      <c r="O794" s="157" t="s">
        <v>6433</v>
      </c>
      <c r="P794" s="157" t="s">
        <v>6434</v>
      </c>
      <c r="Q794" s="159">
        <v>29.51</v>
      </c>
      <c r="R794" s="159">
        <f>J794/5/1700</f>
        <v>44.473116470588231</v>
      </c>
      <c r="S794" s="159">
        <v>12</v>
      </c>
      <c r="T794" s="159">
        <v>17.55</v>
      </c>
      <c r="U794" s="159">
        <f>SUM(R794:T794)</f>
        <v>74.023116470588235</v>
      </c>
      <c r="V794" s="47"/>
      <c r="W794" s="146">
        <v>20</v>
      </c>
      <c r="X794" s="14" t="s">
        <v>6435</v>
      </c>
      <c r="Y794" s="10">
        <v>3</v>
      </c>
      <c r="Z794" s="10">
        <v>1</v>
      </c>
      <c r="AA794" s="10">
        <v>1</v>
      </c>
      <c r="AB794" s="10">
        <v>4</v>
      </c>
      <c r="AD794" s="13"/>
      <c r="AE794" s="47">
        <v>5</v>
      </c>
      <c r="AF794" s="10">
        <v>50</v>
      </c>
      <c r="AG794" s="156" t="s">
        <v>6253</v>
      </c>
      <c r="AH794" s="156" t="s">
        <v>6436</v>
      </c>
      <c r="AI794" s="10">
        <v>45</v>
      </c>
      <c r="AJ794" s="157" t="s">
        <v>6367</v>
      </c>
      <c r="AK794" s="157" t="s">
        <v>6374</v>
      </c>
      <c r="AL794" s="10">
        <v>5</v>
      </c>
    </row>
    <row r="795" spans="1:50" s="83" customFormat="1" ht="114.75" customHeight="1">
      <c r="A795" s="83" t="s">
        <v>6437</v>
      </c>
      <c r="B795" s="83" t="s">
        <v>6438</v>
      </c>
      <c r="D795" s="83" t="s">
        <v>6439</v>
      </c>
      <c r="E795" s="83" t="s">
        <v>6440</v>
      </c>
      <c r="F795" s="83" t="s">
        <v>6441</v>
      </c>
      <c r="G795" s="83" t="s">
        <v>6442</v>
      </c>
      <c r="H795" s="83">
        <v>2011</v>
      </c>
      <c r="I795" s="83" t="s">
        <v>6443</v>
      </c>
      <c r="J795" s="84">
        <v>86787</v>
      </c>
      <c r="K795" s="21" t="s">
        <v>9694</v>
      </c>
      <c r="L795" s="83" t="s">
        <v>6444</v>
      </c>
      <c r="M795" s="83" t="s">
        <v>6445</v>
      </c>
      <c r="N795" s="83" t="s">
        <v>6446</v>
      </c>
      <c r="O795" s="83" t="s">
        <v>6447</v>
      </c>
      <c r="P795" s="83">
        <v>21997</v>
      </c>
      <c r="Q795" s="84">
        <v>99.503265882352949</v>
      </c>
      <c r="R795" s="84">
        <v>10.210235294117648</v>
      </c>
      <c r="S795" s="84">
        <v>23</v>
      </c>
      <c r="T795" s="84">
        <v>70</v>
      </c>
      <c r="U795" s="84">
        <v>103.21023529411765</v>
      </c>
      <c r="V795" s="148">
        <v>70</v>
      </c>
      <c r="W795" s="148">
        <v>100</v>
      </c>
      <c r="X795" s="85" t="s">
        <v>6448</v>
      </c>
      <c r="Y795" s="83">
        <v>3</v>
      </c>
      <c r="Z795" s="83">
        <v>10</v>
      </c>
      <c r="AA795" s="83">
        <v>2</v>
      </c>
      <c r="AB795" s="83">
        <v>16</v>
      </c>
      <c r="AD795" s="83">
        <v>35</v>
      </c>
      <c r="AE795" s="83">
        <v>5</v>
      </c>
      <c r="AR795" s="83">
        <v>3</v>
      </c>
      <c r="AS795" s="83">
        <v>10</v>
      </c>
      <c r="AT795" s="83">
        <v>2</v>
      </c>
      <c r="AW795" s="83">
        <v>35</v>
      </c>
      <c r="AX795" s="83">
        <v>5</v>
      </c>
    </row>
    <row r="796" spans="1:50" s="83" customFormat="1" ht="178.5" customHeight="1">
      <c r="A796" s="83" t="s">
        <v>6437</v>
      </c>
      <c r="B796" s="83" t="s">
        <v>6438</v>
      </c>
      <c r="D796" s="83" t="s">
        <v>6449</v>
      </c>
      <c r="E796" s="83" t="s">
        <v>6450</v>
      </c>
      <c r="F796" s="83">
        <v>10196</v>
      </c>
      <c r="G796" s="83" t="s">
        <v>6451</v>
      </c>
      <c r="H796" s="83">
        <v>2009</v>
      </c>
      <c r="I796" s="83" t="s">
        <v>6452</v>
      </c>
      <c r="J796" s="84">
        <v>25004</v>
      </c>
      <c r="K796" s="21" t="s">
        <v>9694</v>
      </c>
      <c r="L796" s="83" t="s">
        <v>6453</v>
      </c>
      <c r="M796" s="83" t="s">
        <v>6454</v>
      </c>
      <c r="N796" s="83" t="s">
        <v>6455</v>
      </c>
      <c r="O796" s="83" t="s">
        <v>6456</v>
      </c>
      <c r="P796" s="83">
        <v>21239</v>
      </c>
      <c r="Q796" s="84">
        <v>90</v>
      </c>
      <c r="R796" s="84">
        <v>2.9416470588235297</v>
      </c>
      <c r="S796" s="84">
        <v>20</v>
      </c>
      <c r="T796" s="84">
        <v>70</v>
      </c>
      <c r="U796" s="84">
        <v>92.941647058823534</v>
      </c>
      <c r="V796" s="148">
        <v>90</v>
      </c>
      <c r="W796" s="148">
        <v>100</v>
      </c>
      <c r="X796" s="85" t="s">
        <v>6448</v>
      </c>
      <c r="Y796" s="83">
        <v>4</v>
      </c>
      <c r="Z796" s="83">
        <v>3</v>
      </c>
      <c r="AA796" s="83">
        <v>3</v>
      </c>
      <c r="AB796" s="83">
        <v>39</v>
      </c>
      <c r="AD796" s="83">
        <v>61</v>
      </c>
      <c r="AE796" s="83">
        <v>5</v>
      </c>
      <c r="AG796" s="83" t="s">
        <v>6457</v>
      </c>
      <c r="AH796" s="83" t="s">
        <v>6458</v>
      </c>
      <c r="AI796" s="83">
        <v>20</v>
      </c>
      <c r="AS796" s="83" t="s">
        <v>6459</v>
      </c>
      <c r="AT796" s="83" t="s">
        <v>6460</v>
      </c>
      <c r="AU796" s="83">
        <v>60</v>
      </c>
      <c r="AV796" s="83" t="s">
        <v>6461</v>
      </c>
      <c r="AW796" s="83" t="s">
        <v>6462</v>
      </c>
    </row>
    <row r="797" spans="1:50" s="83" customFormat="1" ht="178.5" customHeight="1">
      <c r="A797" s="83" t="s">
        <v>6437</v>
      </c>
      <c r="B797" s="83" t="s">
        <v>6438</v>
      </c>
      <c r="D797" s="83" t="s">
        <v>6449</v>
      </c>
      <c r="E797" s="83" t="s">
        <v>6450</v>
      </c>
      <c r="F797" s="83">
        <v>10196</v>
      </c>
      <c r="G797" s="83" t="s">
        <v>6451</v>
      </c>
      <c r="H797" s="83">
        <v>2009</v>
      </c>
      <c r="I797" s="83" t="s">
        <v>6452</v>
      </c>
      <c r="J797" s="84">
        <v>25004</v>
      </c>
      <c r="K797" s="21" t="s">
        <v>9694</v>
      </c>
      <c r="L797" s="83" t="s">
        <v>6453</v>
      </c>
      <c r="M797" s="83" t="s">
        <v>6454</v>
      </c>
      <c r="N797" s="83" t="s">
        <v>6455</v>
      </c>
      <c r="O797" s="83" t="s">
        <v>6463</v>
      </c>
      <c r="P797" s="83">
        <v>21240</v>
      </c>
      <c r="Q797" s="84">
        <v>90</v>
      </c>
      <c r="R797" s="84">
        <v>2.9416470588235297</v>
      </c>
      <c r="S797" s="84">
        <v>20</v>
      </c>
      <c r="T797" s="84">
        <v>70</v>
      </c>
      <c r="U797" s="84">
        <v>92.941647058823534</v>
      </c>
      <c r="V797" s="148">
        <v>90</v>
      </c>
      <c r="W797" s="148">
        <v>100</v>
      </c>
      <c r="X797" s="85" t="s">
        <v>6448</v>
      </c>
      <c r="Y797" s="83">
        <v>4</v>
      </c>
      <c r="Z797" s="83">
        <v>3</v>
      </c>
      <c r="AA797" s="83">
        <v>3</v>
      </c>
      <c r="AB797" s="83">
        <v>39</v>
      </c>
      <c r="AD797" s="83">
        <v>61</v>
      </c>
      <c r="AE797" s="83">
        <v>5</v>
      </c>
      <c r="AG797" s="83" t="s">
        <v>6457</v>
      </c>
      <c r="AH797" s="83" t="s">
        <v>6458</v>
      </c>
      <c r="AI797" s="83">
        <v>20</v>
      </c>
      <c r="AS797" s="83" t="s">
        <v>6459</v>
      </c>
      <c r="AT797" s="83" t="s">
        <v>6460</v>
      </c>
      <c r="AU797" s="83">
        <v>60</v>
      </c>
      <c r="AV797" s="83" t="s">
        <v>6461</v>
      </c>
      <c r="AW797" s="83" t="s">
        <v>6462</v>
      </c>
    </row>
    <row r="798" spans="1:50" s="83" customFormat="1" ht="191.25" customHeight="1">
      <c r="A798" s="83" t="s">
        <v>6437</v>
      </c>
      <c r="B798" s="83" t="s">
        <v>6438</v>
      </c>
      <c r="D798" s="83" t="s">
        <v>6464</v>
      </c>
      <c r="E798" s="83" t="s">
        <v>6465</v>
      </c>
      <c r="F798" s="83">
        <v>28349</v>
      </c>
      <c r="G798" s="83" t="s">
        <v>6466</v>
      </c>
      <c r="H798" s="83">
        <v>2008</v>
      </c>
      <c r="I798" s="83" t="s">
        <v>6467</v>
      </c>
      <c r="J798" s="84">
        <v>38969</v>
      </c>
      <c r="K798" s="21" t="s">
        <v>9694</v>
      </c>
      <c r="L798" s="83" t="s">
        <v>6444</v>
      </c>
      <c r="M798" s="83" t="s">
        <v>6445</v>
      </c>
      <c r="N798" s="83" t="s">
        <v>6468</v>
      </c>
      <c r="O798" s="83" t="s">
        <v>6469</v>
      </c>
      <c r="P798" s="83">
        <v>20564</v>
      </c>
      <c r="Q798" s="84">
        <v>92.019388235294116</v>
      </c>
      <c r="R798" s="84">
        <v>4.5845882352941176</v>
      </c>
      <c r="S798" s="84">
        <v>18</v>
      </c>
      <c r="T798" s="84">
        <v>70</v>
      </c>
      <c r="U798" s="84">
        <v>92.58458823529412</v>
      </c>
      <c r="V798" s="148">
        <v>50</v>
      </c>
      <c r="W798" s="148">
        <v>100</v>
      </c>
      <c r="X798" s="85" t="s">
        <v>6448</v>
      </c>
      <c r="Y798" s="83">
        <v>6</v>
      </c>
      <c r="Z798" s="83">
        <v>2</v>
      </c>
      <c r="AA798" s="83">
        <v>1</v>
      </c>
      <c r="AB798" s="83">
        <v>16</v>
      </c>
      <c r="AD798" s="83">
        <v>51</v>
      </c>
      <c r="AE798" s="83">
        <v>5</v>
      </c>
      <c r="AF798" s="83">
        <v>80</v>
      </c>
      <c r="AG798" s="83" t="s">
        <v>6470</v>
      </c>
      <c r="AH798" s="83" t="s">
        <v>6471</v>
      </c>
      <c r="AI798" s="83">
        <v>50</v>
      </c>
      <c r="AJ798" s="83" t="s">
        <v>6472</v>
      </c>
      <c r="AK798" s="83" t="s">
        <v>6471</v>
      </c>
      <c r="AL798" s="83">
        <v>30</v>
      </c>
    </row>
    <row r="799" spans="1:50" s="83" customFormat="1" ht="127.5" customHeight="1">
      <c r="A799" s="83" t="s">
        <v>6437</v>
      </c>
      <c r="B799" s="83" t="s">
        <v>6438</v>
      </c>
      <c r="D799" s="83" t="s">
        <v>6464</v>
      </c>
      <c r="E799" s="83" t="s">
        <v>6465</v>
      </c>
      <c r="F799" s="83">
        <v>28349</v>
      </c>
      <c r="G799" s="83" t="s">
        <v>6473</v>
      </c>
      <c r="H799" s="83">
        <v>2006</v>
      </c>
      <c r="I799" s="83" t="s">
        <v>6474</v>
      </c>
      <c r="J799" s="84">
        <v>111096</v>
      </c>
      <c r="K799" s="21" t="s">
        <v>9694</v>
      </c>
      <c r="L799" s="83" t="s">
        <v>6444</v>
      </c>
      <c r="M799" s="83" t="s">
        <v>6445</v>
      </c>
      <c r="N799" s="83" t="s">
        <v>6475</v>
      </c>
      <c r="O799" s="83" t="s">
        <v>6476</v>
      </c>
      <c r="P799" s="83">
        <v>19200</v>
      </c>
      <c r="Q799" s="84">
        <v>100.24844352941176</v>
      </c>
      <c r="R799" s="84">
        <v>13.070117647058824</v>
      </c>
      <c r="S799" s="84">
        <v>25</v>
      </c>
      <c r="T799" s="84">
        <v>70</v>
      </c>
      <c r="U799" s="84">
        <v>108.07011764705882</v>
      </c>
      <c r="V799" s="148">
        <v>65</v>
      </c>
      <c r="W799" s="148">
        <v>100</v>
      </c>
      <c r="X799" s="85" t="s">
        <v>6448</v>
      </c>
      <c r="Y799" s="83">
        <v>6</v>
      </c>
      <c r="Z799" s="83">
        <v>2</v>
      </c>
      <c r="AA799" s="83">
        <v>1</v>
      </c>
      <c r="AB799" s="83">
        <v>16</v>
      </c>
      <c r="AC799" s="83">
        <v>217</v>
      </c>
      <c r="AD799" s="83">
        <v>61</v>
      </c>
      <c r="AE799" s="83">
        <v>5</v>
      </c>
      <c r="AF799" s="83">
        <v>80</v>
      </c>
      <c r="AG799" s="83" t="s">
        <v>6477</v>
      </c>
      <c r="AH799" s="83" t="s">
        <v>6478</v>
      </c>
      <c r="AI799" s="83">
        <v>80</v>
      </c>
    </row>
    <row r="800" spans="1:50" s="83" customFormat="1" ht="165.75" customHeight="1">
      <c r="A800" s="83" t="s">
        <v>6437</v>
      </c>
      <c r="B800" s="83" t="s">
        <v>6438</v>
      </c>
      <c r="D800" s="83" t="s">
        <v>6479</v>
      </c>
      <c r="E800" s="83" t="s">
        <v>6480</v>
      </c>
      <c r="F800" s="83">
        <v>10924</v>
      </c>
      <c r="G800" s="83" t="s">
        <v>6481</v>
      </c>
      <c r="H800" s="83">
        <v>2005</v>
      </c>
      <c r="I800" s="83" t="s">
        <v>6482</v>
      </c>
      <c r="J800" s="84">
        <v>35821</v>
      </c>
      <c r="K800" s="21" t="s">
        <v>9694</v>
      </c>
      <c r="L800" s="83" t="s">
        <v>6483</v>
      </c>
      <c r="M800" s="83" t="s">
        <v>6484</v>
      </c>
      <c r="N800" s="83" t="s">
        <v>6485</v>
      </c>
      <c r="O800" s="83" t="s">
        <v>6486</v>
      </c>
      <c r="P800" s="83">
        <v>18372</v>
      </c>
      <c r="Q800" s="84">
        <v>90</v>
      </c>
      <c r="R800" s="84">
        <v>4.2142352941176471</v>
      </c>
      <c r="S800" s="84">
        <v>20</v>
      </c>
      <c r="T800" s="84">
        <v>70</v>
      </c>
      <c r="U800" s="84">
        <v>94.214235294117643</v>
      </c>
      <c r="V800" s="148">
        <v>5</v>
      </c>
      <c r="W800" s="148">
        <v>100</v>
      </c>
      <c r="X800" s="85" t="s">
        <v>6448</v>
      </c>
      <c r="Y800" s="83">
        <v>4</v>
      </c>
      <c r="Z800" s="83">
        <v>3</v>
      </c>
      <c r="AA800" s="83">
        <v>4</v>
      </c>
      <c r="AB800" s="83">
        <v>40</v>
      </c>
      <c r="AD800" s="83">
        <v>61</v>
      </c>
      <c r="AE800" s="83">
        <v>5</v>
      </c>
    </row>
    <row r="801" spans="1:50" s="83" customFormat="1" ht="114.75" customHeight="1">
      <c r="A801" s="83" t="s">
        <v>6437</v>
      </c>
      <c r="B801" s="83" t="s">
        <v>6438</v>
      </c>
      <c r="D801" s="83" t="s">
        <v>6479</v>
      </c>
      <c r="E801" s="83" t="s">
        <v>6487</v>
      </c>
      <c r="F801" s="83">
        <v>34230</v>
      </c>
      <c r="G801" s="83" t="s">
        <v>6488</v>
      </c>
      <c r="H801" s="83">
        <v>2009</v>
      </c>
      <c r="I801" s="83" t="s">
        <v>6489</v>
      </c>
      <c r="J801" s="84">
        <v>38132</v>
      </c>
      <c r="K801" s="21" t="s">
        <v>9694</v>
      </c>
      <c r="L801" s="83" t="s">
        <v>6444</v>
      </c>
      <c r="M801" s="83" t="s">
        <v>6445</v>
      </c>
      <c r="N801" s="83" t="s">
        <v>6490</v>
      </c>
      <c r="O801" s="83" t="s">
        <v>6491</v>
      </c>
      <c r="P801" s="83">
        <v>21164</v>
      </c>
      <c r="Q801" s="84">
        <v>90</v>
      </c>
      <c r="R801" s="84">
        <v>4.4861176470588235</v>
      </c>
      <c r="S801" s="84">
        <v>20</v>
      </c>
      <c r="T801" s="84">
        <v>70</v>
      </c>
      <c r="U801" s="84">
        <v>94.486117647058819</v>
      </c>
      <c r="V801" s="148">
        <v>10</v>
      </c>
      <c r="W801" s="148">
        <v>100</v>
      </c>
      <c r="X801" s="85" t="s">
        <v>6448</v>
      </c>
      <c r="Y801" s="83">
        <v>3</v>
      </c>
      <c r="Z801" s="83">
        <v>12</v>
      </c>
      <c r="AA801" s="83">
        <v>1</v>
      </c>
      <c r="AB801" s="83">
        <v>32</v>
      </c>
      <c r="AD801" s="83">
        <v>61</v>
      </c>
      <c r="AE801" s="83">
        <v>5</v>
      </c>
      <c r="AF801" s="83">
        <v>50</v>
      </c>
      <c r="AG801" s="83" t="s">
        <v>6479</v>
      </c>
      <c r="AH801" s="83" t="s">
        <v>6492</v>
      </c>
      <c r="AI801" s="83">
        <v>50</v>
      </c>
    </row>
    <row r="802" spans="1:50" s="83" customFormat="1" ht="165.75" customHeight="1">
      <c r="A802" s="83" t="s">
        <v>6437</v>
      </c>
      <c r="B802" s="83" t="s">
        <v>6438</v>
      </c>
      <c r="D802" s="83" t="s">
        <v>6479</v>
      </c>
      <c r="E802" s="83" t="s">
        <v>6480</v>
      </c>
      <c r="F802" s="83">
        <v>10924</v>
      </c>
      <c r="G802" s="83" t="s">
        <v>6493</v>
      </c>
      <c r="H802" s="83">
        <v>2000</v>
      </c>
      <c r="I802" s="83" t="s">
        <v>6494</v>
      </c>
      <c r="J802" s="84">
        <v>24067</v>
      </c>
      <c r="K802" s="21" t="s">
        <v>9694</v>
      </c>
      <c r="L802" s="83" t="s">
        <v>6483</v>
      </c>
      <c r="M802" s="83" t="s">
        <v>6484</v>
      </c>
      <c r="N802" s="83" t="s">
        <v>6495</v>
      </c>
      <c r="O802" s="83" t="s">
        <v>6496</v>
      </c>
      <c r="P802" s="83">
        <v>13630</v>
      </c>
      <c r="Q802" s="84">
        <v>92.014109411764693</v>
      </c>
      <c r="R802" s="84">
        <v>2.8314117647058827</v>
      </c>
      <c r="S802" s="84">
        <v>20</v>
      </c>
      <c r="T802" s="84">
        <v>70</v>
      </c>
      <c r="U802" s="84">
        <v>92.831411764705877</v>
      </c>
      <c r="V802" s="148">
        <v>5</v>
      </c>
      <c r="W802" s="148">
        <v>100</v>
      </c>
      <c r="X802" s="85" t="s">
        <v>6448</v>
      </c>
      <c r="Y802" s="83">
        <v>4</v>
      </c>
      <c r="Z802" s="83">
        <v>3</v>
      </c>
      <c r="AA802" s="83">
        <v>4</v>
      </c>
      <c r="AB802" s="83">
        <v>40</v>
      </c>
      <c r="AD802" s="83">
        <v>61</v>
      </c>
      <c r="AE802" s="83">
        <v>5</v>
      </c>
    </row>
    <row r="803" spans="1:50" s="83" customFormat="1" ht="165.75" customHeight="1">
      <c r="A803" s="83" t="s">
        <v>6437</v>
      </c>
      <c r="B803" s="83" t="s">
        <v>6438</v>
      </c>
      <c r="D803" s="83" t="s">
        <v>6479</v>
      </c>
      <c r="E803" s="83" t="s">
        <v>6480</v>
      </c>
      <c r="F803" s="83">
        <v>10924</v>
      </c>
      <c r="G803" s="83" t="s">
        <v>6497</v>
      </c>
      <c r="H803" s="83">
        <v>2004</v>
      </c>
      <c r="I803" s="83" t="s">
        <v>6498</v>
      </c>
      <c r="J803" s="84">
        <v>21597</v>
      </c>
      <c r="K803" s="21" t="s">
        <v>9694</v>
      </c>
      <c r="L803" s="83" t="s">
        <v>6483</v>
      </c>
      <c r="M803" s="83" t="s">
        <v>6484</v>
      </c>
      <c r="N803" s="83" t="s">
        <v>6499</v>
      </c>
      <c r="O803" s="83" t="s">
        <v>6500</v>
      </c>
      <c r="P803" s="83">
        <v>17086</v>
      </c>
      <c r="Q803" s="84">
        <v>90.027482352941178</v>
      </c>
      <c r="R803" s="84">
        <v>2.5408235294117651</v>
      </c>
      <c r="S803" s="84">
        <v>20</v>
      </c>
      <c r="T803" s="84">
        <v>70</v>
      </c>
      <c r="U803" s="84">
        <v>92.540823529411767</v>
      </c>
      <c r="V803" s="148">
        <v>1</v>
      </c>
      <c r="W803" s="148">
        <v>100</v>
      </c>
      <c r="X803" s="85" t="s">
        <v>6448</v>
      </c>
      <c r="Y803" s="83">
        <v>4</v>
      </c>
      <c r="Z803" s="83">
        <v>3</v>
      </c>
      <c r="AA803" s="83">
        <v>4</v>
      </c>
      <c r="AB803" s="83">
        <v>40</v>
      </c>
      <c r="AD803" s="83">
        <v>61</v>
      </c>
      <c r="AE803" s="83">
        <v>5</v>
      </c>
    </row>
    <row r="804" spans="1:50" s="83" customFormat="1" ht="115" customHeight="1">
      <c r="A804" s="83" t="s">
        <v>6437</v>
      </c>
      <c r="B804" s="83" t="s">
        <v>6438</v>
      </c>
      <c r="D804" s="83" t="s">
        <v>6464</v>
      </c>
      <c r="E804" s="83" t="s">
        <v>6501</v>
      </c>
      <c r="F804" s="83" t="s">
        <v>6502</v>
      </c>
      <c r="G804" s="83" t="s">
        <v>6503</v>
      </c>
      <c r="H804" s="83">
        <v>1999</v>
      </c>
      <c r="I804" s="83" t="s">
        <v>6504</v>
      </c>
      <c r="J804" s="84">
        <v>32264</v>
      </c>
      <c r="K804" s="21" t="s">
        <v>9694</v>
      </c>
      <c r="L804" s="83" t="s">
        <v>6444</v>
      </c>
      <c r="M804" s="83" t="s">
        <v>6445</v>
      </c>
      <c r="N804" s="83" t="s">
        <v>6505</v>
      </c>
      <c r="O804" s="83" t="s">
        <v>6506</v>
      </c>
      <c r="P804" s="83">
        <v>13306</v>
      </c>
      <c r="Q804" s="84">
        <v>76.282868235294117</v>
      </c>
      <c r="R804" s="84">
        <v>3.7957647058823532</v>
      </c>
      <c r="S804" s="84">
        <v>5</v>
      </c>
      <c r="T804" s="84">
        <v>70</v>
      </c>
      <c r="U804" s="84">
        <v>78.795764705882348</v>
      </c>
      <c r="V804" s="148">
        <v>50</v>
      </c>
      <c r="W804" s="148">
        <v>100</v>
      </c>
      <c r="X804" s="85" t="s">
        <v>6448</v>
      </c>
      <c r="Y804" s="83">
        <v>6</v>
      </c>
      <c r="Z804" s="83">
        <v>1</v>
      </c>
      <c r="AA804" s="83">
        <v>5</v>
      </c>
      <c r="AB804" s="83">
        <v>16</v>
      </c>
      <c r="AD804" s="83">
        <v>61</v>
      </c>
      <c r="AE804" s="83">
        <v>5</v>
      </c>
      <c r="AF804" s="83">
        <v>35</v>
      </c>
      <c r="AG804" s="83" t="s">
        <v>6464</v>
      </c>
      <c r="AH804" s="83" t="s">
        <v>6507</v>
      </c>
      <c r="AI804" s="83">
        <v>20</v>
      </c>
      <c r="AS804" s="83" t="s">
        <v>6508</v>
      </c>
      <c r="AT804" s="83" t="s">
        <v>6462</v>
      </c>
      <c r="AU804" s="83">
        <v>10</v>
      </c>
      <c r="AV804" s="86" t="s">
        <v>6461</v>
      </c>
      <c r="AW804" s="86" t="s">
        <v>6462</v>
      </c>
      <c r="AX804" s="86">
        <v>5</v>
      </c>
    </row>
    <row r="805" spans="1:50" s="83" customFormat="1" ht="178.5" customHeight="1">
      <c r="A805" s="83" t="s">
        <v>6437</v>
      </c>
      <c r="B805" s="83" t="s">
        <v>6438</v>
      </c>
      <c r="D805" s="83" t="s">
        <v>6449</v>
      </c>
      <c r="E805" s="83" t="s">
        <v>6509</v>
      </c>
      <c r="F805" s="83">
        <v>5674</v>
      </c>
      <c r="G805" s="83" t="s">
        <v>6510</v>
      </c>
      <c r="H805" s="83">
        <v>2014</v>
      </c>
      <c r="I805" s="83" t="s">
        <v>6511</v>
      </c>
      <c r="J805" s="84">
        <v>32148</v>
      </c>
      <c r="K805" s="21" t="s">
        <v>9694</v>
      </c>
      <c r="L805" s="83" t="s">
        <v>6453</v>
      </c>
      <c r="M805" s="83" t="s">
        <v>6454</v>
      </c>
      <c r="N805" s="83" t="s">
        <v>6512</v>
      </c>
      <c r="O805" s="83" t="s">
        <v>6513</v>
      </c>
      <c r="P805" s="83">
        <v>23352</v>
      </c>
      <c r="Q805" s="84">
        <v>92.27505882352942</v>
      </c>
      <c r="R805" s="84">
        <v>3.7821176470588238</v>
      </c>
      <c r="S805" s="84">
        <v>20</v>
      </c>
      <c r="T805" s="84">
        <v>70</v>
      </c>
      <c r="U805" s="84">
        <v>93.782117647058826</v>
      </c>
      <c r="V805" s="148">
        <v>90</v>
      </c>
      <c r="W805" s="148">
        <v>100</v>
      </c>
      <c r="X805" s="85" t="s">
        <v>6448</v>
      </c>
      <c r="Y805" s="83">
        <v>4</v>
      </c>
      <c r="Z805" s="83">
        <v>5</v>
      </c>
      <c r="AA805" s="83">
        <v>5</v>
      </c>
      <c r="AB805" s="83">
        <v>39</v>
      </c>
      <c r="AD805" s="83">
        <v>61</v>
      </c>
      <c r="AE805" s="83">
        <v>5</v>
      </c>
      <c r="AG805" s="83" t="s">
        <v>6449</v>
      </c>
      <c r="AH805" s="83" t="s">
        <v>6514</v>
      </c>
      <c r="AI805" s="83">
        <v>15</v>
      </c>
      <c r="AS805" s="83" t="s">
        <v>6515</v>
      </c>
      <c r="AT805" s="83" t="s">
        <v>6514</v>
      </c>
      <c r="AU805" s="83">
        <v>55</v>
      </c>
      <c r="AV805" s="83" t="s">
        <v>6461</v>
      </c>
      <c r="AW805" s="83" t="s">
        <v>6462</v>
      </c>
    </row>
    <row r="806" spans="1:50" s="83" customFormat="1" ht="115" customHeight="1">
      <c r="A806" s="83" t="s">
        <v>6437</v>
      </c>
      <c r="B806" s="83" t="s">
        <v>6438</v>
      </c>
      <c r="D806" s="83" t="s">
        <v>6464</v>
      </c>
      <c r="E806" s="83" t="s">
        <v>6501</v>
      </c>
      <c r="F806" s="83" t="s">
        <v>6502</v>
      </c>
      <c r="G806" s="83" t="s">
        <v>6516</v>
      </c>
      <c r="H806" s="83">
        <v>1996</v>
      </c>
      <c r="I806" s="83" t="s">
        <v>6517</v>
      </c>
      <c r="J806" s="84">
        <v>36052</v>
      </c>
      <c r="K806" s="21" t="s">
        <v>9694</v>
      </c>
      <c r="L806" s="83" t="s">
        <v>6444</v>
      </c>
      <c r="M806" s="83" t="s">
        <v>6445</v>
      </c>
      <c r="N806" s="83" t="s">
        <v>6518</v>
      </c>
      <c r="O806" s="83" t="s">
        <v>6519</v>
      </c>
      <c r="P806" s="83">
        <v>11041</v>
      </c>
      <c r="Q806" s="84">
        <v>90</v>
      </c>
      <c r="R806" s="84">
        <v>4.2414117647058829</v>
      </c>
      <c r="S806" s="84">
        <v>20</v>
      </c>
      <c r="T806" s="84">
        <v>70</v>
      </c>
      <c r="U806" s="84">
        <v>94.241411764705887</v>
      </c>
      <c r="V806" s="148">
        <v>15</v>
      </c>
      <c r="W806" s="148">
        <v>100</v>
      </c>
      <c r="X806" s="85" t="s">
        <v>6448</v>
      </c>
      <c r="Y806" s="83">
        <v>6</v>
      </c>
      <c r="Z806" s="83">
        <v>4</v>
      </c>
      <c r="AA806" s="83">
        <v>7</v>
      </c>
      <c r="AB806" s="83">
        <v>16</v>
      </c>
      <c r="AD806" s="83">
        <v>61</v>
      </c>
      <c r="AE806" s="83">
        <v>5</v>
      </c>
      <c r="AF806" s="83">
        <v>20</v>
      </c>
      <c r="AG806" s="83" t="s">
        <v>6464</v>
      </c>
      <c r="AH806" s="83" t="s">
        <v>6507</v>
      </c>
      <c r="AI806" s="83">
        <v>20</v>
      </c>
    </row>
    <row r="807" spans="1:50" s="83" customFormat="1" ht="165.75" customHeight="1">
      <c r="A807" s="83" t="s">
        <v>6437</v>
      </c>
      <c r="B807" s="83" t="s">
        <v>6438</v>
      </c>
      <c r="D807" s="83" t="s">
        <v>6479</v>
      </c>
      <c r="E807" s="83" t="s">
        <v>6480</v>
      </c>
      <c r="F807" s="83">
        <v>10924</v>
      </c>
      <c r="G807" s="83" t="s">
        <v>6520</v>
      </c>
      <c r="H807" s="83">
        <v>2014</v>
      </c>
      <c r="I807" s="83" t="s">
        <v>6521</v>
      </c>
      <c r="J807" s="84">
        <v>68222</v>
      </c>
      <c r="K807" s="21" t="s">
        <v>9694</v>
      </c>
      <c r="L807" s="83" t="s">
        <v>6483</v>
      </c>
      <c r="M807" s="83" t="s">
        <v>6484</v>
      </c>
      <c r="N807" s="83" t="s">
        <v>6522</v>
      </c>
      <c r="O807" s="83" t="s">
        <v>6523</v>
      </c>
      <c r="P807" s="83">
        <v>22977</v>
      </c>
      <c r="Q807" s="84">
        <v>90</v>
      </c>
      <c r="R807" s="84">
        <v>8.0261176470588236</v>
      </c>
      <c r="S807" s="84">
        <v>20</v>
      </c>
      <c r="T807" s="84">
        <v>70</v>
      </c>
      <c r="U807" s="84">
        <v>98.026117647058825</v>
      </c>
      <c r="V807" s="148">
        <v>10</v>
      </c>
      <c r="W807" s="148">
        <v>100</v>
      </c>
      <c r="X807" s="85" t="s">
        <v>6448</v>
      </c>
      <c r="Y807" s="83">
        <v>4</v>
      </c>
      <c r="Z807" s="83">
        <v>3</v>
      </c>
      <c r="AA807" s="83">
        <v>4</v>
      </c>
      <c r="AB807" s="83">
        <v>40</v>
      </c>
      <c r="AD807" s="83">
        <v>61</v>
      </c>
      <c r="AE807" s="83">
        <v>5</v>
      </c>
    </row>
    <row r="808" spans="1:50" s="83" customFormat="1" ht="114.75" customHeight="1">
      <c r="A808" s="83" t="s">
        <v>6437</v>
      </c>
      <c r="B808" s="83" t="s">
        <v>6438</v>
      </c>
      <c r="D808" s="83" t="s">
        <v>6479</v>
      </c>
      <c r="E808" s="83" t="s">
        <v>6524</v>
      </c>
      <c r="F808" s="83">
        <v>30040</v>
      </c>
      <c r="G808" s="83" t="s">
        <v>6525</v>
      </c>
      <c r="H808" s="83">
        <v>2005</v>
      </c>
      <c r="I808" s="157" t="s">
        <v>6526</v>
      </c>
      <c r="J808" s="84">
        <v>81700</v>
      </c>
      <c r="K808" s="21" t="s">
        <v>9694</v>
      </c>
      <c r="L808" s="83" t="s">
        <v>6444</v>
      </c>
      <c r="M808" s="83" t="s">
        <v>6445</v>
      </c>
      <c r="N808" s="83" t="s">
        <v>6527</v>
      </c>
      <c r="O808" s="83" t="s">
        <v>6528</v>
      </c>
      <c r="P808" s="83">
        <v>18249</v>
      </c>
      <c r="Q808" s="84">
        <v>95.168569411764707</v>
      </c>
      <c r="R808" s="84">
        <v>9.6117647058823525</v>
      </c>
      <c r="S808" s="84">
        <v>20</v>
      </c>
      <c r="T808" s="84">
        <v>70</v>
      </c>
      <c r="U808" s="84">
        <v>99.611764705882351</v>
      </c>
      <c r="V808" s="148">
        <v>5</v>
      </c>
      <c r="W808" s="148">
        <v>100</v>
      </c>
      <c r="X808" s="85" t="s">
        <v>6448</v>
      </c>
      <c r="Y808" s="83">
        <v>3</v>
      </c>
      <c r="Z808" s="83">
        <v>10</v>
      </c>
      <c r="AA808" s="83">
        <v>3</v>
      </c>
      <c r="AB808" s="83">
        <v>16</v>
      </c>
      <c r="AC808" s="83">
        <v>215</v>
      </c>
      <c r="AD808" s="83">
        <v>61</v>
      </c>
      <c r="AE808" s="83">
        <v>5</v>
      </c>
    </row>
    <row r="809" spans="1:50" s="83" customFormat="1" ht="178.5" customHeight="1">
      <c r="A809" s="83" t="s">
        <v>6437</v>
      </c>
      <c r="B809" s="83" t="s">
        <v>6438</v>
      </c>
      <c r="C809" s="87" t="s">
        <v>6529</v>
      </c>
      <c r="D809" s="87" t="s">
        <v>6449</v>
      </c>
      <c r="E809" s="87" t="s">
        <v>6530</v>
      </c>
      <c r="F809" s="87">
        <v>15392</v>
      </c>
      <c r="G809" s="83" t="s">
        <v>6531</v>
      </c>
      <c r="H809" s="83">
        <v>2013</v>
      </c>
      <c r="I809" s="83" t="s">
        <v>6532</v>
      </c>
      <c r="J809" s="117" t="s">
        <v>6533</v>
      </c>
      <c r="K809" s="21" t="s">
        <v>9694</v>
      </c>
      <c r="L809" s="87" t="s">
        <v>6453</v>
      </c>
      <c r="M809" s="87" t="s">
        <v>6454</v>
      </c>
      <c r="N809" s="87" t="s">
        <v>6534</v>
      </c>
      <c r="O809" s="87" t="s">
        <v>6535</v>
      </c>
      <c r="P809" s="87">
        <v>22877</v>
      </c>
      <c r="Q809" s="117" t="s">
        <v>6536</v>
      </c>
      <c r="R809" s="117" t="s">
        <v>6537</v>
      </c>
      <c r="S809" s="117" t="s">
        <v>6538</v>
      </c>
      <c r="T809" s="117" t="s">
        <v>6539</v>
      </c>
      <c r="U809" s="117" t="s">
        <v>6540</v>
      </c>
      <c r="V809" s="148" t="s">
        <v>6539</v>
      </c>
      <c r="W809" s="148" t="s">
        <v>6541</v>
      </c>
      <c r="X809" s="85" t="s">
        <v>6448</v>
      </c>
      <c r="Y809" s="83">
        <v>4</v>
      </c>
      <c r="Z809" s="83">
        <v>5</v>
      </c>
      <c r="AA809" s="83">
        <v>5</v>
      </c>
      <c r="AB809" s="83">
        <v>39</v>
      </c>
      <c r="AC809" s="83" t="s">
        <v>6529</v>
      </c>
      <c r="AD809" s="83">
        <v>61</v>
      </c>
      <c r="AE809" s="83">
        <v>5</v>
      </c>
      <c r="AF809" s="118">
        <v>70</v>
      </c>
      <c r="AG809" s="118" t="s">
        <v>6449</v>
      </c>
      <c r="AH809" s="118" t="s">
        <v>6542</v>
      </c>
      <c r="AI809" s="118">
        <v>5</v>
      </c>
      <c r="AJ809" s="83" t="s">
        <v>6529</v>
      </c>
      <c r="AK809" s="83" t="s">
        <v>6529</v>
      </c>
      <c r="AL809" s="83" t="s">
        <v>6529</v>
      </c>
      <c r="AM809" s="83" t="s">
        <v>6529</v>
      </c>
      <c r="AN809" s="83" t="s">
        <v>6529</v>
      </c>
      <c r="AO809" s="83" t="s">
        <v>6529</v>
      </c>
      <c r="AP809" s="83" t="s">
        <v>6529</v>
      </c>
      <c r="AQ809" s="83" t="s">
        <v>6529</v>
      </c>
      <c r="AR809" s="83" t="s">
        <v>6529</v>
      </c>
      <c r="AS809" s="86" t="s">
        <v>6515</v>
      </c>
      <c r="AT809" s="86" t="s">
        <v>6542</v>
      </c>
      <c r="AU809" s="86">
        <v>60</v>
      </c>
      <c r="AV809" s="86" t="s">
        <v>6461</v>
      </c>
      <c r="AW809" s="86" t="s">
        <v>6462</v>
      </c>
      <c r="AX809" s="460">
        <v>5</v>
      </c>
    </row>
    <row r="810" spans="1:50" s="83" customFormat="1" ht="114.75" customHeight="1">
      <c r="A810" s="83" t="s">
        <v>6437</v>
      </c>
      <c r="B810" s="83" t="s">
        <v>6438</v>
      </c>
      <c r="D810" s="83" t="s">
        <v>6439</v>
      </c>
      <c r="E810" s="83" t="s">
        <v>6440</v>
      </c>
      <c r="F810" s="83" t="s">
        <v>6441</v>
      </c>
      <c r="G810" s="83" t="s">
        <v>6543</v>
      </c>
      <c r="H810" s="83">
        <v>2014</v>
      </c>
      <c r="I810" s="83" t="s">
        <v>6544</v>
      </c>
      <c r="J810" s="84">
        <v>67100</v>
      </c>
      <c r="K810" s="21" t="s">
        <v>9694</v>
      </c>
      <c r="L810" s="83" t="s">
        <v>6444</v>
      </c>
      <c r="M810" s="83" t="s">
        <v>6445</v>
      </c>
      <c r="N810" s="83" t="s">
        <v>6545</v>
      </c>
      <c r="O810" s="83" t="s">
        <v>6546</v>
      </c>
      <c r="P810" s="83">
        <v>23354</v>
      </c>
      <c r="Q810" s="84">
        <v>102</v>
      </c>
      <c r="R810" s="84">
        <v>7.8941176470588239</v>
      </c>
      <c r="S810" s="84">
        <v>32</v>
      </c>
      <c r="T810" s="84">
        <v>70</v>
      </c>
      <c r="U810" s="84">
        <v>109.89411764705882</v>
      </c>
      <c r="V810" s="148">
        <v>92</v>
      </c>
      <c r="W810" s="148">
        <v>100</v>
      </c>
      <c r="X810" s="85" t="s">
        <v>6448</v>
      </c>
      <c r="Y810" s="83">
        <v>6</v>
      </c>
      <c r="Z810" s="83">
        <v>2</v>
      </c>
      <c r="AA810" s="83">
        <v>1</v>
      </c>
      <c r="AB810" s="83">
        <v>16</v>
      </c>
      <c r="AD810" s="83">
        <v>50</v>
      </c>
      <c r="AE810" s="83">
        <v>5</v>
      </c>
    </row>
    <row r="811" spans="1:50" s="83" customFormat="1" ht="115" customHeight="1">
      <c r="A811" s="83" t="s">
        <v>6437</v>
      </c>
      <c r="B811" s="83" t="s">
        <v>6438</v>
      </c>
      <c r="D811" s="83" t="s">
        <v>6464</v>
      </c>
      <c r="E811" s="83" t="s">
        <v>6501</v>
      </c>
      <c r="F811" s="83" t="s">
        <v>6502</v>
      </c>
      <c r="G811" s="83" t="s">
        <v>6547</v>
      </c>
      <c r="H811" s="83">
        <v>2006</v>
      </c>
      <c r="I811" s="83" t="s">
        <v>6548</v>
      </c>
      <c r="J811" s="84">
        <v>63419</v>
      </c>
      <c r="K811" s="21" t="s">
        <v>9694</v>
      </c>
      <c r="L811" s="83" t="s">
        <v>6444</v>
      </c>
      <c r="M811" s="83" t="s">
        <v>6445</v>
      </c>
      <c r="N811" s="83" t="s">
        <v>6549</v>
      </c>
      <c r="O811" s="83" t="s">
        <v>6550</v>
      </c>
      <c r="P811" s="83">
        <v>17353</v>
      </c>
      <c r="Q811" s="84">
        <v>79.825876470588241</v>
      </c>
      <c r="R811" s="84">
        <v>7.4610588235294122</v>
      </c>
      <c r="S811" s="84">
        <v>5</v>
      </c>
      <c r="T811" s="84">
        <v>70</v>
      </c>
      <c r="U811" s="84">
        <v>82.461058823529413</v>
      </c>
      <c r="V811" s="148">
        <v>50</v>
      </c>
      <c r="W811" s="148">
        <v>100</v>
      </c>
      <c r="X811" s="85" t="s">
        <v>6448</v>
      </c>
      <c r="Y811" s="83">
        <v>6</v>
      </c>
      <c r="Z811" s="83">
        <v>1</v>
      </c>
      <c r="AA811" s="83">
        <v>5</v>
      </c>
      <c r="AB811" s="83">
        <v>16</v>
      </c>
      <c r="AD811" s="83">
        <v>61</v>
      </c>
      <c r="AE811" s="83">
        <v>5</v>
      </c>
      <c r="AF811" s="83">
        <v>35</v>
      </c>
      <c r="AG811" s="83" t="s">
        <v>6464</v>
      </c>
      <c r="AH811" s="83" t="s">
        <v>6507</v>
      </c>
      <c r="AI811" s="83">
        <v>20</v>
      </c>
      <c r="AS811" s="83" t="s">
        <v>6508</v>
      </c>
      <c r="AT811" s="83" t="s">
        <v>6462</v>
      </c>
      <c r="AU811" s="83">
        <v>10</v>
      </c>
      <c r="AV811" s="83" t="s">
        <v>6461</v>
      </c>
      <c r="AW811" s="83" t="s">
        <v>6462</v>
      </c>
      <c r="AX811" s="83">
        <v>5</v>
      </c>
    </row>
    <row r="812" spans="1:50" s="83" customFormat="1" ht="114.75" customHeight="1">
      <c r="A812" s="83" t="s">
        <v>6437</v>
      </c>
      <c r="B812" s="83" t="s">
        <v>6438</v>
      </c>
      <c r="D812" s="83" t="s">
        <v>6439</v>
      </c>
      <c r="E812" s="83" t="s">
        <v>6551</v>
      </c>
      <c r="F812" s="83" t="s">
        <v>6552</v>
      </c>
      <c r="G812" s="83" t="s">
        <v>6553</v>
      </c>
      <c r="H812" s="83">
        <v>2001</v>
      </c>
      <c r="I812" s="83" t="s">
        <v>6554</v>
      </c>
      <c r="J812" s="84">
        <v>104896</v>
      </c>
      <c r="K812" s="21" t="s">
        <v>9694</v>
      </c>
      <c r="L812" s="83" t="s">
        <v>6444</v>
      </c>
      <c r="M812" s="83" t="s">
        <v>6445</v>
      </c>
      <c r="N812" s="83" t="s">
        <v>6555</v>
      </c>
      <c r="O812" s="83" t="s">
        <v>6556</v>
      </c>
      <c r="P812" s="83">
        <v>14313</v>
      </c>
      <c r="Q812" s="84">
        <v>101.52634823529412</v>
      </c>
      <c r="R812" s="84">
        <v>12.340705882352941</v>
      </c>
      <c r="S812" s="84">
        <v>28</v>
      </c>
      <c r="T812" s="84">
        <v>70</v>
      </c>
      <c r="U812" s="84">
        <v>110.34070588235295</v>
      </c>
      <c r="V812" s="148">
        <v>76</v>
      </c>
      <c r="W812" s="148">
        <v>100</v>
      </c>
      <c r="X812" s="85" t="s">
        <v>6448</v>
      </c>
      <c r="Y812" s="83">
        <v>6</v>
      </c>
      <c r="Z812" s="83">
        <v>2</v>
      </c>
      <c r="AA812" s="83">
        <v>1</v>
      </c>
      <c r="AB812" s="83">
        <v>16</v>
      </c>
      <c r="AD812" s="83">
        <v>61</v>
      </c>
      <c r="AE812" s="83">
        <v>5</v>
      </c>
    </row>
    <row r="813" spans="1:50" s="83" customFormat="1" ht="153" customHeight="1">
      <c r="A813" s="83" t="s">
        <v>6437</v>
      </c>
      <c r="B813" s="83" t="s">
        <v>6438</v>
      </c>
      <c r="D813" s="83" t="s">
        <v>6439</v>
      </c>
      <c r="E813" s="83" t="s">
        <v>6557</v>
      </c>
      <c r="F813" s="83" t="s">
        <v>6558</v>
      </c>
      <c r="G813" s="83" t="s">
        <v>6559</v>
      </c>
      <c r="H813" s="83">
        <v>2005</v>
      </c>
      <c r="I813" s="83" t="s">
        <v>6560</v>
      </c>
      <c r="J813" s="84">
        <v>83304</v>
      </c>
      <c r="K813" s="21" t="s">
        <v>9694</v>
      </c>
      <c r="L813" s="83" t="s">
        <v>6444</v>
      </c>
      <c r="M813" s="83" t="s">
        <v>6445</v>
      </c>
      <c r="N813" s="83" t="s">
        <v>6561</v>
      </c>
      <c r="O813" s="83" t="s">
        <v>6562</v>
      </c>
      <c r="P813" s="83">
        <v>18363</v>
      </c>
      <c r="Q813" s="84">
        <v>95</v>
      </c>
      <c r="R813" s="84">
        <v>9.800470588235294</v>
      </c>
      <c r="S813" s="84">
        <v>25</v>
      </c>
      <c r="T813" s="84">
        <v>70</v>
      </c>
      <c r="U813" s="84">
        <v>104.8004705882353</v>
      </c>
      <c r="V813" s="148">
        <v>83</v>
      </c>
      <c r="W813" s="148">
        <v>100</v>
      </c>
      <c r="X813" s="85" t="s">
        <v>6448</v>
      </c>
      <c r="Y813" s="83">
        <v>3</v>
      </c>
      <c r="Z813" s="83">
        <v>4</v>
      </c>
      <c r="AA813" s="83">
        <v>4</v>
      </c>
      <c r="AB813" s="83">
        <v>16</v>
      </c>
      <c r="AD813" s="83">
        <v>50</v>
      </c>
      <c r="AE813" s="83">
        <v>5</v>
      </c>
    </row>
    <row r="814" spans="1:50" s="83" customFormat="1" ht="127.5" customHeight="1">
      <c r="A814" s="83" t="s">
        <v>6437</v>
      </c>
      <c r="B814" s="83" t="s">
        <v>6438</v>
      </c>
      <c r="D814" s="83" t="s">
        <v>6479</v>
      </c>
      <c r="E814" s="83" t="s">
        <v>6487</v>
      </c>
      <c r="F814" s="83">
        <v>34230</v>
      </c>
      <c r="G814" s="83" t="s">
        <v>6563</v>
      </c>
      <c r="H814" s="83" t="s">
        <v>6564</v>
      </c>
      <c r="I814" s="83" t="s">
        <v>6565</v>
      </c>
      <c r="J814" s="84">
        <v>23814</v>
      </c>
      <c r="K814" s="21" t="s">
        <v>9694</v>
      </c>
      <c r="L814" s="83" t="s">
        <v>6566</v>
      </c>
      <c r="M814" s="83" t="s">
        <v>6567</v>
      </c>
      <c r="N814" s="83" t="s">
        <v>6568</v>
      </c>
      <c r="O814" s="83" t="s">
        <v>6569</v>
      </c>
      <c r="P814" s="83">
        <v>23761</v>
      </c>
      <c r="Q814" s="84">
        <v>70.149999999999991</v>
      </c>
      <c r="R814" s="84">
        <v>2.8016470588235296</v>
      </c>
      <c r="S814" s="84">
        <v>0.15</v>
      </c>
      <c r="T814" s="84">
        <v>70</v>
      </c>
      <c r="U814" s="84">
        <v>72.951647058823525</v>
      </c>
      <c r="V814" s="148">
        <v>50</v>
      </c>
      <c r="W814" s="148">
        <v>94.57</v>
      </c>
      <c r="X814" s="85" t="s">
        <v>6448</v>
      </c>
      <c r="Y814" s="83">
        <v>2</v>
      </c>
      <c r="Z814" s="83">
        <v>1</v>
      </c>
      <c r="AA814" s="83">
        <v>4</v>
      </c>
      <c r="AB814" s="83">
        <v>52</v>
      </c>
      <c r="AD814" s="83">
        <v>35</v>
      </c>
      <c r="AE814" s="83">
        <v>5</v>
      </c>
      <c r="AF814" s="83">
        <v>0</v>
      </c>
      <c r="AG814" s="83" t="s">
        <v>6479</v>
      </c>
      <c r="AH814" s="83" t="s">
        <v>6570</v>
      </c>
    </row>
    <row r="815" spans="1:50" s="83" customFormat="1" ht="114.75" customHeight="1">
      <c r="A815" s="83" t="s">
        <v>6437</v>
      </c>
      <c r="B815" s="83" t="s">
        <v>6438</v>
      </c>
      <c r="D815" s="83" t="s">
        <v>6472</v>
      </c>
      <c r="E815" s="83" t="s">
        <v>6571</v>
      </c>
      <c r="F815" s="83">
        <v>19121</v>
      </c>
      <c r="G815" s="83" t="s">
        <v>6572</v>
      </c>
      <c r="H815" s="83">
        <v>2015</v>
      </c>
      <c r="I815" s="83" t="s">
        <v>6573</v>
      </c>
      <c r="J815" s="84">
        <v>23560</v>
      </c>
      <c r="K815" s="21" t="s">
        <v>9694</v>
      </c>
      <c r="L815" s="83" t="s">
        <v>6444</v>
      </c>
      <c r="M815" s="83" t="s">
        <v>6445</v>
      </c>
      <c r="N815" s="83" t="s">
        <v>6574</v>
      </c>
      <c r="O815" s="83" t="s">
        <v>6575</v>
      </c>
      <c r="P815" s="83">
        <v>23799</v>
      </c>
      <c r="Q815" s="84">
        <v>90.000000000000014</v>
      </c>
      <c r="R815" s="84">
        <v>2.7717647058823531</v>
      </c>
      <c r="S815" s="84">
        <v>20</v>
      </c>
      <c r="T815" s="84">
        <v>70</v>
      </c>
      <c r="U815" s="84">
        <v>92.771764705882362</v>
      </c>
      <c r="V815" s="148">
        <v>40</v>
      </c>
      <c r="W815" s="148">
        <v>100</v>
      </c>
      <c r="X815" s="85" t="s">
        <v>6448</v>
      </c>
      <c r="Y815" s="83">
        <v>4</v>
      </c>
      <c r="Z815" s="83">
        <v>4</v>
      </c>
      <c r="AA815" s="83">
        <v>6</v>
      </c>
      <c r="AB815" s="83">
        <v>16</v>
      </c>
      <c r="AD815" s="83">
        <v>61</v>
      </c>
      <c r="AE815" s="83">
        <v>5</v>
      </c>
      <c r="AF815" s="83">
        <v>60</v>
      </c>
      <c r="AG815" s="83" t="s">
        <v>6472</v>
      </c>
      <c r="AH815" s="83" t="s">
        <v>6576</v>
      </c>
      <c r="AI815" s="83">
        <v>10</v>
      </c>
      <c r="AM815" s="83" t="s">
        <v>6470</v>
      </c>
      <c r="AN815" s="83" t="s">
        <v>6471</v>
      </c>
      <c r="AO815" s="83">
        <v>40</v>
      </c>
    </row>
    <row r="816" spans="1:50" s="83" customFormat="1" ht="127.5" customHeight="1">
      <c r="A816" s="83" t="s">
        <v>6437</v>
      </c>
      <c r="B816" s="83" t="s">
        <v>6438</v>
      </c>
      <c r="D816" s="83" t="s">
        <v>6439</v>
      </c>
      <c r="E816" s="83" t="s">
        <v>6577</v>
      </c>
      <c r="F816" s="83">
        <v>11409</v>
      </c>
      <c r="G816" s="83" t="s">
        <v>6578</v>
      </c>
      <c r="H816" s="83" t="s">
        <v>6579</v>
      </c>
      <c r="I816" s="83" t="s">
        <v>6578</v>
      </c>
      <c r="J816" s="84">
        <v>32863</v>
      </c>
      <c r="K816" s="21" t="s">
        <v>9694</v>
      </c>
      <c r="L816" s="83" t="s">
        <v>6580</v>
      </c>
      <c r="M816" s="83" t="s">
        <v>6581</v>
      </c>
      <c r="N816" s="83" t="s">
        <v>6582</v>
      </c>
      <c r="O816" s="83" t="s">
        <v>6583</v>
      </c>
      <c r="P816" s="83">
        <v>23766</v>
      </c>
      <c r="Q816" s="84">
        <v>90</v>
      </c>
      <c r="R816" s="84">
        <v>3.8662352941176472</v>
      </c>
      <c r="S816" s="84">
        <v>20</v>
      </c>
      <c r="T816" s="84">
        <v>70</v>
      </c>
      <c r="U816" s="84">
        <v>93.866235294117644</v>
      </c>
      <c r="V816" s="148">
        <v>15</v>
      </c>
      <c r="W816" s="148">
        <v>100</v>
      </c>
      <c r="X816" s="85" t="s">
        <v>6448</v>
      </c>
      <c r="AB816" s="83">
        <v>16</v>
      </c>
      <c r="AC816" s="88"/>
      <c r="AD816" s="83">
        <v>70</v>
      </c>
      <c r="AE816" s="83">
        <v>5</v>
      </c>
      <c r="AF816" s="89"/>
      <c r="AG816" s="89"/>
      <c r="AH816" s="89"/>
      <c r="AI816" s="89"/>
      <c r="AJ816" s="89"/>
      <c r="AK816" s="89"/>
      <c r="AL816" s="89"/>
      <c r="AM816" s="89"/>
      <c r="AN816" s="89"/>
      <c r="AO816" s="89"/>
      <c r="AP816" s="89"/>
      <c r="AQ816" s="89"/>
      <c r="AR816" s="89"/>
      <c r="AS816" s="89"/>
      <c r="AT816" s="89"/>
      <c r="AU816" s="89"/>
      <c r="AV816" s="89"/>
      <c r="AW816" s="89"/>
      <c r="AX816" s="89"/>
    </row>
    <row r="817" spans="1:50" s="83" customFormat="1" ht="114.75" customHeight="1">
      <c r="A817" s="83" t="s">
        <v>6437</v>
      </c>
      <c r="B817" s="83" t="s">
        <v>6438</v>
      </c>
      <c r="D817" s="83" t="s">
        <v>6472</v>
      </c>
      <c r="E817" s="83" t="s">
        <v>6571</v>
      </c>
      <c r="F817" s="83">
        <v>19192</v>
      </c>
      <c r="G817" s="83" t="s">
        <v>6584</v>
      </c>
      <c r="H817" s="83">
        <v>2016</v>
      </c>
      <c r="I817" s="83" t="s">
        <v>6584</v>
      </c>
      <c r="J817" s="84">
        <v>23181</v>
      </c>
      <c r="K817" s="21" t="s">
        <v>9694</v>
      </c>
      <c r="L817" s="83" t="s">
        <v>6444</v>
      </c>
      <c r="M817" s="83" t="s">
        <v>6445</v>
      </c>
      <c r="N817" s="83" t="s">
        <v>6574</v>
      </c>
      <c r="O817" s="83" t="s">
        <v>6575</v>
      </c>
      <c r="P817" s="83">
        <v>24068</v>
      </c>
      <c r="Q817" s="84">
        <v>90.691814117647056</v>
      </c>
      <c r="R817" s="84">
        <v>2.7271764705882351</v>
      </c>
      <c r="S817" s="84">
        <v>20</v>
      </c>
      <c r="T817" s="84">
        <v>70</v>
      </c>
      <c r="U817" s="84">
        <v>92.727176470588233</v>
      </c>
      <c r="V817" s="148">
        <v>30</v>
      </c>
      <c r="W817" s="148">
        <v>81.67</v>
      </c>
      <c r="X817" s="85" t="s">
        <v>6448</v>
      </c>
      <c r="Y817" s="88"/>
      <c r="Z817" s="88"/>
      <c r="AA817" s="88"/>
      <c r="AB817" s="88">
        <v>16</v>
      </c>
      <c r="AC817" s="88"/>
      <c r="AD817" s="83">
        <v>61</v>
      </c>
      <c r="AE817" s="83">
        <v>5</v>
      </c>
      <c r="AF817" s="89">
        <v>50</v>
      </c>
      <c r="AG817" s="83" t="s">
        <v>6472</v>
      </c>
      <c r="AH817" s="89" t="s">
        <v>6576</v>
      </c>
      <c r="AI817" s="89">
        <v>20</v>
      </c>
      <c r="AK817" s="89"/>
      <c r="AL817" s="89"/>
      <c r="AM817" s="89" t="s">
        <v>6470</v>
      </c>
      <c r="AN817" s="89" t="s">
        <v>6471</v>
      </c>
      <c r="AO817" s="89">
        <v>40</v>
      </c>
      <c r="AP817" s="89"/>
      <c r="AQ817" s="89"/>
      <c r="AR817" s="89"/>
      <c r="AS817" s="89"/>
      <c r="AT817" s="89"/>
      <c r="AU817" s="89"/>
      <c r="AV817" s="89"/>
      <c r="AW817" s="89"/>
      <c r="AX817" s="89"/>
    </row>
    <row r="818" spans="1:50" s="83" customFormat="1" ht="114.75" customHeight="1">
      <c r="A818" s="83" t="s">
        <v>6437</v>
      </c>
      <c r="B818" s="83" t="s">
        <v>6438</v>
      </c>
      <c r="C818" s="83" t="s">
        <v>6529</v>
      </c>
      <c r="D818" s="83" t="s">
        <v>6479</v>
      </c>
      <c r="E818" s="83" t="s">
        <v>6524</v>
      </c>
      <c r="F818" s="83">
        <v>30040</v>
      </c>
      <c r="G818" s="83" t="s">
        <v>6585</v>
      </c>
      <c r="H818" s="83" t="s">
        <v>6586</v>
      </c>
      <c r="I818" s="83" t="s">
        <v>6587</v>
      </c>
      <c r="J818" s="84">
        <v>23.452000000000002</v>
      </c>
      <c r="K818" s="21" t="s">
        <v>9694</v>
      </c>
      <c r="L818" s="83" t="s">
        <v>6444</v>
      </c>
      <c r="M818" s="83" t="s">
        <v>6588</v>
      </c>
      <c r="N818" s="83" t="s">
        <v>6589</v>
      </c>
      <c r="O818" s="83" t="s">
        <v>6590</v>
      </c>
      <c r="P818" s="83">
        <v>17180</v>
      </c>
      <c r="Q818" s="84" t="s">
        <v>6591</v>
      </c>
      <c r="R818" s="84" t="s">
        <v>6592</v>
      </c>
      <c r="S818" s="84" t="s">
        <v>6593</v>
      </c>
      <c r="T818" s="84" t="s">
        <v>6539</v>
      </c>
      <c r="U818" s="84" t="s">
        <v>6594</v>
      </c>
      <c r="V818" s="148" t="s">
        <v>6595</v>
      </c>
      <c r="W818" s="148" t="s">
        <v>6541</v>
      </c>
      <c r="X818" s="85" t="s">
        <v>6448</v>
      </c>
      <c r="Y818" s="83">
        <v>3</v>
      </c>
      <c r="Z818" s="83">
        <v>10</v>
      </c>
      <c r="AA818" s="83">
        <v>3</v>
      </c>
      <c r="AB818" s="83">
        <v>16</v>
      </c>
      <c r="AC818" s="83" t="s">
        <v>6529</v>
      </c>
      <c r="AD818" s="83">
        <v>61</v>
      </c>
      <c r="AE818" s="83">
        <v>5</v>
      </c>
      <c r="AF818" s="83">
        <v>25</v>
      </c>
      <c r="AG818" s="83" t="s">
        <v>6529</v>
      </c>
      <c r="AH818" s="83" t="s">
        <v>6529</v>
      </c>
      <c r="AI818" s="83" t="s">
        <v>6529</v>
      </c>
      <c r="AJ818" s="83" t="s">
        <v>6529</v>
      </c>
      <c r="AK818" s="83" t="s">
        <v>6529</v>
      </c>
      <c r="AL818" s="83" t="s">
        <v>6529</v>
      </c>
      <c r="AM818" s="83" t="s">
        <v>6529</v>
      </c>
      <c r="AN818" s="83" t="s">
        <v>6529</v>
      </c>
      <c r="AO818" s="83" t="s">
        <v>6529</v>
      </c>
      <c r="AP818" s="83" t="s">
        <v>6529</v>
      </c>
      <c r="AQ818" s="83" t="s">
        <v>6529</v>
      </c>
      <c r="AR818" s="83" t="s">
        <v>6529</v>
      </c>
      <c r="AS818" s="83" t="s">
        <v>6596</v>
      </c>
      <c r="AT818" s="83" t="s">
        <v>6597</v>
      </c>
      <c r="AU818" s="83">
        <v>25</v>
      </c>
      <c r="AV818" s="83" t="s">
        <v>6529</v>
      </c>
      <c r="AW818" s="83" t="s">
        <v>6529</v>
      </c>
      <c r="AX818" s="83" t="s">
        <v>6529</v>
      </c>
    </row>
    <row r="819" spans="1:50" s="83" customFormat="1" ht="114.75" customHeight="1">
      <c r="A819" s="83" t="s">
        <v>6437</v>
      </c>
      <c r="B819" s="83" t="s">
        <v>6438</v>
      </c>
      <c r="D819" s="83" t="s">
        <v>6479</v>
      </c>
      <c r="E819" s="83" t="s">
        <v>6598</v>
      </c>
      <c r="F819" s="83">
        <v>29190</v>
      </c>
      <c r="G819" s="83" t="s">
        <v>6599</v>
      </c>
      <c r="H819" s="83" t="s">
        <v>6600</v>
      </c>
      <c r="I819" s="83" t="s">
        <v>6601</v>
      </c>
      <c r="J819" s="84">
        <v>58506</v>
      </c>
      <c r="K819" s="21" t="s">
        <v>9694</v>
      </c>
      <c r="L819" s="83" t="s">
        <v>6444</v>
      </c>
      <c r="M819" s="83" t="s">
        <v>6445</v>
      </c>
      <c r="N819" s="83" t="s">
        <v>6602</v>
      </c>
      <c r="O819" s="83" t="s">
        <v>6603</v>
      </c>
      <c r="P819" s="83">
        <v>20054</v>
      </c>
      <c r="Q819" s="84">
        <v>77.176756470588231</v>
      </c>
      <c r="R819" s="84">
        <v>6.8830588235294119</v>
      </c>
      <c r="S819" s="84">
        <v>3.4415294117647059</v>
      </c>
      <c r="T819" s="84">
        <v>70</v>
      </c>
      <c r="U819" s="84">
        <v>80.324588235294115</v>
      </c>
      <c r="V819" s="148">
        <v>50</v>
      </c>
      <c r="W819" s="148">
        <v>92.38</v>
      </c>
      <c r="X819" s="85" t="s">
        <v>6448</v>
      </c>
      <c r="Y819" s="83">
        <v>6</v>
      </c>
      <c r="Z819" s="83">
        <v>4</v>
      </c>
      <c r="AA819" s="83">
        <v>1</v>
      </c>
      <c r="AB819" s="83">
        <v>16</v>
      </c>
      <c r="AC819" s="88"/>
      <c r="AD819" s="83">
        <v>61</v>
      </c>
      <c r="AE819" s="83">
        <v>5</v>
      </c>
    </row>
    <row r="820" spans="1:50" s="83" customFormat="1" ht="114.75" customHeight="1">
      <c r="A820" s="83" t="s">
        <v>6437</v>
      </c>
      <c r="B820" s="83" t="s">
        <v>6438</v>
      </c>
      <c r="D820" s="83" t="s">
        <v>6472</v>
      </c>
      <c r="E820" s="83" t="s">
        <v>6604</v>
      </c>
      <c r="F820" s="83">
        <v>35925</v>
      </c>
      <c r="G820" s="83" t="s">
        <v>6605</v>
      </c>
      <c r="H820" s="83">
        <v>2018</v>
      </c>
      <c r="I820" s="83" t="s">
        <v>6606</v>
      </c>
      <c r="J820" s="84">
        <v>23857</v>
      </c>
      <c r="K820" s="83" t="s">
        <v>69</v>
      </c>
      <c r="L820" s="83" t="s">
        <v>6444</v>
      </c>
      <c r="M820" s="83" t="s">
        <v>6445</v>
      </c>
      <c r="N820" s="83" t="s">
        <v>6607</v>
      </c>
      <c r="O820" s="83" t="s">
        <v>6608</v>
      </c>
      <c r="P820" s="83">
        <v>25271</v>
      </c>
      <c r="Q820" s="84">
        <v>72</v>
      </c>
      <c r="R820" s="84">
        <v>2.8067058823529414</v>
      </c>
      <c r="S820" s="84">
        <v>2</v>
      </c>
      <c r="T820" s="84">
        <v>70</v>
      </c>
      <c r="U820" s="84">
        <v>74.806705882352944</v>
      </c>
      <c r="V820" s="148">
        <v>30</v>
      </c>
      <c r="W820" s="148">
        <v>100</v>
      </c>
      <c r="X820" s="90" t="s">
        <v>6448</v>
      </c>
      <c r="Y820" s="83">
        <v>4</v>
      </c>
      <c r="Z820" s="83">
        <v>3</v>
      </c>
      <c r="AA820" s="83">
        <v>2</v>
      </c>
      <c r="AB820" s="83">
        <v>16</v>
      </c>
      <c r="AC820" s="88">
        <v>217</v>
      </c>
      <c r="AD820" s="83">
        <v>50</v>
      </c>
      <c r="AE820" s="83">
        <v>5</v>
      </c>
      <c r="AF820" s="83">
        <v>100</v>
      </c>
      <c r="AG820" s="83" t="s">
        <v>6470</v>
      </c>
      <c r="AH820" s="83" t="s">
        <v>6471</v>
      </c>
      <c r="AI820" s="83">
        <v>30</v>
      </c>
      <c r="AJ820" s="83" t="s">
        <v>6439</v>
      </c>
      <c r="AK820" s="83" t="s">
        <v>6478</v>
      </c>
      <c r="AL820" s="83">
        <v>30</v>
      </c>
      <c r="AM820" s="83" t="s">
        <v>6472</v>
      </c>
      <c r="AN820" s="83" t="s">
        <v>6471</v>
      </c>
      <c r="AO820" s="83">
        <v>20</v>
      </c>
      <c r="AP820" s="83" t="s">
        <v>6477</v>
      </c>
      <c r="AQ820" s="83" t="s">
        <v>6478</v>
      </c>
      <c r="AR820" s="83">
        <v>20</v>
      </c>
    </row>
    <row r="821" spans="1:50" s="83" customFormat="1" ht="114.75" customHeight="1">
      <c r="A821" s="83" t="s">
        <v>6437</v>
      </c>
      <c r="B821" s="83" t="s">
        <v>6438</v>
      </c>
      <c r="D821" s="83" t="s">
        <v>6439</v>
      </c>
      <c r="E821" s="83" t="s">
        <v>6465</v>
      </c>
      <c r="F821" s="83">
        <v>37707</v>
      </c>
      <c r="G821" s="83" t="s">
        <v>6609</v>
      </c>
      <c r="H821" s="83">
        <v>2018</v>
      </c>
      <c r="I821" s="83" t="s">
        <v>6610</v>
      </c>
      <c r="J821" s="84">
        <v>126880</v>
      </c>
      <c r="K821" s="83" t="s">
        <v>69</v>
      </c>
      <c r="L821" s="83" t="s">
        <v>6444</v>
      </c>
      <c r="M821" s="83" t="s">
        <v>6445</v>
      </c>
      <c r="N821" s="83" t="s">
        <v>6611</v>
      </c>
      <c r="O821" s="83" t="s">
        <v>6612</v>
      </c>
      <c r="P821" s="83">
        <v>26252</v>
      </c>
      <c r="Q821" s="84">
        <v>75.000000000000014</v>
      </c>
      <c r="R821" s="84">
        <v>14.927058823529412</v>
      </c>
      <c r="S821" s="84">
        <v>5</v>
      </c>
      <c r="T821" s="84">
        <v>70</v>
      </c>
      <c r="U821" s="84">
        <v>89.927058823529421</v>
      </c>
      <c r="V821" s="148">
        <v>10</v>
      </c>
      <c r="W821" s="148">
        <v>40</v>
      </c>
      <c r="X821" s="90" t="s">
        <v>6448</v>
      </c>
      <c r="Y821" s="83">
        <v>6</v>
      </c>
      <c r="Z821" s="83">
        <v>1</v>
      </c>
      <c r="AA821" s="83">
        <v>5</v>
      </c>
      <c r="AB821" s="83">
        <v>16</v>
      </c>
      <c r="AC821" s="88">
        <v>217</v>
      </c>
      <c r="AD821" s="83">
        <v>61</v>
      </c>
      <c r="AE821" s="83">
        <v>5</v>
      </c>
      <c r="AF821" s="83">
        <v>100</v>
      </c>
      <c r="AG821" s="83" t="s">
        <v>6470</v>
      </c>
      <c r="AH821" s="83" t="s">
        <v>6471</v>
      </c>
      <c r="AI821" s="83">
        <v>40</v>
      </c>
      <c r="AJ821" s="83" t="s">
        <v>6477</v>
      </c>
      <c r="AK821" s="83" t="s">
        <v>6478</v>
      </c>
      <c r="AL821" s="83">
        <v>50</v>
      </c>
      <c r="AM821" s="83" t="s">
        <v>6472</v>
      </c>
      <c r="AN821" s="83" t="s">
        <v>6471</v>
      </c>
      <c r="AO821" s="83">
        <v>10</v>
      </c>
    </row>
    <row r="822" spans="1:50" s="83" customFormat="1" ht="114.75" customHeight="1">
      <c r="A822" s="83" t="s">
        <v>6437</v>
      </c>
      <c r="B822" s="83" t="s">
        <v>6438</v>
      </c>
      <c r="D822" s="83" t="s">
        <v>6479</v>
      </c>
      <c r="E822" s="83" t="s">
        <v>6613</v>
      </c>
      <c r="F822" s="83" t="s">
        <v>6614</v>
      </c>
      <c r="G822" s="83" t="s">
        <v>6615</v>
      </c>
      <c r="H822" s="83" t="s">
        <v>6616</v>
      </c>
      <c r="I822" s="83" t="s">
        <v>6617</v>
      </c>
      <c r="J822" s="84">
        <v>28817</v>
      </c>
      <c r="K822" s="21" t="s">
        <v>9694</v>
      </c>
      <c r="L822" s="83" t="s">
        <v>6444</v>
      </c>
      <c r="M822" s="83" t="s">
        <v>6445</v>
      </c>
      <c r="N822" s="88" t="s">
        <v>6618</v>
      </c>
      <c r="O822" s="88" t="s">
        <v>6619</v>
      </c>
      <c r="P822" s="83">
        <v>20811</v>
      </c>
      <c r="Q822" s="84">
        <v>74.429835294117652</v>
      </c>
      <c r="R822" s="84">
        <v>3.3902352941176472</v>
      </c>
      <c r="S822" s="84">
        <v>1.1499999999999999</v>
      </c>
      <c r="T822" s="84">
        <v>70</v>
      </c>
      <c r="U822" s="84">
        <v>74.54023529411765</v>
      </c>
      <c r="V822" s="148">
        <v>15</v>
      </c>
      <c r="W822" s="148">
        <v>100</v>
      </c>
      <c r="X822" s="85" t="s">
        <v>6448</v>
      </c>
      <c r="Y822" s="88"/>
      <c r="Z822" s="88"/>
      <c r="AA822" s="88"/>
      <c r="AB822" s="88"/>
      <c r="AC822" s="88"/>
      <c r="AD822" s="83">
        <v>61</v>
      </c>
      <c r="AE822" s="83">
        <v>5</v>
      </c>
      <c r="AF822" s="83">
        <v>75</v>
      </c>
      <c r="AG822" s="83" t="s">
        <v>6449</v>
      </c>
      <c r="AH822" s="83" t="s">
        <v>6620</v>
      </c>
      <c r="AI822" s="83">
        <v>15</v>
      </c>
      <c r="AS822" s="83" t="s">
        <v>6621</v>
      </c>
      <c r="AT822" s="83" t="s">
        <v>6620</v>
      </c>
      <c r="AU822" s="83">
        <v>65</v>
      </c>
      <c r="AV822" s="83" t="s">
        <v>6461</v>
      </c>
      <c r="AW822" s="83" t="s">
        <v>6462</v>
      </c>
      <c r="AX822" s="89">
        <v>5</v>
      </c>
    </row>
    <row r="823" spans="1:50" s="83" customFormat="1" ht="155.6">
      <c r="A823" s="83" t="s">
        <v>6437</v>
      </c>
      <c r="B823" s="83" t="s">
        <v>6438</v>
      </c>
      <c r="D823" s="83" t="s">
        <v>6479</v>
      </c>
      <c r="E823" s="83" t="s">
        <v>6524</v>
      </c>
      <c r="F823" s="83">
        <v>30040</v>
      </c>
      <c r="G823" s="83" t="s">
        <v>6622</v>
      </c>
      <c r="H823" s="83">
        <v>2019</v>
      </c>
      <c r="I823" s="83" t="s">
        <v>6623</v>
      </c>
      <c r="J823" s="84">
        <v>89548</v>
      </c>
      <c r="K823" s="83" t="s">
        <v>69</v>
      </c>
      <c r="L823" s="83" t="s">
        <v>6444</v>
      </c>
      <c r="M823" s="83" t="s">
        <v>6445</v>
      </c>
      <c r="N823" s="88" t="s">
        <v>6624</v>
      </c>
      <c r="O823" s="88" t="s">
        <v>6625</v>
      </c>
      <c r="P823" s="83">
        <v>26544</v>
      </c>
      <c r="Q823" s="84">
        <v>92.107011764705874</v>
      </c>
      <c r="R823" s="84">
        <v>10.535058823529413</v>
      </c>
      <c r="S823" s="84">
        <v>20</v>
      </c>
      <c r="T823" s="84">
        <v>70</v>
      </c>
      <c r="U823" s="84">
        <v>100.53505882352941</v>
      </c>
      <c r="V823" s="148">
        <v>5</v>
      </c>
      <c r="W823" s="148">
        <v>28.33</v>
      </c>
      <c r="X823" s="83" t="s">
        <v>6626</v>
      </c>
      <c r="Y823" s="83">
        <v>3</v>
      </c>
      <c r="Z823" s="83">
        <v>10</v>
      </c>
      <c r="AA823" s="83">
        <v>6</v>
      </c>
      <c r="AB823" s="83">
        <v>16</v>
      </c>
      <c r="AD823" s="83">
        <v>61</v>
      </c>
      <c r="AE823" s="83">
        <v>5</v>
      </c>
      <c r="AF823" s="83">
        <v>20</v>
      </c>
      <c r="AG823" s="83" t="s">
        <v>6479</v>
      </c>
      <c r="AH823" s="83" t="s">
        <v>6627</v>
      </c>
      <c r="AI823" s="83">
        <v>20</v>
      </c>
    </row>
    <row r="824" spans="1:50" s="83" customFormat="1" ht="168" customHeight="1">
      <c r="A824" s="83" t="s">
        <v>6437</v>
      </c>
      <c r="B824" s="83" t="s">
        <v>6438</v>
      </c>
      <c r="D824" s="83" t="s">
        <v>6479</v>
      </c>
      <c r="E824" s="83" t="s">
        <v>6628</v>
      </c>
      <c r="F824" s="83">
        <v>8245</v>
      </c>
      <c r="G824" s="83" t="s">
        <v>6629</v>
      </c>
      <c r="H824" s="83">
        <v>2020</v>
      </c>
      <c r="I824" s="83" t="s">
        <v>6630</v>
      </c>
      <c r="J824" s="84">
        <v>31263</v>
      </c>
      <c r="K824" s="83" t="s">
        <v>328</v>
      </c>
      <c r="L824" s="83" t="s">
        <v>6631</v>
      </c>
      <c r="M824" s="83" t="s">
        <v>6632</v>
      </c>
      <c r="N824" s="88" t="s">
        <v>6633</v>
      </c>
      <c r="O824" s="88" t="s">
        <v>6634</v>
      </c>
      <c r="P824" s="83">
        <v>25616</v>
      </c>
      <c r="Q824" s="84">
        <v>1.8</v>
      </c>
      <c r="R824" s="84">
        <v>1.5</v>
      </c>
      <c r="S824" s="84">
        <v>0.1</v>
      </c>
      <c r="T824" s="84">
        <v>0.55000000000000004</v>
      </c>
      <c r="U824" s="84">
        <v>2.15</v>
      </c>
      <c r="V824" s="148">
        <v>10</v>
      </c>
      <c r="W824" s="148">
        <v>11.67</v>
      </c>
      <c r="X824" s="83" t="s">
        <v>6626</v>
      </c>
      <c r="Y824" s="83">
        <v>6</v>
      </c>
      <c r="Z824" s="83">
        <v>4</v>
      </c>
      <c r="AA824" s="83">
        <v>3</v>
      </c>
      <c r="AB824" s="83">
        <v>16</v>
      </c>
      <c r="AC824" s="83">
        <v>187</v>
      </c>
      <c r="AD824" s="83">
        <v>61</v>
      </c>
      <c r="AE824" s="83">
        <v>5</v>
      </c>
      <c r="AF824" s="83">
        <v>10</v>
      </c>
      <c r="AG824" s="83" t="s">
        <v>6635</v>
      </c>
      <c r="AH824" s="83" t="s">
        <v>6636</v>
      </c>
      <c r="AI824" s="83">
        <v>10</v>
      </c>
      <c r="AJ824" s="83" t="s">
        <v>6637</v>
      </c>
      <c r="AK824" s="83" t="s">
        <v>6638</v>
      </c>
      <c r="AL824" s="83">
        <v>0</v>
      </c>
    </row>
    <row r="825" spans="1:50" s="157" customFormat="1" ht="180" customHeight="1">
      <c r="A825" s="83" t="s">
        <v>6437</v>
      </c>
      <c r="B825" s="83" t="s">
        <v>6438</v>
      </c>
      <c r="C825" s="83"/>
      <c r="D825" s="83" t="s">
        <v>6479</v>
      </c>
      <c r="E825" s="83" t="s">
        <v>6628</v>
      </c>
      <c r="F825" s="83">
        <v>8245</v>
      </c>
      <c r="G825" s="83" t="s">
        <v>6639</v>
      </c>
      <c r="H825" s="83">
        <v>2021</v>
      </c>
      <c r="I825" s="83" t="s">
        <v>6640</v>
      </c>
      <c r="J825" s="84">
        <v>118291.2</v>
      </c>
      <c r="K825" s="83" t="s">
        <v>332</v>
      </c>
      <c r="L825" s="83" t="s">
        <v>6641</v>
      </c>
      <c r="M825" s="83" t="s">
        <v>6642</v>
      </c>
      <c r="N825" s="88" t="s">
        <v>6643</v>
      </c>
      <c r="O825" s="88" t="s">
        <v>6644</v>
      </c>
      <c r="P825" s="83">
        <v>26903</v>
      </c>
      <c r="Q825" s="84">
        <v>75</v>
      </c>
      <c r="R825" s="84">
        <v>3.6780000000000004</v>
      </c>
      <c r="S825" s="84">
        <v>5</v>
      </c>
      <c r="T825" s="84">
        <v>70</v>
      </c>
      <c r="U825" s="84">
        <v>78.680000000000007</v>
      </c>
      <c r="V825" s="148">
        <v>10</v>
      </c>
      <c r="W825" s="148">
        <v>11.67</v>
      </c>
      <c r="X825" s="83" t="s">
        <v>6626</v>
      </c>
      <c r="Y825" s="83">
        <v>3</v>
      </c>
      <c r="Z825" s="83">
        <v>12</v>
      </c>
      <c r="AA825" s="83">
        <v>1</v>
      </c>
      <c r="AB825" s="83">
        <v>16</v>
      </c>
      <c r="AC825" s="83">
        <v>164</v>
      </c>
      <c r="AD825" s="83">
        <v>61</v>
      </c>
      <c r="AE825" s="83">
        <v>5</v>
      </c>
      <c r="AF825" s="83">
        <v>30</v>
      </c>
      <c r="AG825" s="83" t="s">
        <v>6645</v>
      </c>
      <c r="AH825" s="83" t="s">
        <v>6636</v>
      </c>
      <c r="AI825" s="83">
        <v>20</v>
      </c>
      <c r="AJ825" s="83"/>
      <c r="AK825" s="83" t="s">
        <v>6646</v>
      </c>
      <c r="AL825" s="83">
        <v>10</v>
      </c>
      <c r="AM825" s="83"/>
      <c r="AN825" s="83"/>
      <c r="AO825" s="83"/>
      <c r="AP825" s="83"/>
      <c r="AQ825" s="83"/>
      <c r="AR825" s="83"/>
      <c r="AS825" s="83"/>
      <c r="AT825" s="83"/>
      <c r="AU825" s="83"/>
      <c r="AV825" s="83"/>
      <c r="AW825" s="83"/>
      <c r="AX825" s="83"/>
    </row>
    <row r="826" spans="1:50" s="157" customFormat="1" ht="181.5" customHeight="1">
      <c r="A826" s="83" t="s">
        <v>6437</v>
      </c>
      <c r="B826" s="83" t="s">
        <v>6438</v>
      </c>
      <c r="C826" s="157" t="s">
        <v>6529</v>
      </c>
      <c r="D826" s="87" t="s">
        <v>6439</v>
      </c>
      <c r="E826" s="157" t="s">
        <v>6647</v>
      </c>
      <c r="F826" s="87" t="s">
        <v>6648</v>
      </c>
      <c r="G826" s="157" t="s">
        <v>6649</v>
      </c>
      <c r="H826" s="157">
        <v>2021</v>
      </c>
      <c r="I826" s="157" t="s">
        <v>6650</v>
      </c>
      <c r="J826" s="161">
        <v>43000</v>
      </c>
      <c r="K826" s="157" t="s">
        <v>332</v>
      </c>
      <c r="L826" s="87" t="s">
        <v>6652</v>
      </c>
      <c r="M826" s="87" t="s">
        <v>6653</v>
      </c>
      <c r="N826" s="157" t="s">
        <v>6654</v>
      </c>
      <c r="O826" s="157" t="s">
        <v>6655</v>
      </c>
      <c r="P826" s="157">
        <v>27040</v>
      </c>
      <c r="Q826" s="84" t="s">
        <v>6656</v>
      </c>
      <c r="R826" s="84" t="s">
        <v>6657</v>
      </c>
      <c r="S826" s="84" t="s">
        <v>6658</v>
      </c>
      <c r="T826" s="84" t="s">
        <v>6539</v>
      </c>
      <c r="U826" s="84" t="s">
        <v>6659</v>
      </c>
      <c r="V826" s="148" t="s">
        <v>6660</v>
      </c>
      <c r="W826" s="148" t="s">
        <v>6541</v>
      </c>
      <c r="X826" s="119" t="s">
        <v>6448</v>
      </c>
      <c r="Y826" s="157">
        <v>3</v>
      </c>
      <c r="Z826" s="157">
        <v>10</v>
      </c>
      <c r="AA826" s="157">
        <v>4</v>
      </c>
      <c r="AB826" s="157">
        <v>16</v>
      </c>
      <c r="AC826" s="157" t="s">
        <v>6651</v>
      </c>
      <c r="AD826" s="87">
        <v>61</v>
      </c>
      <c r="AE826" s="87">
        <v>5</v>
      </c>
      <c r="AF826" s="87">
        <v>10</v>
      </c>
      <c r="AG826" s="157" t="s">
        <v>6439</v>
      </c>
      <c r="AH826" s="157" t="s">
        <v>6661</v>
      </c>
      <c r="AI826" s="157">
        <v>10</v>
      </c>
      <c r="AJ826" s="157" t="s">
        <v>6529</v>
      </c>
      <c r="AK826" s="157" t="s">
        <v>6529</v>
      </c>
      <c r="AL826" s="157" t="s">
        <v>6529</v>
      </c>
      <c r="AM826" s="157" t="s">
        <v>6529</v>
      </c>
      <c r="AN826" s="157" t="s">
        <v>6529</v>
      </c>
      <c r="AO826" s="157" t="s">
        <v>6529</v>
      </c>
      <c r="AP826" s="157" t="s">
        <v>6529</v>
      </c>
      <c r="AQ826" s="157" t="s">
        <v>6529</v>
      </c>
      <c r="AR826" s="157" t="s">
        <v>6529</v>
      </c>
      <c r="AS826" s="157" t="s">
        <v>6529</v>
      </c>
      <c r="AT826" s="157" t="s">
        <v>6529</v>
      </c>
      <c r="AU826" s="157" t="s">
        <v>6529</v>
      </c>
      <c r="AV826" s="157" t="s">
        <v>6529</v>
      </c>
      <c r="AW826" s="157" t="s">
        <v>6529</v>
      </c>
      <c r="AX826" s="157" t="s">
        <v>6529</v>
      </c>
    </row>
    <row r="827" spans="1:50" s="10" customFormat="1" ht="155.6">
      <c r="A827" s="156" t="s">
        <v>6662</v>
      </c>
      <c r="B827" s="156" t="s">
        <v>6663</v>
      </c>
      <c r="C827" s="156"/>
      <c r="D827" s="386" t="s">
        <v>9748</v>
      </c>
      <c r="E827" s="156" t="s">
        <v>6664</v>
      </c>
      <c r="F827" s="156">
        <v>26217</v>
      </c>
      <c r="G827" s="156" t="s">
        <v>6665</v>
      </c>
      <c r="H827" s="156">
        <v>2019</v>
      </c>
      <c r="I827" s="156" t="s">
        <v>6666</v>
      </c>
      <c r="J827" s="159">
        <v>14906</v>
      </c>
      <c r="K827" s="156" t="s">
        <v>69</v>
      </c>
      <c r="L827" s="156" t="s">
        <v>6667</v>
      </c>
      <c r="M827" s="156" t="s">
        <v>6668</v>
      </c>
      <c r="N827" s="156" t="s">
        <v>6669</v>
      </c>
      <c r="O827" s="156" t="s">
        <v>6670</v>
      </c>
      <c r="P827" s="156" t="s">
        <v>6671</v>
      </c>
      <c r="Q827" s="159">
        <v>47</v>
      </c>
      <c r="R827" s="159">
        <v>0.03</v>
      </c>
      <c r="S827" s="159">
        <v>0</v>
      </c>
      <c r="T827" s="159">
        <v>0</v>
      </c>
      <c r="U827" s="159">
        <v>61.8</v>
      </c>
      <c r="V827" s="47"/>
      <c r="W827" s="47">
        <v>21.67</v>
      </c>
      <c r="X827" s="156" t="s">
        <v>6672</v>
      </c>
      <c r="AC827" s="10">
        <v>17</v>
      </c>
      <c r="AE827" s="10">
        <v>5</v>
      </c>
    </row>
    <row r="828" spans="1:50" s="10" customFormat="1" ht="155.6">
      <c r="A828" s="156" t="s">
        <v>6662</v>
      </c>
      <c r="B828" s="156" t="s">
        <v>6663</v>
      </c>
      <c r="C828" s="156"/>
      <c r="D828" s="386" t="s">
        <v>9748</v>
      </c>
      <c r="E828" s="156" t="s">
        <v>6664</v>
      </c>
      <c r="F828" s="156">
        <v>26217</v>
      </c>
      <c r="G828" s="156" t="s">
        <v>6673</v>
      </c>
      <c r="H828" s="156">
        <v>2019</v>
      </c>
      <c r="I828" s="156" t="s">
        <v>6674</v>
      </c>
      <c r="J828" s="159">
        <v>14612</v>
      </c>
      <c r="K828" s="156" t="s">
        <v>69</v>
      </c>
      <c r="L828" s="156" t="s">
        <v>6675</v>
      </c>
      <c r="M828" s="156" t="s">
        <v>6668</v>
      </c>
      <c r="N828" s="156" t="s">
        <v>6676</v>
      </c>
      <c r="O828" s="156" t="s">
        <v>6677</v>
      </c>
      <c r="P828" s="156" t="s">
        <v>6678</v>
      </c>
      <c r="Q828" s="159">
        <v>47</v>
      </c>
      <c r="R828" s="159">
        <v>0.03</v>
      </c>
      <c r="S828" s="159">
        <v>0</v>
      </c>
      <c r="T828" s="159">
        <v>0</v>
      </c>
      <c r="U828" s="159">
        <v>61.8</v>
      </c>
      <c r="V828" s="47"/>
      <c r="W828" s="47">
        <v>21.67</v>
      </c>
      <c r="X828" s="156" t="s">
        <v>6672</v>
      </c>
      <c r="AC828" s="10">
        <v>17</v>
      </c>
      <c r="AE828" s="10">
        <v>5</v>
      </c>
    </row>
    <row r="829" spans="1:50" s="10" customFormat="1" ht="169.75">
      <c r="A829" s="156" t="s">
        <v>6662</v>
      </c>
      <c r="B829" s="156" t="s">
        <v>6663</v>
      </c>
      <c r="C829" s="156"/>
      <c r="D829" s="386" t="s">
        <v>9748</v>
      </c>
      <c r="E829" s="156" t="s">
        <v>6679</v>
      </c>
      <c r="F829" s="156">
        <v>19271</v>
      </c>
      <c r="G829" s="156" t="s">
        <v>6680</v>
      </c>
      <c r="H829" s="156">
        <v>2019</v>
      </c>
      <c r="I829" s="156" t="s">
        <v>6681</v>
      </c>
      <c r="J829" s="159">
        <v>73400</v>
      </c>
      <c r="K829" s="156" t="s">
        <v>69</v>
      </c>
      <c r="L829" s="156" t="s">
        <v>6682</v>
      </c>
      <c r="M829" s="156" t="s">
        <v>6683</v>
      </c>
      <c r="N829" s="156" t="s">
        <v>6684</v>
      </c>
      <c r="O829" s="156" t="s">
        <v>6685</v>
      </c>
      <c r="P829" s="156" t="s">
        <v>6686</v>
      </c>
      <c r="Q829" s="159">
        <v>47</v>
      </c>
      <c r="R829" s="159">
        <v>0.32</v>
      </c>
      <c r="S829" s="159">
        <v>7</v>
      </c>
      <c r="T829" s="159">
        <v>0</v>
      </c>
      <c r="U829" s="159">
        <v>61.8</v>
      </c>
      <c r="V829" s="47"/>
      <c r="W829" s="47">
        <v>23.33</v>
      </c>
      <c r="X829" s="156" t="s">
        <v>6672</v>
      </c>
      <c r="Y829" s="156">
        <v>3</v>
      </c>
      <c r="Z829" s="156">
        <v>11</v>
      </c>
      <c r="AA829" s="156">
        <v>4</v>
      </c>
      <c r="AC829" s="10">
        <v>17</v>
      </c>
      <c r="AE829" s="10">
        <v>5</v>
      </c>
    </row>
    <row r="830" spans="1:50" s="10" customFormat="1" ht="198">
      <c r="A830" s="156" t="s">
        <v>6662</v>
      </c>
      <c r="B830" s="156" t="s">
        <v>6663</v>
      </c>
      <c r="C830" s="51"/>
      <c r="D830" s="386" t="s">
        <v>9748</v>
      </c>
      <c r="E830" s="164" t="s">
        <v>6687</v>
      </c>
      <c r="F830" s="51">
        <v>6005</v>
      </c>
      <c r="G830" s="164" t="s">
        <v>6688</v>
      </c>
      <c r="H830" s="51">
        <v>2018</v>
      </c>
      <c r="I830" s="164" t="s">
        <v>6689</v>
      </c>
      <c r="J830" s="161">
        <v>45115.6</v>
      </c>
      <c r="K830" s="164" t="s">
        <v>69</v>
      </c>
      <c r="L830" s="164" t="s">
        <v>6690</v>
      </c>
      <c r="M830" s="164" t="s">
        <v>6691</v>
      </c>
      <c r="N830" s="164" t="s">
        <v>6692</v>
      </c>
      <c r="O830" s="164" t="s">
        <v>6693</v>
      </c>
      <c r="P830" s="51" t="s">
        <v>6694</v>
      </c>
      <c r="Q830" s="161">
        <v>25</v>
      </c>
      <c r="R830" s="161">
        <v>0.8</v>
      </c>
      <c r="S830" s="161">
        <v>0</v>
      </c>
      <c r="T830" s="161">
        <v>0</v>
      </c>
      <c r="U830" s="161">
        <v>25</v>
      </c>
      <c r="V830" s="51"/>
      <c r="W830" s="51">
        <v>43</v>
      </c>
      <c r="X830" s="28" t="s">
        <v>6695</v>
      </c>
      <c r="Y830" s="51"/>
      <c r="Z830" s="51"/>
      <c r="AA830" s="51"/>
      <c r="AC830" s="10">
        <v>17</v>
      </c>
      <c r="AE830" s="10">
        <v>5</v>
      </c>
    </row>
    <row r="831" spans="1:50" s="10" customFormat="1" ht="99">
      <c r="A831" s="156" t="s">
        <v>6662</v>
      </c>
      <c r="B831" s="51" t="s">
        <v>6663</v>
      </c>
      <c r="C831" s="51"/>
      <c r="D831" s="164" t="s">
        <v>9748</v>
      </c>
      <c r="E831" s="51" t="s">
        <v>6696</v>
      </c>
      <c r="F831" s="51">
        <v>28477</v>
      </c>
      <c r="G831" s="164" t="s">
        <v>6697</v>
      </c>
      <c r="H831" s="51">
        <v>2018</v>
      </c>
      <c r="I831" s="164" t="s">
        <v>6698</v>
      </c>
      <c r="J831" s="161">
        <v>3111</v>
      </c>
      <c r="K831" s="164" t="s">
        <v>69</v>
      </c>
      <c r="L831" s="164" t="s">
        <v>6699</v>
      </c>
      <c r="M831" s="164" t="s">
        <v>6700</v>
      </c>
      <c r="N831" s="164" t="s">
        <v>6701</v>
      </c>
      <c r="O831" s="164" t="s">
        <v>6702</v>
      </c>
      <c r="P831" s="51">
        <v>42497</v>
      </c>
      <c r="Q831" s="161">
        <v>20</v>
      </c>
      <c r="R831" s="161">
        <v>7.0000000000000007E-2</v>
      </c>
      <c r="S831" s="161">
        <v>0</v>
      </c>
      <c r="T831" s="161">
        <v>0</v>
      </c>
      <c r="U831" s="161">
        <v>20</v>
      </c>
      <c r="V831" s="51"/>
      <c r="W831" s="51">
        <v>43.33</v>
      </c>
      <c r="X831" s="28" t="s">
        <v>6695</v>
      </c>
      <c r="Y831" s="51">
        <v>4</v>
      </c>
      <c r="Z831" s="51">
        <v>9</v>
      </c>
      <c r="AA831" s="51">
        <v>2</v>
      </c>
      <c r="AB831" s="51">
        <v>4</v>
      </c>
      <c r="AC831" s="10">
        <v>17</v>
      </c>
      <c r="AE831" s="10">
        <v>5</v>
      </c>
    </row>
    <row r="832" spans="1:50" s="10" customFormat="1" ht="226.3">
      <c r="A832" s="156" t="s">
        <v>6662</v>
      </c>
      <c r="B832" s="51" t="s">
        <v>6663</v>
      </c>
      <c r="C832" s="51"/>
      <c r="D832" s="386" t="s">
        <v>9748</v>
      </c>
      <c r="E832" s="164" t="s">
        <v>6687</v>
      </c>
      <c r="F832" s="51">
        <v>6005</v>
      </c>
      <c r="G832" s="164" t="s">
        <v>349</v>
      </c>
      <c r="H832" s="51">
        <v>2015</v>
      </c>
      <c r="I832" s="164" t="s">
        <v>6703</v>
      </c>
      <c r="J832" s="161">
        <v>45567</v>
      </c>
      <c r="K832" s="164" t="s">
        <v>271</v>
      </c>
      <c r="L832" s="164" t="s">
        <v>6682</v>
      </c>
      <c r="M832" s="164" t="s">
        <v>6704</v>
      </c>
      <c r="N832" s="164" t="s">
        <v>6705</v>
      </c>
      <c r="O832" s="164" t="s">
        <v>6706</v>
      </c>
      <c r="P832" s="51">
        <v>42230</v>
      </c>
      <c r="Q832" s="161">
        <v>35.56</v>
      </c>
      <c r="R832" s="161">
        <v>3.13</v>
      </c>
      <c r="S832" s="161">
        <v>20</v>
      </c>
      <c r="T832" s="161">
        <v>25</v>
      </c>
      <c r="U832" s="161">
        <v>48.129999999999995</v>
      </c>
      <c r="V832" s="51">
        <v>75</v>
      </c>
      <c r="W832" s="51">
        <v>97.35</v>
      </c>
      <c r="X832" s="164" t="s">
        <v>6672</v>
      </c>
      <c r="Y832" s="51">
        <v>6</v>
      </c>
      <c r="Z832" s="51">
        <v>4</v>
      </c>
      <c r="AA832" s="51">
        <v>1</v>
      </c>
      <c r="AB832" s="51">
        <v>60</v>
      </c>
      <c r="AC832" s="10">
        <v>16</v>
      </c>
      <c r="AE832" s="10">
        <v>5</v>
      </c>
    </row>
    <row r="833" spans="1:47" s="10" customFormat="1" ht="353.6">
      <c r="A833" s="156" t="s">
        <v>6662</v>
      </c>
      <c r="B833" s="51" t="s">
        <v>6663</v>
      </c>
      <c r="C833" s="51"/>
      <c r="D833" s="386" t="s">
        <v>9748</v>
      </c>
      <c r="E833" s="164" t="s">
        <v>6687</v>
      </c>
      <c r="F833" s="51">
        <v>6005</v>
      </c>
      <c r="G833" s="164" t="s">
        <v>6707</v>
      </c>
      <c r="H833" s="51">
        <v>2015</v>
      </c>
      <c r="I833" s="164" t="s">
        <v>6708</v>
      </c>
      <c r="J833" s="161">
        <v>51666</v>
      </c>
      <c r="K833" s="164" t="s">
        <v>271</v>
      </c>
      <c r="L833" s="164" t="s">
        <v>6682</v>
      </c>
      <c r="M833" s="164" t="s">
        <v>6704</v>
      </c>
      <c r="N833" s="164" t="s">
        <v>6709</v>
      </c>
      <c r="O833" s="164" t="s">
        <v>6710</v>
      </c>
      <c r="P833" s="51">
        <v>42231</v>
      </c>
      <c r="Q833" s="161">
        <v>46.95</v>
      </c>
      <c r="R833" s="161">
        <v>3.55</v>
      </c>
      <c r="S833" s="161">
        <v>60</v>
      </c>
      <c r="T833" s="161">
        <v>0</v>
      </c>
      <c r="U833" s="161">
        <v>63.55</v>
      </c>
      <c r="V833" s="51">
        <v>60</v>
      </c>
      <c r="W833" s="51">
        <v>100</v>
      </c>
      <c r="X833" s="164" t="s">
        <v>6672</v>
      </c>
      <c r="Y833" s="51">
        <v>2</v>
      </c>
      <c r="Z833" s="51">
        <v>5</v>
      </c>
      <c r="AA833" s="51">
        <v>6</v>
      </c>
      <c r="AB833" s="51">
        <v>60</v>
      </c>
      <c r="AC833" s="10">
        <v>16</v>
      </c>
      <c r="AE833" s="10">
        <v>5</v>
      </c>
    </row>
    <row r="834" spans="1:47" s="10" customFormat="1" ht="353.6">
      <c r="A834" s="156" t="s">
        <v>6662</v>
      </c>
      <c r="B834" s="51" t="s">
        <v>6663</v>
      </c>
      <c r="C834" s="51"/>
      <c r="D834" s="386" t="s">
        <v>9748</v>
      </c>
      <c r="E834" s="164" t="s">
        <v>6711</v>
      </c>
      <c r="F834" s="51">
        <v>24021</v>
      </c>
      <c r="G834" s="164" t="s">
        <v>6712</v>
      </c>
      <c r="H834" s="51">
        <v>2016</v>
      </c>
      <c r="I834" s="164" t="s">
        <v>6713</v>
      </c>
      <c r="J834" s="161">
        <v>18910</v>
      </c>
      <c r="K834" s="164" t="s">
        <v>271</v>
      </c>
      <c r="L834" s="164" t="s">
        <v>6682</v>
      </c>
      <c r="M834" s="164" t="s">
        <v>6704</v>
      </c>
      <c r="N834" s="164" t="s">
        <v>6714</v>
      </c>
      <c r="O834" s="164"/>
      <c r="P834" s="51">
        <v>42282</v>
      </c>
      <c r="Q834" s="161">
        <v>23.13</v>
      </c>
      <c r="R834" s="161">
        <v>1.3</v>
      </c>
      <c r="S834" s="161">
        <v>15</v>
      </c>
      <c r="T834" s="161">
        <v>15</v>
      </c>
      <c r="U834" s="161">
        <v>31.3</v>
      </c>
      <c r="V834" s="51">
        <v>70</v>
      </c>
      <c r="W834" s="51">
        <v>93.33</v>
      </c>
      <c r="X834" s="164" t="s">
        <v>6672</v>
      </c>
      <c r="Y834" s="51">
        <v>6</v>
      </c>
      <c r="Z834" s="51">
        <v>1</v>
      </c>
      <c r="AA834" s="51">
        <v>1</v>
      </c>
      <c r="AB834" s="51">
        <v>60</v>
      </c>
      <c r="AC834" s="10">
        <v>16</v>
      </c>
      <c r="AE834" s="10">
        <v>5</v>
      </c>
    </row>
    <row r="835" spans="1:47" s="10" customFormat="1" ht="169.75">
      <c r="A835" s="156" t="s">
        <v>6662</v>
      </c>
      <c r="B835" s="51" t="s">
        <v>6663</v>
      </c>
      <c r="C835" s="51"/>
      <c r="D835" s="253" t="s">
        <v>3320</v>
      </c>
      <c r="E835" s="164" t="s">
        <v>6715</v>
      </c>
      <c r="F835" s="51">
        <v>19271</v>
      </c>
      <c r="G835" s="164" t="s">
        <v>6716</v>
      </c>
      <c r="H835" s="51">
        <v>2011</v>
      </c>
      <c r="I835" s="164" t="s">
        <v>6717</v>
      </c>
      <c r="J835" s="161">
        <v>51408</v>
      </c>
      <c r="K835" s="164" t="s">
        <v>81</v>
      </c>
      <c r="L835" s="164" t="s">
        <v>6718</v>
      </c>
      <c r="M835" s="164" t="s">
        <v>6704</v>
      </c>
      <c r="N835" s="164" t="s">
        <v>6719</v>
      </c>
      <c r="O835" s="164" t="s">
        <v>6720</v>
      </c>
      <c r="P835" s="51" t="s">
        <v>6721</v>
      </c>
      <c r="Q835" s="161">
        <v>62</v>
      </c>
      <c r="R835" s="161">
        <v>1</v>
      </c>
      <c r="S835" s="161">
        <v>29.37</v>
      </c>
      <c r="T835" s="161">
        <v>62</v>
      </c>
      <c r="U835" s="161">
        <v>92.37</v>
      </c>
      <c r="V835" s="51">
        <v>80</v>
      </c>
      <c r="W835" s="51">
        <v>100</v>
      </c>
      <c r="X835" s="156"/>
      <c r="Y835" s="156"/>
      <c r="Z835" s="156"/>
      <c r="AA835" s="156"/>
      <c r="AB835" s="156"/>
      <c r="AC835" s="10">
        <v>15</v>
      </c>
      <c r="AE835" s="10">
        <v>5</v>
      </c>
    </row>
    <row r="836" spans="1:47" s="10" customFormat="1" ht="70.75">
      <c r="A836" s="10" t="s">
        <v>6722</v>
      </c>
      <c r="B836" s="10" t="s">
        <v>6723</v>
      </c>
      <c r="C836" s="10">
        <v>54</v>
      </c>
      <c r="D836" s="158" t="s">
        <v>6724</v>
      </c>
      <c r="E836" s="10" t="s">
        <v>6725</v>
      </c>
      <c r="F836" s="10">
        <v>7814</v>
      </c>
      <c r="G836" s="10" t="s">
        <v>6726</v>
      </c>
      <c r="H836" s="10">
        <v>2007</v>
      </c>
      <c r="I836" s="10" t="s">
        <v>6727</v>
      </c>
      <c r="J836" s="159">
        <v>100000</v>
      </c>
      <c r="K836" s="10" t="s">
        <v>103</v>
      </c>
      <c r="L836" s="10" t="s">
        <v>6728</v>
      </c>
      <c r="M836" s="10" t="s">
        <v>6729</v>
      </c>
      <c r="N836" s="10" t="s">
        <v>6730</v>
      </c>
      <c r="O836" s="10" t="s">
        <v>6731</v>
      </c>
      <c r="P836" s="10">
        <v>45156</v>
      </c>
      <c r="Q836" s="159">
        <v>24.9</v>
      </c>
      <c r="R836" s="159">
        <v>0</v>
      </c>
      <c r="S836" s="159">
        <v>2.48</v>
      </c>
      <c r="T836" s="159">
        <v>22.4</v>
      </c>
      <c r="U836" s="159">
        <v>24.9</v>
      </c>
      <c r="V836" s="47">
        <v>85</v>
      </c>
      <c r="W836" s="47">
        <v>100</v>
      </c>
      <c r="X836" s="35" t="s">
        <v>6732</v>
      </c>
      <c r="Y836" s="10">
        <v>3</v>
      </c>
      <c r="Z836" s="10">
        <v>7</v>
      </c>
      <c r="AA836" s="10">
        <v>2</v>
      </c>
      <c r="AB836" s="10">
        <v>4</v>
      </c>
      <c r="AC836" s="10">
        <v>13</v>
      </c>
      <c r="AE836" s="10">
        <v>5</v>
      </c>
      <c r="AF836" s="10">
        <v>85</v>
      </c>
      <c r="AG836" s="10" t="s">
        <v>6724</v>
      </c>
      <c r="AH836" s="10" t="s">
        <v>6733</v>
      </c>
      <c r="AI836" s="10">
        <v>40</v>
      </c>
      <c r="AJ836" s="10" t="s">
        <v>6734</v>
      </c>
      <c r="AK836" s="10" t="s">
        <v>6735</v>
      </c>
      <c r="AL836" s="10">
        <v>10</v>
      </c>
      <c r="AM836" s="10" t="s">
        <v>4511</v>
      </c>
      <c r="AN836" s="10" t="s">
        <v>6736</v>
      </c>
      <c r="AO836" s="10">
        <v>5</v>
      </c>
      <c r="AP836" s="156" t="s">
        <v>6724</v>
      </c>
      <c r="AQ836" s="156" t="s">
        <v>6737</v>
      </c>
      <c r="AR836" s="156">
        <v>25</v>
      </c>
      <c r="AS836" s="156" t="s">
        <v>6738</v>
      </c>
      <c r="AT836" s="156" t="s">
        <v>6739</v>
      </c>
      <c r="AU836" s="156">
        <v>5</v>
      </c>
    </row>
    <row r="837" spans="1:47" s="10" customFormat="1" ht="311.14999999999998">
      <c r="A837" s="10" t="s">
        <v>6722</v>
      </c>
      <c r="B837" s="10" t="s">
        <v>6723</v>
      </c>
      <c r="C837" s="10">
        <v>54</v>
      </c>
      <c r="D837" s="158" t="s">
        <v>6724</v>
      </c>
      <c r="E837" s="10" t="s">
        <v>6725</v>
      </c>
      <c r="F837" s="10">
        <v>7814</v>
      </c>
      <c r="G837" s="10" t="s">
        <v>6740</v>
      </c>
      <c r="H837" s="10">
        <v>2009</v>
      </c>
      <c r="I837" s="10" t="s">
        <v>6741</v>
      </c>
      <c r="J837" s="159">
        <v>138000</v>
      </c>
      <c r="K837" s="10" t="s">
        <v>81</v>
      </c>
      <c r="L837" s="10" t="s">
        <v>6742</v>
      </c>
      <c r="M837" s="10" t="s">
        <v>6729</v>
      </c>
      <c r="N837" s="10" t="s">
        <v>6743</v>
      </c>
      <c r="O837" s="10" t="s">
        <v>6744</v>
      </c>
      <c r="P837" s="10">
        <v>45915.459159999999</v>
      </c>
      <c r="Q837" s="159">
        <v>25</v>
      </c>
      <c r="R837" s="159">
        <v>0</v>
      </c>
      <c r="S837" s="159">
        <v>2.62</v>
      </c>
      <c r="T837" s="159">
        <v>22.4</v>
      </c>
      <c r="U837" s="159">
        <v>25</v>
      </c>
      <c r="V837" s="47">
        <v>20</v>
      </c>
      <c r="W837" s="47">
        <v>100</v>
      </c>
      <c r="X837" s="35" t="s">
        <v>6732</v>
      </c>
      <c r="Y837" s="10">
        <v>3</v>
      </c>
      <c r="Z837" s="10">
        <v>8</v>
      </c>
      <c r="AA837" s="10">
        <v>2</v>
      </c>
      <c r="AB837" s="10">
        <v>4</v>
      </c>
      <c r="AC837" s="10">
        <v>14</v>
      </c>
      <c r="AE837" s="10">
        <v>5</v>
      </c>
      <c r="AF837" s="10">
        <v>20</v>
      </c>
      <c r="AG837" s="10" t="s">
        <v>4511</v>
      </c>
      <c r="AH837" s="10" t="s">
        <v>6745</v>
      </c>
      <c r="AI837" s="10">
        <v>20</v>
      </c>
    </row>
    <row r="838" spans="1:47" s="10" customFormat="1" ht="282.89999999999998">
      <c r="A838" s="10" t="s">
        <v>6722</v>
      </c>
      <c r="B838" s="10" t="s">
        <v>6723</v>
      </c>
      <c r="C838" s="10">
        <v>54</v>
      </c>
      <c r="D838" s="158" t="s">
        <v>6724</v>
      </c>
      <c r="E838" s="10" t="s">
        <v>6725</v>
      </c>
      <c r="F838" s="10">
        <v>7814</v>
      </c>
      <c r="G838" s="10" t="s">
        <v>6746</v>
      </c>
      <c r="H838" s="10">
        <v>2010</v>
      </c>
      <c r="I838" s="10" t="s">
        <v>6747</v>
      </c>
      <c r="J838" s="159">
        <v>35287.769999999997</v>
      </c>
      <c r="K838" s="67" t="s">
        <v>6772</v>
      </c>
      <c r="L838" s="10" t="s">
        <v>6748</v>
      </c>
      <c r="M838" s="10" t="s">
        <v>6729</v>
      </c>
      <c r="N838" s="10" t="s">
        <v>6749</v>
      </c>
      <c r="O838" s="10" t="s">
        <v>6750</v>
      </c>
      <c r="P838" s="10" t="s">
        <v>6751</v>
      </c>
      <c r="Q838" s="159">
        <v>24.5</v>
      </c>
      <c r="R838" s="159">
        <v>0</v>
      </c>
      <c r="S838" s="159">
        <v>2.1</v>
      </c>
      <c r="T838" s="159">
        <v>22.4</v>
      </c>
      <c r="U838" s="159">
        <v>24.5</v>
      </c>
      <c r="V838" s="47">
        <v>80</v>
      </c>
      <c r="W838" s="47">
        <v>100</v>
      </c>
      <c r="X838" s="35" t="s">
        <v>6732</v>
      </c>
      <c r="Y838" s="10">
        <v>1</v>
      </c>
      <c r="Z838" s="10">
        <v>9</v>
      </c>
      <c r="AA838" s="10">
        <v>1</v>
      </c>
      <c r="AB838" s="10">
        <v>4</v>
      </c>
      <c r="AE838" s="10">
        <v>5</v>
      </c>
      <c r="AF838" s="10">
        <v>80</v>
      </c>
      <c r="AG838" s="10" t="s">
        <v>6724</v>
      </c>
      <c r="AH838" s="10" t="s">
        <v>6733</v>
      </c>
      <c r="AI838" s="10">
        <v>30</v>
      </c>
      <c r="AJ838" s="10" t="s">
        <v>6734</v>
      </c>
      <c r="AK838" s="10" t="s">
        <v>6735</v>
      </c>
      <c r="AL838" s="10">
        <v>10</v>
      </c>
      <c r="AM838" s="156" t="s">
        <v>6752</v>
      </c>
      <c r="AN838" s="156" t="s">
        <v>6733</v>
      </c>
      <c r="AO838" s="156">
        <v>10</v>
      </c>
      <c r="AP838" s="156" t="s">
        <v>6724</v>
      </c>
      <c r="AQ838" s="156" t="s">
        <v>6737</v>
      </c>
      <c r="AR838" s="156">
        <v>30</v>
      </c>
    </row>
    <row r="839" spans="1:47" s="10" customFormat="1" ht="409.6">
      <c r="A839" s="10" t="s">
        <v>6722</v>
      </c>
      <c r="B839" s="10" t="s">
        <v>6723</v>
      </c>
      <c r="C839" s="10">
        <v>54</v>
      </c>
      <c r="D839" s="158" t="s">
        <v>6724</v>
      </c>
      <c r="E839" s="10" t="s">
        <v>6725</v>
      </c>
      <c r="F839" s="10">
        <v>7814</v>
      </c>
      <c r="G839" s="10" t="s">
        <v>6753</v>
      </c>
      <c r="H839" s="10">
        <v>2014</v>
      </c>
      <c r="I839" s="10" t="s">
        <v>6754</v>
      </c>
      <c r="J839" s="159">
        <v>51644.19</v>
      </c>
      <c r="K839" s="67" t="s">
        <v>6772</v>
      </c>
      <c r="L839" s="10" t="s">
        <v>6748</v>
      </c>
      <c r="M839" s="10" t="s">
        <v>6729</v>
      </c>
      <c r="N839" s="10" t="s">
        <v>6755</v>
      </c>
      <c r="O839" s="10" t="s">
        <v>6756</v>
      </c>
      <c r="P839" s="10" t="s">
        <v>6757</v>
      </c>
      <c r="Q839" s="159">
        <v>24.6</v>
      </c>
      <c r="R839" s="159">
        <v>0</v>
      </c>
      <c r="S839" s="159">
        <v>2.2000000000000002</v>
      </c>
      <c r="T839" s="159">
        <v>22.4</v>
      </c>
      <c r="U839" s="159">
        <v>30.8</v>
      </c>
      <c r="V839" s="47">
        <v>30</v>
      </c>
      <c r="W839" s="47">
        <v>100</v>
      </c>
      <c r="X839" s="35" t="s">
        <v>6732</v>
      </c>
      <c r="Y839" s="10">
        <v>1</v>
      </c>
      <c r="Z839" s="10">
        <v>9</v>
      </c>
      <c r="AA839" s="10">
        <v>2</v>
      </c>
      <c r="AB839" s="10">
        <v>4</v>
      </c>
      <c r="AE839" s="10">
        <v>4</v>
      </c>
      <c r="AF839" s="10">
        <v>30</v>
      </c>
      <c r="AG839" s="10" t="s">
        <v>6724</v>
      </c>
      <c r="AH839" s="10" t="s">
        <v>6733</v>
      </c>
      <c r="AI839" s="10">
        <v>10</v>
      </c>
      <c r="AJ839" s="10" t="s">
        <v>6758</v>
      </c>
      <c r="AK839" s="10" t="s">
        <v>6759</v>
      </c>
      <c r="AL839" s="10">
        <v>5</v>
      </c>
      <c r="AM839" s="10" t="s">
        <v>6760</v>
      </c>
      <c r="AN839" s="10" t="s">
        <v>6761</v>
      </c>
      <c r="AO839" s="10">
        <v>15</v>
      </c>
    </row>
    <row r="840" spans="1:47" s="10" customFormat="1" ht="311.14999999999998">
      <c r="A840" s="10" t="s">
        <v>6722</v>
      </c>
      <c r="B840" s="10" t="s">
        <v>6723</v>
      </c>
      <c r="C840" s="10">
        <v>54</v>
      </c>
      <c r="D840" s="158" t="s">
        <v>6724</v>
      </c>
      <c r="E840" s="10" t="s">
        <v>6762</v>
      </c>
      <c r="F840" s="10">
        <v>19753</v>
      </c>
      <c r="G840" s="10" t="s">
        <v>6763</v>
      </c>
      <c r="H840" s="10">
        <v>2016</v>
      </c>
      <c r="I840" s="10" t="s">
        <v>6764</v>
      </c>
      <c r="J840" s="159">
        <v>99430</v>
      </c>
      <c r="K840" s="10" t="s">
        <v>271</v>
      </c>
      <c r="L840" s="10" t="s">
        <v>6748</v>
      </c>
      <c r="M840" s="10" t="s">
        <v>6729</v>
      </c>
      <c r="N840" s="10" t="s">
        <v>6765</v>
      </c>
      <c r="O840" s="10" t="s">
        <v>6766</v>
      </c>
      <c r="P840" s="10">
        <v>47340</v>
      </c>
      <c r="Q840" s="159">
        <v>29.33</v>
      </c>
      <c r="R840" s="159">
        <v>0</v>
      </c>
      <c r="S840" s="159">
        <v>6.12</v>
      </c>
      <c r="T840" s="159">
        <v>13.79</v>
      </c>
      <c r="U840" s="159">
        <v>29.33</v>
      </c>
      <c r="V840" s="47">
        <v>80</v>
      </c>
      <c r="W840" s="47">
        <v>100</v>
      </c>
      <c r="X840" s="35" t="s">
        <v>6732</v>
      </c>
      <c r="Y840" s="10">
        <v>1</v>
      </c>
      <c r="Z840" s="10">
        <v>9</v>
      </c>
      <c r="AA840" s="10">
        <v>2</v>
      </c>
      <c r="AB840" s="10">
        <v>4</v>
      </c>
      <c r="AC840" s="10">
        <v>16</v>
      </c>
      <c r="AE840" s="10">
        <v>5</v>
      </c>
      <c r="AF840" s="10">
        <v>80</v>
      </c>
      <c r="AG840" s="10" t="s">
        <v>6724</v>
      </c>
      <c r="AH840" s="10" t="s">
        <v>6733</v>
      </c>
      <c r="AI840" s="10">
        <v>20</v>
      </c>
      <c r="AJ840" s="10" t="s">
        <v>6758</v>
      </c>
      <c r="AK840" s="10" t="s">
        <v>6767</v>
      </c>
      <c r="AL840" s="10">
        <v>30</v>
      </c>
      <c r="AM840" s="10" t="s">
        <v>6768</v>
      </c>
      <c r="AN840" s="10" t="s">
        <v>6769</v>
      </c>
      <c r="AO840" s="10">
        <v>10</v>
      </c>
      <c r="AP840" s="10" t="s">
        <v>6734</v>
      </c>
      <c r="AQ840" s="10" t="s">
        <v>6735</v>
      </c>
      <c r="AR840" s="10">
        <v>20</v>
      </c>
    </row>
    <row r="841" spans="1:47" s="10" customFormat="1" ht="409.6">
      <c r="A841" s="10" t="s">
        <v>6722</v>
      </c>
      <c r="B841" s="10" t="s">
        <v>6723</v>
      </c>
      <c r="C841" s="10">
        <v>54</v>
      </c>
      <c r="D841" s="158" t="s">
        <v>6724</v>
      </c>
      <c r="E841" s="10" t="s">
        <v>6762</v>
      </c>
      <c r="F841" s="10">
        <v>19753</v>
      </c>
      <c r="G841" s="10" t="s">
        <v>6770</v>
      </c>
      <c r="H841" s="10">
        <v>2021</v>
      </c>
      <c r="I841" s="10" t="s">
        <v>6771</v>
      </c>
      <c r="J841" s="159">
        <v>113301.64</v>
      </c>
      <c r="K841" s="67" t="s">
        <v>6772</v>
      </c>
      <c r="L841" s="156" t="s">
        <v>6748</v>
      </c>
      <c r="M841" s="156" t="s">
        <v>6729</v>
      </c>
      <c r="N841" s="10" t="s">
        <v>6773</v>
      </c>
      <c r="O841" s="10" t="s">
        <v>6774</v>
      </c>
      <c r="P841" s="10" t="s">
        <v>6775</v>
      </c>
      <c r="Q841" s="159">
        <v>25</v>
      </c>
      <c r="R841" s="159">
        <v>11.11</v>
      </c>
      <c r="S841" s="159">
        <v>10</v>
      </c>
      <c r="T841" s="159">
        <v>25</v>
      </c>
      <c r="U841" s="159">
        <v>46.11</v>
      </c>
      <c r="V841" s="47" t="s">
        <v>6776</v>
      </c>
      <c r="W841" s="47">
        <v>1.67</v>
      </c>
      <c r="X841" s="35" t="s">
        <v>6732</v>
      </c>
      <c r="Y841" s="10">
        <v>3</v>
      </c>
      <c r="Z841" s="10">
        <v>1</v>
      </c>
      <c r="AA841" s="10">
        <v>2</v>
      </c>
      <c r="AB841" s="10">
        <v>4</v>
      </c>
      <c r="AE841" s="10">
        <v>5</v>
      </c>
      <c r="AF841" s="10">
        <v>80</v>
      </c>
      <c r="AG841" s="156" t="s">
        <v>6724</v>
      </c>
      <c r="AH841" s="156" t="s">
        <v>6733</v>
      </c>
      <c r="AI841" s="156">
        <v>60</v>
      </c>
      <c r="AJ841" s="156" t="s">
        <v>6768</v>
      </c>
      <c r="AK841" s="156" t="s">
        <v>6768</v>
      </c>
      <c r="AL841" s="156">
        <v>20</v>
      </c>
    </row>
    <row r="842" spans="1:47" s="10" customFormat="1" ht="113.15">
      <c r="A842" s="10" t="s">
        <v>6722</v>
      </c>
      <c r="B842" s="10" t="s">
        <v>6723</v>
      </c>
      <c r="C842" s="10">
        <v>45</v>
      </c>
      <c r="D842" s="158" t="s">
        <v>6777</v>
      </c>
      <c r="E842" s="10" t="s">
        <v>6778</v>
      </c>
      <c r="F842" s="10">
        <v>10470</v>
      </c>
      <c r="G842" s="10" t="s">
        <v>6779</v>
      </c>
      <c r="H842" s="10">
        <v>2006</v>
      </c>
      <c r="I842" s="10" t="s">
        <v>6780</v>
      </c>
      <c r="J842" s="159">
        <v>122712.1</v>
      </c>
      <c r="K842" s="10" t="s">
        <v>149</v>
      </c>
      <c r="L842" s="10" t="s">
        <v>6781</v>
      </c>
      <c r="M842" s="10" t="s">
        <v>6729</v>
      </c>
      <c r="N842" s="10" t="s">
        <v>6782</v>
      </c>
      <c r="O842" s="10" t="s">
        <v>6783</v>
      </c>
      <c r="P842" s="10">
        <v>44662</v>
      </c>
      <c r="Q842" s="159">
        <v>30.9</v>
      </c>
      <c r="R842" s="159">
        <v>0</v>
      </c>
      <c r="S842" s="159">
        <v>8.5</v>
      </c>
      <c r="T842" s="159">
        <v>22.4</v>
      </c>
      <c r="U842" s="159">
        <v>30.9</v>
      </c>
      <c r="V842" s="47">
        <v>100</v>
      </c>
      <c r="W842" s="47">
        <v>100</v>
      </c>
      <c r="X842" s="35" t="s">
        <v>6732</v>
      </c>
      <c r="Y842" s="10">
        <v>4</v>
      </c>
      <c r="Z842" s="10">
        <v>5</v>
      </c>
      <c r="AA842" s="10">
        <v>5</v>
      </c>
      <c r="AB842" s="10">
        <v>46</v>
      </c>
      <c r="AC842" s="10">
        <v>12</v>
      </c>
      <c r="AD842" s="10">
        <v>70</v>
      </c>
      <c r="AE842" s="10">
        <v>5</v>
      </c>
      <c r="AF842" s="10">
        <v>100</v>
      </c>
      <c r="AG842" s="10" t="s">
        <v>6777</v>
      </c>
      <c r="AH842" s="10" t="s">
        <v>6784</v>
      </c>
      <c r="AI842" s="10">
        <v>90</v>
      </c>
      <c r="AJ842" s="10" t="s">
        <v>6768</v>
      </c>
      <c r="AK842" s="10" t="s">
        <v>6768</v>
      </c>
      <c r="AL842" s="10">
        <v>10</v>
      </c>
    </row>
    <row r="843" spans="1:47" s="10" customFormat="1" ht="113.15">
      <c r="A843" s="10" t="s">
        <v>6722</v>
      </c>
      <c r="B843" s="10" t="s">
        <v>6723</v>
      </c>
      <c r="C843" s="10">
        <v>45</v>
      </c>
      <c r="D843" s="158" t="s">
        <v>6777</v>
      </c>
      <c r="E843" s="10" t="s">
        <v>6778</v>
      </c>
      <c r="F843" s="10">
        <v>10470</v>
      </c>
      <c r="G843" s="10" t="s">
        <v>6785</v>
      </c>
      <c r="H843" s="10">
        <v>2006</v>
      </c>
      <c r="I843" s="10" t="s">
        <v>6786</v>
      </c>
      <c r="J843" s="159">
        <v>37257.24</v>
      </c>
      <c r="K843" s="67" t="s">
        <v>6772</v>
      </c>
      <c r="L843" s="10" t="s">
        <v>6781</v>
      </c>
      <c r="M843" s="10" t="s">
        <v>6729</v>
      </c>
      <c r="N843" s="10" t="s">
        <v>6782</v>
      </c>
      <c r="O843" s="10" t="s">
        <v>6783</v>
      </c>
      <c r="P843" s="10" t="s">
        <v>6787</v>
      </c>
      <c r="Q843" s="159">
        <v>34.9</v>
      </c>
      <c r="R843" s="159">
        <v>0</v>
      </c>
      <c r="S843" s="159">
        <v>12.5</v>
      </c>
      <c r="T843" s="159">
        <v>22.4</v>
      </c>
      <c r="U843" s="159">
        <v>34.9</v>
      </c>
      <c r="V843" s="47">
        <v>100</v>
      </c>
      <c r="W843" s="47">
        <v>100</v>
      </c>
      <c r="X843" s="35" t="s">
        <v>6732</v>
      </c>
      <c r="Y843" s="10">
        <v>4</v>
      </c>
      <c r="Z843" s="10">
        <v>5</v>
      </c>
      <c r="AA843" s="10">
        <v>5</v>
      </c>
      <c r="AB843" s="10">
        <v>46</v>
      </c>
      <c r="AC843" s="10">
        <v>12</v>
      </c>
      <c r="AD843" s="10">
        <v>75</v>
      </c>
      <c r="AE843" s="10">
        <v>5</v>
      </c>
      <c r="AF843" s="10">
        <v>100</v>
      </c>
      <c r="AG843" s="10" t="s">
        <v>6777</v>
      </c>
      <c r="AH843" s="10" t="s">
        <v>6784</v>
      </c>
      <c r="AI843" s="10">
        <v>90</v>
      </c>
      <c r="AJ843" s="10" t="s">
        <v>6768</v>
      </c>
      <c r="AK843" s="10" t="s">
        <v>6768</v>
      </c>
      <c r="AL843" s="10">
        <v>10</v>
      </c>
    </row>
    <row r="844" spans="1:47" s="10" customFormat="1" ht="113.15">
      <c r="A844" s="10" t="s">
        <v>6722</v>
      </c>
      <c r="B844" s="10" t="s">
        <v>6723</v>
      </c>
      <c r="C844" s="10">
        <v>45</v>
      </c>
      <c r="D844" s="158" t="s">
        <v>6777</v>
      </c>
      <c r="E844" s="10" t="s">
        <v>6778</v>
      </c>
      <c r="F844" s="10">
        <v>10470</v>
      </c>
      <c r="G844" s="10" t="s">
        <v>6788</v>
      </c>
      <c r="H844" s="10">
        <v>2007</v>
      </c>
      <c r="I844" s="10" t="s">
        <v>6789</v>
      </c>
      <c r="J844" s="159">
        <v>47917.4</v>
      </c>
      <c r="K844" s="67" t="s">
        <v>6772</v>
      </c>
      <c r="L844" s="10" t="s">
        <v>6781</v>
      </c>
      <c r="M844" s="10" t="s">
        <v>6729</v>
      </c>
      <c r="N844" s="10" t="s">
        <v>6782</v>
      </c>
      <c r="O844" s="10" t="s">
        <v>6783</v>
      </c>
      <c r="P844" s="10" t="s">
        <v>6790</v>
      </c>
      <c r="Q844" s="159">
        <v>34.200000000000003</v>
      </c>
      <c r="R844" s="159">
        <v>0</v>
      </c>
      <c r="S844" s="159">
        <v>11.8</v>
      </c>
      <c r="T844" s="159">
        <v>22.4</v>
      </c>
      <c r="U844" s="159">
        <v>34.200000000000003</v>
      </c>
      <c r="V844" s="47">
        <v>100</v>
      </c>
      <c r="W844" s="47">
        <v>100</v>
      </c>
      <c r="X844" s="35" t="s">
        <v>6732</v>
      </c>
      <c r="Y844" s="10">
        <v>3</v>
      </c>
      <c r="Z844" s="10">
        <v>4</v>
      </c>
      <c r="AA844" s="10">
        <v>8</v>
      </c>
      <c r="AB844" s="10">
        <v>46</v>
      </c>
      <c r="AC844" s="10">
        <v>12</v>
      </c>
      <c r="AD844" s="10">
        <v>75</v>
      </c>
      <c r="AE844" s="10">
        <v>5</v>
      </c>
      <c r="AF844" s="10">
        <v>100</v>
      </c>
      <c r="AG844" s="10" t="s">
        <v>6777</v>
      </c>
      <c r="AH844" s="10" t="s">
        <v>6784</v>
      </c>
      <c r="AI844" s="10">
        <v>90</v>
      </c>
      <c r="AJ844" s="10" t="s">
        <v>6768</v>
      </c>
      <c r="AK844" s="10" t="s">
        <v>6768</v>
      </c>
      <c r="AL844" s="10">
        <v>10</v>
      </c>
    </row>
    <row r="845" spans="1:47" s="10" customFormat="1" ht="56.6">
      <c r="A845" s="10" t="s">
        <v>6722</v>
      </c>
      <c r="B845" s="10" t="s">
        <v>6723</v>
      </c>
      <c r="C845" s="10">
        <v>45</v>
      </c>
      <c r="D845" s="158" t="s">
        <v>6777</v>
      </c>
      <c r="E845" s="10" t="s">
        <v>6778</v>
      </c>
      <c r="F845" s="10">
        <v>10470</v>
      </c>
      <c r="G845" s="10" t="s">
        <v>6791</v>
      </c>
      <c r="H845" s="10">
        <v>2003</v>
      </c>
      <c r="I845" s="10" t="s">
        <v>6792</v>
      </c>
      <c r="J845" s="159">
        <v>20642.759999999998</v>
      </c>
      <c r="K845" s="67" t="s">
        <v>6772</v>
      </c>
      <c r="L845" s="10" t="s">
        <v>6793</v>
      </c>
      <c r="M845" s="10" t="s">
        <v>6794</v>
      </c>
      <c r="N845" s="10" t="s">
        <v>6795</v>
      </c>
      <c r="O845" s="10" t="s">
        <v>6796</v>
      </c>
      <c r="P845" s="10">
        <v>43509</v>
      </c>
      <c r="Q845" s="159" t="s">
        <v>6797</v>
      </c>
      <c r="R845" s="159">
        <v>0</v>
      </c>
      <c r="S845" s="159">
        <v>8.5</v>
      </c>
      <c r="T845" s="159">
        <v>22.4</v>
      </c>
      <c r="U845" s="159">
        <v>30.9</v>
      </c>
      <c r="V845" s="47">
        <v>100</v>
      </c>
      <c r="W845" s="47">
        <v>100</v>
      </c>
      <c r="X845" s="35" t="s">
        <v>6732</v>
      </c>
      <c r="Y845" s="10">
        <v>3</v>
      </c>
      <c r="Z845" s="10">
        <v>4</v>
      </c>
      <c r="AA845" s="10">
        <v>8</v>
      </c>
      <c r="AB845" s="10">
        <v>46</v>
      </c>
      <c r="AD845" s="10">
        <v>45</v>
      </c>
      <c r="AE845" s="10">
        <v>5</v>
      </c>
      <c r="AF845" s="10">
        <v>100</v>
      </c>
      <c r="AG845" s="10" t="s">
        <v>6777</v>
      </c>
      <c r="AH845" s="10" t="s">
        <v>6784</v>
      </c>
      <c r="AI845" s="10">
        <v>90</v>
      </c>
      <c r="AJ845" s="10" t="s">
        <v>6768</v>
      </c>
      <c r="AK845" s="10" t="s">
        <v>6768</v>
      </c>
      <c r="AL845" s="10">
        <v>10</v>
      </c>
    </row>
    <row r="846" spans="1:47" s="10" customFormat="1" ht="56.6">
      <c r="A846" s="10" t="s">
        <v>6722</v>
      </c>
      <c r="B846" s="10" t="s">
        <v>6723</v>
      </c>
      <c r="C846" s="10">
        <v>45</v>
      </c>
      <c r="D846" s="158" t="s">
        <v>6777</v>
      </c>
      <c r="E846" s="10" t="s">
        <v>6778</v>
      </c>
      <c r="F846" s="10">
        <v>10470</v>
      </c>
      <c r="G846" s="10" t="s">
        <v>6798</v>
      </c>
      <c r="H846" s="10">
        <v>2017</v>
      </c>
      <c r="I846" s="10" t="s">
        <v>6799</v>
      </c>
      <c r="J846" s="159">
        <v>60560</v>
      </c>
      <c r="K846" s="67" t="s">
        <v>6772</v>
      </c>
      <c r="L846" s="10" t="s">
        <v>6793</v>
      </c>
      <c r="M846" s="10" t="s">
        <v>6794</v>
      </c>
      <c r="N846" s="10" t="s">
        <v>6800</v>
      </c>
      <c r="O846" s="10" t="s">
        <v>6801</v>
      </c>
      <c r="P846" s="10">
        <v>47523</v>
      </c>
      <c r="Q846" s="159">
        <v>46.4</v>
      </c>
      <c r="R846" s="159">
        <v>10.5</v>
      </c>
      <c r="S846" s="159">
        <v>10.9</v>
      </c>
      <c r="T846" s="159">
        <v>25</v>
      </c>
      <c r="U846" s="159">
        <v>46.4</v>
      </c>
      <c r="V846" s="47">
        <v>100</v>
      </c>
      <c r="W846" s="47">
        <v>82</v>
      </c>
      <c r="X846" s="35" t="s">
        <v>6732</v>
      </c>
      <c r="Y846" s="10">
        <v>3</v>
      </c>
      <c r="Z846" s="10">
        <v>10</v>
      </c>
      <c r="AA846" s="10">
        <v>6</v>
      </c>
      <c r="AB846" s="10">
        <v>46</v>
      </c>
      <c r="AD846" s="10">
        <v>40</v>
      </c>
      <c r="AE846" s="10">
        <v>5</v>
      </c>
      <c r="AF846" s="10">
        <v>100</v>
      </c>
      <c r="AG846" s="10" t="s">
        <v>6777</v>
      </c>
      <c r="AH846" s="10" t="s">
        <v>6784</v>
      </c>
      <c r="AI846" s="10">
        <v>90</v>
      </c>
      <c r="AJ846" s="10" t="s">
        <v>6768</v>
      </c>
      <c r="AK846" s="10" t="s">
        <v>6768</v>
      </c>
      <c r="AL846" s="10">
        <v>10</v>
      </c>
    </row>
    <row r="847" spans="1:47" s="10" customFormat="1" ht="56.6">
      <c r="A847" s="10" t="s">
        <v>6722</v>
      </c>
      <c r="B847" s="10" t="s">
        <v>6723</v>
      </c>
      <c r="C847" s="10">
        <v>49</v>
      </c>
      <c r="D847" s="158" t="s">
        <v>6802</v>
      </c>
      <c r="E847" s="10" t="s">
        <v>6803</v>
      </c>
      <c r="F847" s="10">
        <v>15682</v>
      </c>
      <c r="G847" s="10" t="s">
        <v>6804</v>
      </c>
      <c r="H847" s="10">
        <v>2002</v>
      </c>
      <c r="I847" s="10" t="s">
        <v>6805</v>
      </c>
      <c r="J847" s="159">
        <v>28975.55</v>
      </c>
      <c r="K847" s="67" t="s">
        <v>6772</v>
      </c>
      <c r="L847" s="10" t="s">
        <v>6806</v>
      </c>
      <c r="M847" s="10" t="s">
        <v>6807</v>
      </c>
      <c r="N847" s="10" t="s">
        <v>6808</v>
      </c>
      <c r="O847" s="10" t="s">
        <v>6809</v>
      </c>
      <c r="P847" s="10" t="s">
        <v>6810</v>
      </c>
      <c r="Q847" s="159">
        <v>25.4</v>
      </c>
      <c r="R847" s="159">
        <v>0</v>
      </c>
      <c r="S847" s="159">
        <v>3</v>
      </c>
      <c r="T847" s="159">
        <v>22.35</v>
      </c>
      <c r="U847" s="159">
        <v>25.4</v>
      </c>
      <c r="V847" s="47">
        <v>100</v>
      </c>
      <c r="W847" s="47">
        <v>100</v>
      </c>
      <c r="X847" s="35" t="s">
        <v>6732</v>
      </c>
      <c r="Y847" s="10">
        <v>3</v>
      </c>
      <c r="Z847" s="10">
        <v>10</v>
      </c>
      <c r="AA847" s="10">
        <v>6</v>
      </c>
      <c r="AB847" s="10">
        <v>47</v>
      </c>
      <c r="AD847" s="10">
        <v>5</v>
      </c>
      <c r="AE847" s="10">
        <v>5</v>
      </c>
      <c r="AF847" s="10">
        <v>100</v>
      </c>
      <c r="AG847" s="10" t="s">
        <v>6811</v>
      </c>
      <c r="AH847" s="10" t="s">
        <v>6812</v>
      </c>
      <c r="AI847" s="10">
        <v>85</v>
      </c>
      <c r="AJ847" s="10" t="s">
        <v>6813</v>
      </c>
      <c r="AK847" s="10" t="s">
        <v>6814</v>
      </c>
      <c r="AL847" s="10">
        <v>15</v>
      </c>
    </row>
    <row r="848" spans="1:47" s="10" customFormat="1" ht="70.75">
      <c r="A848" s="10" t="s">
        <v>6722</v>
      </c>
      <c r="B848" s="10" t="s">
        <v>6723</v>
      </c>
      <c r="C848" s="10">
        <v>49</v>
      </c>
      <c r="D848" s="158" t="s">
        <v>6802</v>
      </c>
      <c r="E848" s="10" t="s">
        <v>6815</v>
      </c>
      <c r="F848" s="10">
        <v>15682</v>
      </c>
      <c r="G848" s="10" t="s">
        <v>6816</v>
      </c>
      <c r="H848" s="10">
        <v>2010</v>
      </c>
      <c r="I848" s="10" t="s">
        <v>6817</v>
      </c>
      <c r="J848" s="159">
        <v>61045.97</v>
      </c>
      <c r="K848" s="67" t="s">
        <v>6772</v>
      </c>
      <c r="L848" s="10" t="s">
        <v>6806</v>
      </c>
      <c r="M848" s="10" t="s">
        <v>6807</v>
      </c>
      <c r="N848" s="10" t="s">
        <v>6818</v>
      </c>
      <c r="O848" s="10" t="s">
        <v>6819</v>
      </c>
      <c r="P848" s="10" t="s">
        <v>6820</v>
      </c>
      <c r="Q848" s="159" t="s">
        <v>6821</v>
      </c>
      <c r="R848" s="159">
        <v>0</v>
      </c>
      <c r="S848" s="159">
        <v>2</v>
      </c>
      <c r="T848" s="159">
        <v>22.4</v>
      </c>
      <c r="U848" s="159">
        <v>24.4</v>
      </c>
      <c r="V848" s="47">
        <v>100</v>
      </c>
      <c r="W848" s="47">
        <v>100</v>
      </c>
      <c r="X848" s="35" t="s">
        <v>6732</v>
      </c>
      <c r="Y848" s="10">
        <v>3</v>
      </c>
      <c r="Z848" s="10">
        <v>10</v>
      </c>
      <c r="AA848" s="10">
        <v>6</v>
      </c>
      <c r="AB848" s="10">
        <v>47</v>
      </c>
      <c r="AD848" s="10">
        <v>20</v>
      </c>
      <c r="AE848" s="10">
        <v>5</v>
      </c>
      <c r="AF848" s="10">
        <v>100</v>
      </c>
      <c r="AG848" s="10" t="s">
        <v>6811</v>
      </c>
      <c r="AH848" s="10" t="s">
        <v>6812</v>
      </c>
      <c r="AI848" s="10">
        <v>80</v>
      </c>
      <c r="AJ848" s="10" t="s">
        <v>6813</v>
      </c>
      <c r="AK848" s="10" t="s">
        <v>6814</v>
      </c>
      <c r="AL848" s="10">
        <v>20</v>
      </c>
    </row>
    <row r="849" spans="1:44" s="10" customFormat="1" ht="339.45">
      <c r="A849" s="10" t="s">
        <v>6722</v>
      </c>
      <c r="B849" s="10" t="s">
        <v>6723</v>
      </c>
      <c r="C849" s="10">
        <v>44</v>
      </c>
      <c r="D849" s="158" t="s">
        <v>6822</v>
      </c>
      <c r="E849" s="10" t="s">
        <v>6823</v>
      </c>
      <c r="F849" s="10">
        <v>6673</v>
      </c>
      <c r="G849" s="10" t="s">
        <v>6824</v>
      </c>
      <c r="H849" s="10">
        <v>2005</v>
      </c>
      <c r="I849" s="10" t="s">
        <v>6825</v>
      </c>
      <c r="J849" s="159">
        <v>66766.820000000007</v>
      </c>
      <c r="K849" s="10" t="s">
        <v>149</v>
      </c>
      <c r="L849" s="10" t="s">
        <v>6826</v>
      </c>
      <c r="M849" s="10" t="s">
        <v>6729</v>
      </c>
      <c r="N849" s="10" t="s">
        <v>6827</v>
      </c>
      <c r="O849" s="10" t="s">
        <v>6828</v>
      </c>
      <c r="P849" s="10" t="s">
        <v>6829</v>
      </c>
      <c r="Q849" s="159">
        <v>83</v>
      </c>
      <c r="R849" s="159">
        <v>0</v>
      </c>
      <c r="S849" s="159">
        <v>60.65</v>
      </c>
      <c r="T849" s="159">
        <v>22.35</v>
      </c>
      <c r="U849" s="159">
        <v>83</v>
      </c>
      <c r="V849" s="47">
        <v>100</v>
      </c>
      <c r="W849" s="47">
        <v>100</v>
      </c>
      <c r="X849" s="35" t="s">
        <v>6732</v>
      </c>
      <c r="Y849" s="10">
        <v>1</v>
      </c>
      <c r="Z849" s="10">
        <v>6</v>
      </c>
      <c r="AA849" s="10">
        <v>2</v>
      </c>
      <c r="AB849" s="10">
        <v>46</v>
      </c>
      <c r="AC849" s="10">
        <v>12</v>
      </c>
      <c r="AE849" s="10">
        <v>5</v>
      </c>
      <c r="AF849" s="10">
        <v>100</v>
      </c>
      <c r="AG849" s="10" t="s">
        <v>6822</v>
      </c>
      <c r="AH849" s="10" t="s">
        <v>6830</v>
      </c>
      <c r="AI849" s="10">
        <v>70</v>
      </c>
      <c r="AJ849" s="10" t="s">
        <v>6831</v>
      </c>
      <c r="AK849" s="10" t="s">
        <v>6830</v>
      </c>
      <c r="AL849" s="10">
        <v>20</v>
      </c>
      <c r="AM849" s="10" t="s">
        <v>6768</v>
      </c>
      <c r="AN849" s="10" t="s">
        <v>6768</v>
      </c>
      <c r="AO849" s="10">
        <v>10</v>
      </c>
    </row>
    <row r="850" spans="1:44" s="10" customFormat="1" ht="297">
      <c r="A850" s="10" t="s">
        <v>6722</v>
      </c>
      <c r="B850" s="10" t="s">
        <v>6723</v>
      </c>
      <c r="C850" s="10">
        <v>44</v>
      </c>
      <c r="D850" s="158" t="s">
        <v>6822</v>
      </c>
      <c r="E850" s="10" t="s">
        <v>6823</v>
      </c>
      <c r="F850" s="10">
        <v>6673</v>
      </c>
      <c r="G850" s="10" t="s">
        <v>6832</v>
      </c>
      <c r="H850" s="10">
        <v>2008</v>
      </c>
      <c r="I850" s="10" t="s">
        <v>6833</v>
      </c>
      <c r="J850" s="159">
        <v>33618.300000000003</v>
      </c>
      <c r="K850" s="10" t="s">
        <v>103</v>
      </c>
      <c r="L850" s="10" t="s">
        <v>6834</v>
      </c>
      <c r="M850" s="10" t="s">
        <v>6729</v>
      </c>
      <c r="N850" s="10" t="s">
        <v>6835</v>
      </c>
      <c r="O850" s="10" t="s">
        <v>6836</v>
      </c>
      <c r="P850" s="10">
        <v>45248</v>
      </c>
      <c r="Q850" s="159">
        <v>80</v>
      </c>
      <c r="R850" s="159">
        <v>0</v>
      </c>
      <c r="S850" s="159">
        <v>55</v>
      </c>
      <c r="T850" s="159">
        <v>25</v>
      </c>
      <c r="U850" s="159">
        <v>80</v>
      </c>
      <c r="V850" s="47">
        <v>100</v>
      </c>
      <c r="W850" s="47">
        <v>100</v>
      </c>
      <c r="X850" s="35" t="s">
        <v>6732</v>
      </c>
      <c r="Y850" s="10">
        <v>4</v>
      </c>
      <c r="Z850" s="10">
        <v>4</v>
      </c>
      <c r="AA850" s="10">
        <v>1</v>
      </c>
      <c r="AB850" s="10">
        <v>4</v>
      </c>
      <c r="AC850" s="10">
        <v>13</v>
      </c>
      <c r="AE850" s="10">
        <v>5</v>
      </c>
      <c r="AF850" s="10">
        <v>100</v>
      </c>
      <c r="AG850" s="10" t="s">
        <v>6822</v>
      </c>
      <c r="AH850" s="10" t="s">
        <v>6830</v>
      </c>
      <c r="AI850" s="10">
        <v>60</v>
      </c>
      <c r="AJ850" s="10" t="s">
        <v>6831</v>
      </c>
      <c r="AK850" s="10" t="s">
        <v>6837</v>
      </c>
      <c r="AL850" s="10">
        <v>30</v>
      </c>
      <c r="AM850" s="10" t="s">
        <v>6768</v>
      </c>
      <c r="AN850" s="10" t="s">
        <v>6768</v>
      </c>
      <c r="AO850" s="10">
        <v>10</v>
      </c>
    </row>
    <row r="851" spans="1:44" s="10" customFormat="1" ht="339.45">
      <c r="A851" s="10" t="s">
        <v>6722</v>
      </c>
      <c r="B851" s="10" t="s">
        <v>6723</v>
      </c>
      <c r="C851" s="10">
        <v>44</v>
      </c>
      <c r="D851" s="158" t="s">
        <v>6822</v>
      </c>
      <c r="E851" s="10" t="s">
        <v>6823</v>
      </c>
      <c r="F851" s="10">
        <v>6673</v>
      </c>
      <c r="G851" s="10" t="s">
        <v>6838</v>
      </c>
      <c r="H851" s="10">
        <v>2007</v>
      </c>
      <c r="I851" s="10" t="s">
        <v>6839</v>
      </c>
      <c r="J851" s="159">
        <v>28663.13</v>
      </c>
      <c r="K851" s="10" t="s">
        <v>103</v>
      </c>
      <c r="L851" s="10" t="s">
        <v>6834</v>
      </c>
      <c r="M851" s="10" t="s">
        <v>6729</v>
      </c>
      <c r="N851" s="10" t="s">
        <v>6840</v>
      </c>
      <c r="O851" s="10" t="s">
        <v>6841</v>
      </c>
      <c r="P851" s="10">
        <v>45174</v>
      </c>
      <c r="Q851" s="159">
        <v>80</v>
      </c>
      <c r="R851" s="159">
        <v>0</v>
      </c>
      <c r="S851" s="159">
        <v>55</v>
      </c>
      <c r="T851" s="159">
        <v>25</v>
      </c>
      <c r="U851" s="159">
        <v>80</v>
      </c>
      <c r="V851" s="47">
        <v>100</v>
      </c>
      <c r="W851" s="47">
        <v>100</v>
      </c>
      <c r="X851" s="35" t="s">
        <v>6842</v>
      </c>
      <c r="Y851" s="10">
        <v>4</v>
      </c>
      <c r="Z851" s="10">
        <v>4</v>
      </c>
      <c r="AA851" s="10">
        <v>1</v>
      </c>
      <c r="AB851" s="10">
        <v>4</v>
      </c>
      <c r="AC851" s="10">
        <v>13</v>
      </c>
      <c r="AE851" s="10">
        <v>5</v>
      </c>
      <c r="AF851" s="10">
        <v>100</v>
      </c>
      <c r="AG851" s="10" t="s">
        <v>6822</v>
      </c>
      <c r="AH851" s="10" t="s">
        <v>6830</v>
      </c>
      <c r="AI851" s="10">
        <v>50</v>
      </c>
      <c r="AJ851" s="10" t="s">
        <v>6831</v>
      </c>
      <c r="AK851" s="10" t="s">
        <v>6837</v>
      </c>
      <c r="AL851" s="10">
        <v>40</v>
      </c>
      <c r="AM851" s="10" t="s">
        <v>6768</v>
      </c>
      <c r="AN851" s="10" t="s">
        <v>6768</v>
      </c>
      <c r="AO851" s="10">
        <v>10</v>
      </c>
    </row>
    <row r="852" spans="1:44" s="10" customFormat="1" ht="353.6">
      <c r="A852" s="10" t="s">
        <v>6722</v>
      </c>
      <c r="B852" s="10" t="s">
        <v>6723</v>
      </c>
      <c r="C852" s="10">
        <v>56</v>
      </c>
      <c r="D852" s="158" t="s">
        <v>6843</v>
      </c>
      <c r="E852" s="10" t="s">
        <v>6844</v>
      </c>
      <c r="F852" s="10">
        <v>11594</v>
      </c>
      <c r="G852" s="10" t="s">
        <v>6845</v>
      </c>
      <c r="H852" s="10">
        <v>2007</v>
      </c>
      <c r="I852" s="10" t="s">
        <v>6845</v>
      </c>
      <c r="J852" s="159">
        <v>50619.93</v>
      </c>
      <c r="K852" s="10" t="s">
        <v>103</v>
      </c>
      <c r="L852" s="10" t="s">
        <v>6846</v>
      </c>
      <c r="M852" s="10" t="s">
        <v>6847</v>
      </c>
      <c r="N852" s="10" t="s">
        <v>6848</v>
      </c>
      <c r="O852" s="10" t="s">
        <v>6731</v>
      </c>
      <c r="P852" s="10">
        <v>44833.448340000003</v>
      </c>
      <c r="Q852" s="159">
        <v>40.5</v>
      </c>
      <c r="R852" s="159">
        <v>0</v>
      </c>
      <c r="S852" s="159">
        <v>12.5</v>
      </c>
      <c r="T852" s="159">
        <v>28</v>
      </c>
      <c r="U852" s="159">
        <v>40.5</v>
      </c>
      <c r="V852" s="47">
        <v>0</v>
      </c>
      <c r="W852" s="47">
        <v>100</v>
      </c>
      <c r="X852" s="35" t="s">
        <v>6732</v>
      </c>
      <c r="Y852" s="10">
        <v>3</v>
      </c>
      <c r="Z852" s="10">
        <v>12</v>
      </c>
      <c r="AA852" s="10">
        <v>1</v>
      </c>
      <c r="AB852" s="10">
        <v>4</v>
      </c>
      <c r="AC852" s="10">
        <v>13</v>
      </c>
      <c r="AE852" s="10">
        <v>5</v>
      </c>
      <c r="AF852" s="10">
        <v>0</v>
      </c>
    </row>
    <row r="853" spans="1:44" s="10" customFormat="1" ht="353.6">
      <c r="A853" s="10" t="s">
        <v>6722</v>
      </c>
      <c r="B853" s="10" t="s">
        <v>6723</v>
      </c>
      <c r="C853" s="10">
        <v>64</v>
      </c>
      <c r="D853" s="158" t="s">
        <v>6843</v>
      </c>
      <c r="E853" s="10" t="s">
        <v>6849</v>
      </c>
      <c r="F853" s="10">
        <v>8779</v>
      </c>
      <c r="G853" s="10" t="s">
        <v>6850</v>
      </c>
      <c r="H853" s="10">
        <v>2013</v>
      </c>
      <c r="I853" s="10" t="s">
        <v>6851</v>
      </c>
      <c r="J853" s="159">
        <v>120441.69</v>
      </c>
      <c r="K853" s="10" t="s">
        <v>812</v>
      </c>
      <c r="L853" s="10" t="s">
        <v>6852</v>
      </c>
      <c r="M853" s="10" t="s">
        <v>6853</v>
      </c>
      <c r="N853" s="10" t="s">
        <v>6854</v>
      </c>
      <c r="O853" s="10" t="s">
        <v>6855</v>
      </c>
      <c r="P853" s="10" t="s">
        <v>6856</v>
      </c>
      <c r="Q853" s="159">
        <v>3.41</v>
      </c>
      <c r="R853" s="159">
        <v>0</v>
      </c>
      <c r="S853" s="159">
        <v>2</v>
      </c>
      <c r="T853" s="159">
        <v>1.41</v>
      </c>
      <c r="U853" s="159">
        <v>3.41</v>
      </c>
      <c r="V853" s="47">
        <v>100</v>
      </c>
      <c r="W853" s="47">
        <v>100</v>
      </c>
      <c r="X853" s="35" t="s">
        <v>6732</v>
      </c>
      <c r="Z853" s="10">
        <v>1</v>
      </c>
      <c r="AA853" s="10">
        <v>1</v>
      </c>
      <c r="AB853" s="10">
        <v>26</v>
      </c>
      <c r="AE853" s="10">
        <v>2</v>
      </c>
      <c r="AF853" s="10">
        <v>100</v>
      </c>
      <c r="AG853" s="10" t="s">
        <v>6857</v>
      </c>
      <c r="AH853" s="10" t="s">
        <v>6858</v>
      </c>
      <c r="AI853" s="10">
        <v>10</v>
      </c>
      <c r="AJ853" s="10" t="s">
        <v>6843</v>
      </c>
      <c r="AK853" s="10" t="s">
        <v>6858</v>
      </c>
      <c r="AL853" s="10">
        <v>40</v>
      </c>
      <c r="AM853" s="10" t="s">
        <v>6859</v>
      </c>
      <c r="AN853" s="10" t="s">
        <v>6860</v>
      </c>
      <c r="AO853" s="10">
        <v>40</v>
      </c>
      <c r="AP853" s="10" t="s">
        <v>6768</v>
      </c>
      <c r="AQ853" s="10" t="s">
        <v>6768</v>
      </c>
      <c r="AR853" s="10">
        <v>10</v>
      </c>
    </row>
    <row r="854" spans="1:44" s="10" customFormat="1" ht="183.9">
      <c r="A854" s="10" t="s">
        <v>6722</v>
      </c>
      <c r="B854" s="10" t="s">
        <v>6723</v>
      </c>
      <c r="C854" s="10">
        <v>54</v>
      </c>
      <c r="D854" s="158" t="s">
        <v>6724</v>
      </c>
      <c r="E854" s="10" t="s">
        <v>6861</v>
      </c>
      <c r="F854" s="10">
        <v>15322</v>
      </c>
      <c r="G854" s="10" t="s">
        <v>6862</v>
      </c>
      <c r="H854" s="10">
        <v>2006</v>
      </c>
      <c r="I854" s="10" t="s">
        <v>6863</v>
      </c>
      <c r="J854" s="159">
        <v>36791.53</v>
      </c>
      <c r="K854" s="67" t="s">
        <v>6772</v>
      </c>
      <c r="L854" s="10" t="s">
        <v>6864</v>
      </c>
      <c r="M854" s="10" t="s">
        <v>6865</v>
      </c>
      <c r="N854" s="10" t="s">
        <v>6866</v>
      </c>
      <c r="O854" s="10" t="s">
        <v>6867</v>
      </c>
      <c r="P854" s="10" t="s">
        <v>6868</v>
      </c>
      <c r="Q854" s="159">
        <v>25</v>
      </c>
      <c r="R854" s="159">
        <v>0</v>
      </c>
      <c r="S854" s="159">
        <v>2</v>
      </c>
      <c r="T854" s="159">
        <v>23</v>
      </c>
      <c r="U854" s="159">
        <v>25</v>
      </c>
      <c r="V854" s="47">
        <v>100</v>
      </c>
      <c r="W854" s="47">
        <v>100</v>
      </c>
      <c r="X854" s="35" t="s">
        <v>6732</v>
      </c>
      <c r="Y854" s="10">
        <v>3</v>
      </c>
      <c r="Z854" s="10">
        <v>2</v>
      </c>
      <c r="AA854" s="10">
        <v>1</v>
      </c>
      <c r="AB854" s="10">
        <v>4</v>
      </c>
      <c r="AE854" s="10">
        <v>5</v>
      </c>
      <c r="AF854" s="10">
        <v>100</v>
      </c>
      <c r="AG854" s="10" t="s">
        <v>6869</v>
      </c>
      <c r="AH854" s="10" t="s">
        <v>6870</v>
      </c>
      <c r="AI854" s="10">
        <v>30</v>
      </c>
      <c r="AJ854" s="10" t="s">
        <v>6871</v>
      </c>
      <c r="AK854" s="10" t="s">
        <v>6870</v>
      </c>
      <c r="AL854" s="10">
        <v>50</v>
      </c>
      <c r="AM854" s="10" t="s">
        <v>6872</v>
      </c>
      <c r="AN854" s="10" t="s">
        <v>6870</v>
      </c>
      <c r="AO854" s="10">
        <v>5</v>
      </c>
      <c r="AP854" s="10" t="s">
        <v>6873</v>
      </c>
      <c r="AQ854" s="10" t="s">
        <v>6870</v>
      </c>
      <c r="AR854" s="10">
        <v>15</v>
      </c>
    </row>
    <row r="855" spans="1:44" s="10" customFormat="1" ht="339.45">
      <c r="A855" s="10" t="s">
        <v>6722</v>
      </c>
      <c r="B855" s="10" t="s">
        <v>6723</v>
      </c>
      <c r="C855" s="10">
        <v>54</v>
      </c>
      <c r="D855" s="158" t="s">
        <v>6724</v>
      </c>
      <c r="E855" s="10" t="s">
        <v>6861</v>
      </c>
      <c r="F855" s="10">
        <v>15322</v>
      </c>
      <c r="G855" s="10" t="s">
        <v>6874</v>
      </c>
      <c r="H855" s="10">
        <v>2006</v>
      </c>
      <c r="I855" s="10" t="s">
        <v>6875</v>
      </c>
      <c r="J855" s="159">
        <v>49021.64</v>
      </c>
      <c r="K855" s="10" t="s">
        <v>6772</v>
      </c>
      <c r="L855" s="10" t="s">
        <v>6864</v>
      </c>
      <c r="M855" s="10" t="s">
        <v>6865</v>
      </c>
      <c r="N855" s="10" t="s">
        <v>6876</v>
      </c>
      <c r="O855" s="10" t="s">
        <v>6877</v>
      </c>
      <c r="P855" s="10" t="s">
        <v>6878</v>
      </c>
      <c r="Q855" s="159">
        <v>43</v>
      </c>
      <c r="R855" s="159">
        <v>0</v>
      </c>
      <c r="S855" s="159">
        <v>20</v>
      </c>
      <c r="T855" s="159">
        <v>23</v>
      </c>
      <c r="U855" s="159">
        <v>43</v>
      </c>
      <c r="V855" s="47">
        <v>0</v>
      </c>
      <c r="W855" s="47">
        <v>100</v>
      </c>
      <c r="X855" s="35" t="s">
        <v>6732</v>
      </c>
      <c r="Y855" s="10">
        <v>3</v>
      </c>
      <c r="Z855" s="10">
        <v>11</v>
      </c>
      <c r="AA855" s="10">
        <v>7</v>
      </c>
      <c r="AB855" s="10">
        <v>4</v>
      </c>
      <c r="AE855" s="10">
        <v>5</v>
      </c>
      <c r="AF855" s="10">
        <v>0</v>
      </c>
    </row>
    <row r="856" spans="1:44" s="10" customFormat="1" ht="325.3">
      <c r="A856" s="10" t="s">
        <v>6722</v>
      </c>
      <c r="B856" s="10" t="s">
        <v>6723</v>
      </c>
      <c r="C856" s="10">
        <v>54</v>
      </c>
      <c r="D856" s="158" t="s">
        <v>6724</v>
      </c>
      <c r="E856" s="10" t="s">
        <v>6861</v>
      </c>
      <c r="F856" s="10">
        <v>15322</v>
      </c>
      <c r="G856" s="10" t="s">
        <v>6879</v>
      </c>
      <c r="H856" s="10">
        <v>2009</v>
      </c>
      <c r="I856" s="10" t="s">
        <v>6880</v>
      </c>
      <c r="J856" s="159">
        <v>41817.449999999997</v>
      </c>
      <c r="K856" s="10" t="s">
        <v>6772</v>
      </c>
      <c r="L856" s="10" t="s">
        <v>6864</v>
      </c>
      <c r="M856" s="10" t="s">
        <v>6865</v>
      </c>
      <c r="N856" s="10" t="s">
        <v>6881</v>
      </c>
      <c r="O856" s="10" t="s">
        <v>6882</v>
      </c>
      <c r="P856" s="10" t="s">
        <v>6883</v>
      </c>
      <c r="Q856" s="159">
        <v>43</v>
      </c>
      <c r="R856" s="159">
        <v>0</v>
      </c>
      <c r="S856" s="159">
        <v>20</v>
      </c>
      <c r="T856" s="159">
        <v>23</v>
      </c>
      <c r="U856" s="159">
        <v>43</v>
      </c>
      <c r="V856" s="47">
        <v>30</v>
      </c>
      <c r="W856" s="47">
        <v>100</v>
      </c>
      <c r="X856" s="35" t="s">
        <v>6732</v>
      </c>
      <c r="Y856" s="10">
        <v>3</v>
      </c>
      <c r="Z856" s="10">
        <v>11</v>
      </c>
      <c r="AA856" s="10">
        <v>5</v>
      </c>
      <c r="AB856" s="10">
        <v>4</v>
      </c>
      <c r="AE856" s="10">
        <v>5</v>
      </c>
      <c r="AF856" s="10">
        <v>40</v>
      </c>
      <c r="AG856" s="10" t="s">
        <v>6869</v>
      </c>
      <c r="AH856" s="10" t="s">
        <v>6870</v>
      </c>
      <c r="AI856" s="10">
        <v>10</v>
      </c>
      <c r="AJ856" s="10" t="s">
        <v>6872</v>
      </c>
      <c r="AK856" s="10" t="s">
        <v>6884</v>
      </c>
      <c r="AL856" s="10">
        <v>30</v>
      </c>
    </row>
    <row r="857" spans="1:44" s="10" customFormat="1" ht="183.9">
      <c r="A857" s="10" t="s">
        <v>6722</v>
      </c>
      <c r="B857" s="10" t="s">
        <v>6723</v>
      </c>
      <c r="C857" s="10">
        <v>54</v>
      </c>
      <c r="D857" s="158" t="s">
        <v>6724</v>
      </c>
      <c r="E857" s="10" t="s">
        <v>6861</v>
      </c>
      <c r="F857" s="10">
        <v>15322</v>
      </c>
      <c r="G857" s="10" t="s">
        <v>6885</v>
      </c>
      <c r="H857" s="10">
        <v>2011</v>
      </c>
      <c r="I857" s="10" t="s">
        <v>6886</v>
      </c>
      <c r="J857" s="159">
        <v>46926</v>
      </c>
      <c r="K857" s="10" t="s">
        <v>6772</v>
      </c>
      <c r="L857" s="10" t="s">
        <v>6864</v>
      </c>
      <c r="M857" s="10" t="s">
        <v>6865</v>
      </c>
      <c r="N857" s="10" t="s">
        <v>6887</v>
      </c>
      <c r="O857" s="10" t="s">
        <v>6888</v>
      </c>
      <c r="P857" s="10" t="s">
        <v>6889</v>
      </c>
      <c r="Q857" s="159">
        <v>25</v>
      </c>
      <c r="R857" s="159">
        <v>0</v>
      </c>
      <c r="S857" s="159">
        <v>2</v>
      </c>
      <c r="T857" s="159">
        <v>23</v>
      </c>
      <c r="U857" s="159">
        <v>25</v>
      </c>
      <c r="V857" s="47">
        <v>0</v>
      </c>
      <c r="W857" s="47">
        <v>100</v>
      </c>
      <c r="X857" s="35" t="s">
        <v>6732</v>
      </c>
      <c r="Y857" s="10">
        <v>3</v>
      </c>
      <c r="Z857" s="10">
        <v>11</v>
      </c>
      <c r="AA857" s="10">
        <v>3</v>
      </c>
      <c r="AB857" s="10">
        <v>4</v>
      </c>
      <c r="AE857" s="10">
        <v>5</v>
      </c>
      <c r="AF857" s="10">
        <v>0</v>
      </c>
    </row>
    <row r="858" spans="1:44" s="10" customFormat="1" ht="183.9">
      <c r="A858" s="10" t="s">
        <v>6722</v>
      </c>
      <c r="B858" s="10" t="s">
        <v>6723</v>
      </c>
      <c r="C858" s="10">
        <v>54</v>
      </c>
      <c r="D858" s="158" t="s">
        <v>6724</v>
      </c>
      <c r="E858" s="10" t="s">
        <v>6861</v>
      </c>
      <c r="F858" s="10">
        <v>15322</v>
      </c>
      <c r="G858" s="10" t="s">
        <v>6890</v>
      </c>
      <c r="H858" s="10">
        <v>2014</v>
      </c>
      <c r="I858" s="10" t="s">
        <v>6891</v>
      </c>
      <c r="J858" s="159">
        <v>44777.11</v>
      </c>
      <c r="K858" s="10" t="s">
        <v>6772</v>
      </c>
      <c r="L858" s="10" t="s">
        <v>6864</v>
      </c>
      <c r="M858" s="10" t="s">
        <v>6865</v>
      </c>
      <c r="N858" s="10" t="s">
        <v>6892</v>
      </c>
      <c r="O858" s="10" t="s">
        <v>6893</v>
      </c>
      <c r="P858" s="10" t="s">
        <v>6894</v>
      </c>
      <c r="Q858" s="159">
        <v>33</v>
      </c>
      <c r="R858" s="159">
        <v>0</v>
      </c>
      <c r="S858" s="159">
        <v>10</v>
      </c>
      <c r="T858" s="159">
        <v>23</v>
      </c>
      <c r="U858" s="159">
        <v>33</v>
      </c>
      <c r="V858" s="47">
        <v>80</v>
      </c>
      <c r="W858" s="47">
        <v>100</v>
      </c>
      <c r="X858" s="35" t="s">
        <v>6732</v>
      </c>
      <c r="Y858" s="10">
        <v>3</v>
      </c>
      <c r="Z858" s="10">
        <v>11</v>
      </c>
      <c r="AA858" s="10">
        <v>4</v>
      </c>
      <c r="AB858" s="10">
        <v>4</v>
      </c>
      <c r="AE858" s="10">
        <v>5</v>
      </c>
      <c r="AF858" s="10">
        <v>70</v>
      </c>
      <c r="AG858" s="10" t="s">
        <v>6724</v>
      </c>
      <c r="AH858" s="10" t="s">
        <v>6733</v>
      </c>
      <c r="AI858" s="10">
        <v>30</v>
      </c>
      <c r="AJ858" s="10" t="s">
        <v>6895</v>
      </c>
      <c r="AK858" s="10" t="s">
        <v>6870</v>
      </c>
      <c r="AL858" s="10">
        <v>30</v>
      </c>
      <c r="AM858" s="10" t="s">
        <v>6869</v>
      </c>
      <c r="AN858" s="10" t="s">
        <v>6870</v>
      </c>
      <c r="AO858" s="10">
        <v>10</v>
      </c>
    </row>
    <row r="859" spans="1:44" s="10" customFormat="1" ht="70.75">
      <c r="A859" s="10" t="s">
        <v>6722</v>
      </c>
      <c r="B859" s="10" t="s">
        <v>6723</v>
      </c>
      <c r="C859" s="10">
        <v>54</v>
      </c>
      <c r="D859" s="158" t="s">
        <v>6724</v>
      </c>
      <c r="E859" s="10" t="s">
        <v>6861</v>
      </c>
      <c r="F859" s="10">
        <v>15322</v>
      </c>
      <c r="G859" s="10" t="s">
        <v>6896</v>
      </c>
      <c r="H859" s="10">
        <v>2019</v>
      </c>
      <c r="I859" s="10" t="s">
        <v>6897</v>
      </c>
      <c r="J859" s="159">
        <v>31000.33</v>
      </c>
      <c r="K859" s="21" t="s">
        <v>9759</v>
      </c>
      <c r="L859" s="10" t="s">
        <v>6898</v>
      </c>
      <c r="M859" s="10" t="s">
        <v>6899</v>
      </c>
      <c r="N859" s="10" t="s">
        <v>6900</v>
      </c>
      <c r="O859" s="10" t="s">
        <v>6901</v>
      </c>
      <c r="P859" s="10">
        <v>47808</v>
      </c>
      <c r="Q859" s="159">
        <v>30.53</v>
      </c>
      <c r="R859" s="159">
        <v>5.53</v>
      </c>
      <c r="S859" s="159">
        <v>2</v>
      </c>
      <c r="T859" s="159">
        <v>23</v>
      </c>
      <c r="U859" s="159">
        <v>30.53</v>
      </c>
      <c r="V859" s="47">
        <v>40</v>
      </c>
      <c r="W859" s="47">
        <v>57</v>
      </c>
      <c r="X859" s="35" t="s">
        <v>6732</v>
      </c>
      <c r="Y859" s="10">
        <v>1</v>
      </c>
      <c r="Z859" s="10">
        <v>9</v>
      </c>
      <c r="AA859" s="10">
        <v>1</v>
      </c>
      <c r="AB859" s="10">
        <v>60</v>
      </c>
      <c r="AE859" s="10">
        <v>5</v>
      </c>
      <c r="AF859" s="10">
        <v>10</v>
      </c>
      <c r="AG859" s="10" t="s">
        <v>6869</v>
      </c>
      <c r="AH859" s="10" t="s">
        <v>6870</v>
      </c>
      <c r="AI859" s="10">
        <v>10</v>
      </c>
    </row>
    <row r="860" spans="1:44" s="10" customFormat="1" ht="141.44999999999999">
      <c r="A860" s="10" t="s">
        <v>6722</v>
      </c>
      <c r="B860" s="10" t="s">
        <v>6723</v>
      </c>
      <c r="C860" s="10">
        <v>55</v>
      </c>
      <c r="D860" s="158" t="s">
        <v>6724</v>
      </c>
      <c r="E860" s="10" t="s">
        <v>6902</v>
      </c>
      <c r="F860" s="10">
        <v>20238</v>
      </c>
      <c r="G860" s="10" t="s">
        <v>6903</v>
      </c>
      <c r="H860" s="10">
        <v>2005</v>
      </c>
      <c r="I860" s="10" t="s">
        <v>6904</v>
      </c>
      <c r="J860" s="159">
        <v>187440.66</v>
      </c>
      <c r="K860" s="10" t="s">
        <v>149</v>
      </c>
      <c r="L860" s="10" t="s">
        <v>6748</v>
      </c>
      <c r="M860" s="10" t="s">
        <v>6729</v>
      </c>
      <c r="N860" s="10" t="s">
        <v>6905</v>
      </c>
      <c r="O860" s="10" t="s">
        <v>6731</v>
      </c>
      <c r="P860" s="10">
        <v>43030</v>
      </c>
      <c r="Q860" s="159">
        <v>24</v>
      </c>
      <c r="R860" s="159">
        <v>0</v>
      </c>
      <c r="S860" s="159">
        <v>1.56</v>
      </c>
      <c r="T860" s="159">
        <v>22.4</v>
      </c>
      <c r="U860" s="159">
        <v>24</v>
      </c>
      <c r="V860" s="47">
        <v>100</v>
      </c>
      <c r="W860" s="47">
        <v>100</v>
      </c>
      <c r="X860" s="35" t="s">
        <v>6732</v>
      </c>
      <c r="Y860" s="10">
        <v>3</v>
      </c>
      <c r="Z860" s="10">
        <v>1</v>
      </c>
      <c r="AA860" s="10">
        <v>1</v>
      </c>
      <c r="AB860" s="10">
        <v>4</v>
      </c>
      <c r="AC860" s="10">
        <v>12</v>
      </c>
      <c r="AE860" s="10">
        <v>5</v>
      </c>
      <c r="AF860" s="10">
        <v>100</v>
      </c>
      <c r="AG860" s="156" t="s">
        <v>6906</v>
      </c>
      <c r="AH860" s="156" t="s">
        <v>6907</v>
      </c>
      <c r="AI860" s="156">
        <v>60</v>
      </c>
      <c r="AJ860" s="156" t="s">
        <v>6768</v>
      </c>
      <c r="AK860" s="156" t="s">
        <v>6768</v>
      </c>
      <c r="AL860" s="156">
        <v>40</v>
      </c>
    </row>
    <row r="861" spans="1:44" s="10" customFormat="1" ht="70.75">
      <c r="A861" s="10" t="s">
        <v>6722</v>
      </c>
      <c r="B861" s="10" t="s">
        <v>6723</v>
      </c>
      <c r="C861" s="10">
        <v>55</v>
      </c>
      <c r="D861" s="158" t="s">
        <v>6724</v>
      </c>
      <c r="E861" s="10" t="s">
        <v>6902</v>
      </c>
      <c r="F861" s="10">
        <v>20238</v>
      </c>
      <c r="G861" s="10" t="s">
        <v>6908</v>
      </c>
      <c r="H861" s="10">
        <v>2009</v>
      </c>
      <c r="I861" s="10" t="s">
        <v>6909</v>
      </c>
      <c r="J861" s="159">
        <v>38185.879999999997</v>
      </c>
      <c r="K861" s="10" t="s">
        <v>6772</v>
      </c>
      <c r="L861" s="10" t="s">
        <v>6748</v>
      </c>
      <c r="M861" s="10" t="s">
        <v>6729</v>
      </c>
      <c r="N861" s="10" t="s">
        <v>6910</v>
      </c>
      <c r="O861" s="10" t="s">
        <v>6911</v>
      </c>
      <c r="P861" s="10">
        <v>45660</v>
      </c>
      <c r="Q861" s="159">
        <v>23.8</v>
      </c>
      <c r="R861" s="159">
        <v>0</v>
      </c>
      <c r="S861" s="159">
        <v>1.4</v>
      </c>
      <c r="T861" s="159">
        <v>22.4</v>
      </c>
      <c r="U861" s="159">
        <v>23.8</v>
      </c>
      <c r="V861" s="47">
        <v>100</v>
      </c>
      <c r="W861" s="47">
        <v>100</v>
      </c>
      <c r="X861" s="35" t="s">
        <v>6732</v>
      </c>
      <c r="Y861" s="10">
        <v>3</v>
      </c>
      <c r="Z861" s="10">
        <v>11</v>
      </c>
      <c r="AA861" s="10">
        <v>3</v>
      </c>
      <c r="AB861" s="10">
        <v>4</v>
      </c>
      <c r="AE861" s="10">
        <v>5</v>
      </c>
      <c r="AF861" s="10">
        <v>0</v>
      </c>
    </row>
    <row r="862" spans="1:44" s="10" customFormat="1" ht="56.6">
      <c r="A862" s="10" t="s">
        <v>6722</v>
      </c>
      <c r="B862" s="10" t="s">
        <v>6723</v>
      </c>
      <c r="C862" s="10">
        <v>54</v>
      </c>
      <c r="D862" s="158" t="s">
        <v>6724</v>
      </c>
      <c r="E862" s="10" t="s">
        <v>6902</v>
      </c>
      <c r="F862" s="10">
        <v>20238</v>
      </c>
      <c r="G862" s="10" t="s">
        <v>6912</v>
      </c>
      <c r="H862" s="10">
        <v>2016</v>
      </c>
      <c r="I862" s="10" t="s">
        <v>6913</v>
      </c>
      <c r="J862" s="159">
        <v>68340.47</v>
      </c>
      <c r="K862" s="10" t="s">
        <v>6772</v>
      </c>
      <c r="L862" s="10" t="s">
        <v>6914</v>
      </c>
      <c r="M862" s="10" t="s">
        <v>6729</v>
      </c>
      <c r="N862" s="10" t="s">
        <v>6915</v>
      </c>
      <c r="O862" s="10" t="s">
        <v>6916</v>
      </c>
      <c r="P862" s="10">
        <v>47232</v>
      </c>
      <c r="Q862" s="159">
        <v>32.9</v>
      </c>
      <c r="R862" s="159">
        <v>0</v>
      </c>
      <c r="S862" s="159">
        <v>2.5</v>
      </c>
      <c r="T862" s="159">
        <v>22.4</v>
      </c>
      <c r="U862" s="159">
        <v>32.9</v>
      </c>
      <c r="V862" s="47">
        <v>50</v>
      </c>
      <c r="W862" s="47">
        <v>100</v>
      </c>
      <c r="X862" s="35" t="s">
        <v>6732</v>
      </c>
      <c r="Y862" s="10">
        <v>1</v>
      </c>
      <c r="Z862" s="10">
        <v>7</v>
      </c>
      <c r="AA862" s="10">
        <v>6</v>
      </c>
      <c r="AB862" s="10">
        <v>60</v>
      </c>
      <c r="AE862" s="10">
        <v>5</v>
      </c>
      <c r="AF862" s="10">
        <v>10</v>
      </c>
      <c r="AG862" s="156" t="s">
        <v>6906</v>
      </c>
      <c r="AH862" s="156" t="s">
        <v>6907</v>
      </c>
      <c r="AI862" s="156">
        <v>20</v>
      </c>
      <c r="AJ862" s="156" t="s">
        <v>6768</v>
      </c>
      <c r="AK862" s="156" t="s">
        <v>6768</v>
      </c>
      <c r="AL862" s="156">
        <v>10</v>
      </c>
    </row>
    <row r="863" spans="1:44" s="10" customFormat="1" ht="113.15">
      <c r="A863" s="10" t="s">
        <v>6722</v>
      </c>
      <c r="B863" s="10" t="s">
        <v>6723</v>
      </c>
      <c r="C863" s="10">
        <v>43</v>
      </c>
      <c r="D863" s="158" t="s">
        <v>6917</v>
      </c>
      <c r="E863" s="10" t="s">
        <v>6918</v>
      </c>
      <c r="F863" s="10">
        <v>11943</v>
      </c>
      <c r="G863" s="10" t="s">
        <v>6919</v>
      </c>
      <c r="H863" s="10">
        <v>2006</v>
      </c>
      <c r="I863" s="10" t="s">
        <v>6920</v>
      </c>
      <c r="J863" s="159">
        <v>136705.06</v>
      </c>
      <c r="K863" s="10" t="s">
        <v>149</v>
      </c>
      <c r="L863" s="10" t="s">
        <v>6921</v>
      </c>
      <c r="M863" s="10" t="s">
        <v>6729</v>
      </c>
      <c r="N863" s="10" t="s">
        <v>6922</v>
      </c>
      <c r="O863" s="10" t="s">
        <v>6923</v>
      </c>
      <c r="P863" s="10">
        <v>44876</v>
      </c>
      <c r="Q863" s="159">
        <v>26.9</v>
      </c>
      <c r="R863" s="159">
        <v>0</v>
      </c>
      <c r="S863" s="159">
        <v>4.49</v>
      </c>
      <c r="T863" s="159">
        <v>22.4</v>
      </c>
      <c r="U863" s="159">
        <v>26.9</v>
      </c>
      <c r="V863" s="47">
        <v>100</v>
      </c>
      <c r="W863" s="47">
        <v>100</v>
      </c>
      <c r="X863" s="35" t="s">
        <v>6732</v>
      </c>
      <c r="Y863" s="10">
        <v>4</v>
      </c>
      <c r="Z863" s="10">
        <v>5</v>
      </c>
      <c r="AA863" s="10">
        <v>5</v>
      </c>
      <c r="AB863" s="10">
        <v>46</v>
      </c>
      <c r="AC863" s="10">
        <v>12</v>
      </c>
      <c r="AE863" s="10">
        <v>5</v>
      </c>
      <c r="AF863" s="10">
        <v>100</v>
      </c>
      <c r="AG863" s="10" t="s">
        <v>6917</v>
      </c>
      <c r="AH863" s="10" t="s">
        <v>6924</v>
      </c>
      <c r="AI863" s="10">
        <v>80</v>
      </c>
      <c r="AJ863" s="10" t="s">
        <v>6768</v>
      </c>
      <c r="AK863" s="10" t="s">
        <v>6768</v>
      </c>
      <c r="AL863" s="10">
        <v>20</v>
      </c>
    </row>
    <row r="864" spans="1:44" s="10" customFormat="1" ht="56.6">
      <c r="A864" s="10" t="s">
        <v>6722</v>
      </c>
      <c r="B864" s="10" t="s">
        <v>6723</v>
      </c>
      <c r="C864" s="10">
        <v>43</v>
      </c>
      <c r="D864" s="158" t="s">
        <v>6917</v>
      </c>
      <c r="E864" s="10" t="s">
        <v>6918</v>
      </c>
      <c r="F864" s="10">
        <v>11943</v>
      </c>
      <c r="G864" s="10" t="s">
        <v>6925</v>
      </c>
      <c r="H864" s="10">
        <v>2006</v>
      </c>
      <c r="I864" s="10" t="s">
        <v>6926</v>
      </c>
      <c r="J864" s="159">
        <v>69132.47</v>
      </c>
      <c r="K864" s="21" t="s">
        <v>9759</v>
      </c>
      <c r="L864" s="10" t="s">
        <v>6921</v>
      </c>
      <c r="M864" s="10" t="s">
        <v>6927</v>
      </c>
      <c r="N864" s="10" t="s">
        <v>6928</v>
      </c>
      <c r="O864" s="10" t="s">
        <v>6929</v>
      </c>
      <c r="P864" s="10" t="s">
        <v>6930</v>
      </c>
      <c r="Q864" s="159">
        <v>26.9</v>
      </c>
      <c r="R864" s="159">
        <v>0</v>
      </c>
      <c r="S864" s="159">
        <v>4.5</v>
      </c>
      <c r="T864" s="159">
        <v>22.4</v>
      </c>
      <c r="U864" s="159">
        <v>26.9</v>
      </c>
      <c r="V864" s="47">
        <v>100</v>
      </c>
      <c r="W864" s="47">
        <v>100</v>
      </c>
      <c r="X864" s="35" t="s">
        <v>6732</v>
      </c>
      <c r="Y864" s="10">
        <v>4</v>
      </c>
      <c r="Z864" s="10">
        <v>5</v>
      </c>
      <c r="AA864" s="10">
        <v>5</v>
      </c>
      <c r="AB864" s="10">
        <v>60</v>
      </c>
      <c r="AE864" s="10">
        <v>5</v>
      </c>
      <c r="AF864" s="10">
        <v>100</v>
      </c>
      <c r="AG864" s="10" t="s">
        <v>6917</v>
      </c>
      <c r="AH864" s="10" t="s">
        <v>6924</v>
      </c>
      <c r="AI864" s="10">
        <v>75</v>
      </c>
      <c r="AJ864" s="10" t="s">
        <v>6768</v>
      </c>
      <c r="AK864" s="10" t="s">
        <v>6768</v>
      </c>
      <c r="AL864" s="10">
        <v>25</v>
      </c>
    </row>
    <row r="865" spans="1:41" s="10" customFormat="1" ht="56.6">
      <c r="A865" s="10" t="s">
        <v>6722</v>
      </c>
      <c r="B865" s="10" t="s">
        <v>6723</v>
      </c>
      <c r="C865" s="10">
        <v>43</v>
      </c>
      <c r="D865" s="158" t="s">
        <v>6917</v>
      </c>
      <c r="E865" s="10" t="s">
        <v>6918</v>
      </c>
      <c r="F865" s="10">
        <v>11943</v>
      </c>
      <c r="G865" s="10" t="s">
        <v>6931</v>
      </c>
      <c r="H865" s="10">
        <v>2006</v>
      </c>
      <c r="I865" s="10" t="s">
        <v>6926</v>
      </c>
      <c r="J865" s="159">
        <v>30737.33</v>
      </c>
      <c r="K865" s="21" t="s">
        <v>9759</v>
      </c>
      <c r="L865" s="10" t="s">
        <v>6921</v>
      </c>
      <c r="M865" s="10" t="s">
        <v>6927</v>
      </c>
      <c r="N865" s="10" t="s">
        <v>6928</v>
      </c>
      <c r="O865" s="10" t="s">
        <v>6929</v>
      </c>
      <c r="P865" s="10" t="s">
        <v>6932</v>
      </c>
      <c r="Q865" s="159">
        <v>26.7</v>
      </c>
      <c r="R865" s="159">
        <v>0</v>
      </c>
      <c r="S865" s="159">
        <v>4.3</v>
      </c>
      <c r="T865" s="159">
        <v>22.4</v>
      </c>
      <c r="U865" s="159">
        <v>26.7</v>
      </c>
      <c r="V865" s="47">
        <v>100</v>
      </c>
      <c r="W865" s="47">
        <v>100</v>
      </c>
      <c r="X865" s="35" t="s">
        <v>6732</v>
      </c>
      <c r="Y865" s="10">
        <v>4</v>
      </c>
      <c r="Z865" s="10">
        <v>5</v>
      </c>
      <c r="AA865" s="10">
        <v>5</v>
      </c>
      <c r="AB865" s="10">
        <v>60</v>
      </c>
      <c r="AE865" s="10">
        <v>2</v>
      </c>
      <c r="AF865" s="10">
        <v>100</v>
      </c>
      <c r="AG865" s="10" t="s">
        <v>6917</v>
      </c>
      <c r="AH865" s="10" t="s">
        <v>6924</v>
      </c>
      <c r="AI865" s="10">
        <v>80</v>
      </c>
      <c r="AJ865" s="10" t="s">
        <v>6768</v>
      </c>
      <c r="AK865" s="10" t="s">
        <v>6768</v>
      </c>
      <c r="AL865" s="10">
        <v>20</v>
      </c>
    </row>
    <row r="866" spans="1:41" s="10" customFormat="1" ht="56.6">
      <c r="A866" s="10" t="s">
        <v>6722</v>
      </c>
      <c r="B866" s="10" t="s">
        <v>6723</v>
      </c>
      <c r="C866" s="10">
        <v>43</v>
      </c>
      <c r="D866" s="158" t="s">
        <v>6917</v>
      </c>
      <c r="E866" s="10" t="s">
        <v>6918</v>
      </c>
      <c r="F866" s="10">
        <v>11943</v>
      </c>
      <c r="G866" s="10" t="s">
        <v>6933</v>
      </c>
      <c r="H866" s="10">
        <v>2006</v>
      </c>
      <c r="I866" s="10" t="s">
        <v>6926</v>
      </c>
      <c r="J866" s="159">
        <v>30342.880000000001</v>
      </c>
      <c r="K866" s="21" t="s">
        <v>9759</v>
      </c>
      <c r="L866" s="10" t="s">
        <v>6921</v>
      </c>
      <c r="M866" s="10" t="s">
        <v>6927</v>
      </c>
      <c r="N866" s="10" t="s">
        <v>6928</v>
      </c>
      <c r="O866" s="10" t="s">
        <v>6929</v>
      </c>
      <c r="P866" s="10" t="s">
        <v>6934</v>
      </c>
      <c r="Q866" s="159">
        <v>26.6</v>
      </c>
      <c r="R866" s="159">
        <v>0</v>
      </c>
      <c r="S866" s="159">
        <v>4.2</v>
      </c>
      <c r="T866" s="159">
        <v>22.4</v>
      </c>
      <c r="U866" s="159">
        <v>26.6</v>
      </c>
      <c r="V866" s="47">
        <v>100</v>
      </c>
      <c r="W866" s="47">
        <v>100</v>
      </c>
      <c r="X866" s="35" t="s">
        <v>6732</v>
      </c>
      <c r="Y866" s="10">
        <v>4</v>
      </c>
      <c r="Z866" s="10">
        <v>5</v>
      </c>
      <c r="AA866" s="10">
        <v>5</v>
      </c>
      <c r="AB866" s="10">
        <v>60</v>
      </c>
      <c r="AE866" s="10">
        <v>2</v>
      </c>
      <c r="AF866" s="10">
        <v>100</v>
      </c>
      <c r="AG866" s="10" t="s">
        <v>6917</v>
      </c>
      <c r="AH866" s="10" t="s">
        <v>6924</v>
      </c>
      <c r="AI866" s="10">
        <v>70</v>
      </c>
      <c r="AJ866" s="10" t="s">
        <v>6768</v>
      </c>
      <c r="AK866" s="10" t="s">
        <v>6768</v>
      </c>
      <c r="AL866" s="10">
        <v>30</v>
      </c>
    </row>
    <row r="867" spans="1:41" s="10" customFormat="1" ht="56.6">
      <c r="A867" s="10" t="s">
        <v>6722</v>
      </c>
      <c r="B867" s="10" t="s">
        <v>6723</v>
      </c>
      <c r="C867" s="10">
        <v>43</v>
      </c>
      <c r="D867" s="158" t="s">
        <v>6917</v>
      </c>
      <c r="E867" s="10" t="s">
        <v>6935</v>
      </c>
      <c r="F867" s="10">
        <v>11943</v>
      </c>
      <c r="G867" s="10" t="s">
        <v>6936</v>
      </c>
      <c r="H867" s="10">
        <v>2005</v>
      </c>
      <c r="I867" s="10" t="s">
        <v>6937</v>
      </c>
      <c r="J867" s="159">
        <v>148801.51</v>
      </c>
      <c r="K867" s="10" t="s">
        <v>149</v>
      </c>
      <c r="L867" s="10" t="s">
        <v>6921</v>
      </c>
      <c r="M867" s="10" t="s">
        <v>6729</v>
      </c>
      <c r="N867" s="10" t="s">
        <v>6938</v>
      </c>
      <c r="O867" s="10" t="s">
        <v>6939</v>
      </c>
      <c r="P867" s="10">
        <v>44512</v>
      </c>
      <c r="Q867" s="159">
        <v>25.6</v>
      </c>
      <c r="R867" s="159">
        <v>0</v>
      </c>
      <c r="S867" s="159">
        <v>3.2</v>
      </c>
      <c r="T867" s="159">
        <v>22.4</v>
      </c>
      <c r="U867" s="159">
        <v>25.6</v>
      </c>
      <c r="V867" s="47">
        <v>100</v>
      </c>
      <c r="W867" s="47">
        <v>100</v>
      </c>
      <c r="X867" s="35" t="s">
        <v>6732</v>
      </c>
      <c r="Y867" s="10">
        <v>1</v>
      </c>
      <c r="Z867" s="10">
        <v>4</v>
      </c>
      <c r="AA867" s="10">
        <v>1</v>
      </c>
      <c r="AB867" s="10">
        <v>46</v>
      </c>
      <c r="AC867" s="10">
        <v>12</v>
      </c>
      <c r="AE867" s="10">
        <v>5</v>
      </c>
      <c r="AF867" s="10">
        <v>100</v>
      </c>
      <c r="AG867" s="10" t="s">
        <v>6917</v>
      </c>
      <c r="AH867" s="10" t="s">
        <v>6924</v>
      </c>
      <c r="AI867" s="10">
        <v>90</v>
      </c>
      <c r="AJ867" s="10" t="s">
        <v>6768</v>
      </c>
      <c r="AK867" s="10" t="s">
        <v>6768</v>
      </c>
      <c r="AL867" s="10">
        <v>10</v>
      </c>
    </row>
    <row r="868" spans="1:41" s="10" customFormat="1" ht="113.15">
      <c r="A868" s="10" t="s">
        <v>6722</v>
      </c>
      <c r="B868" s="10" t="s">
        <v>6723</v>
      </c>
      <c r="C868" s="10">
        <v>57</v>
      </c>
      <c r="D868" s="158" t="s">
        <v>6940</v>
      </c>
      <c r="E868" s="10" t="s">
        <v>6941</v>
      </c>
      <c r="F868" s="10">
        <v>4628</v>
      </c>
      <c r="G868" s="10" t="s">
        <v>6942</v>
      </c>
      <c r="H868" s="10">
        <v>2008</v>
      </c>
      <c r="I868" s="10" t="s">
        <v>6943</v>
      </c>
      <c r="J868" s="159">
        <v>20463.3</v>
      </c>
      <c r="K868" s="10" t="s">
        <v>6772</v>
      </c>
      <c r="L868" s="10" t="s">
        <v>6944</v>
      </c>
      <c r="M868" s="10" t="s">
        <v>6794</v>
      </c>
      <c r="N868" s="10" t="s">
        <v>6945</v>
      </c>
      <c r="O868" s="10" t="s">
        <v>6946</v>
      </c>
      <c r="P868" s="10">
        <v>45399</v>
      </c>
      <c r="Q868" s="159">
        <v>29.3</v>
      </c>
      <c r="R868" s="159">
        <v>0</v>
      </c>
      <c r="S868" s="159">
        <v>2.9</v>
      </c>
      <c r="T868" s="159">
        <v>26.4</v>
      </c>
      <c r="U868" s="159">
        <v>29.3</v>
      </c>
      <c r="V868" s="47">
        <v>35</v>
      </c>
      <c r="W868" s="47">
        <v>100</v>
      </c>
      <c r="X868" s="35" t="s">
        <v>6732</v>
      </c>
      <c r="Y868" s="10">
        <v>3</v>
      </c>
      <c r="Z868" s="10">
        <v>3</v>
      </c>
      <c r="AA868" s="10">
        <v>3</v>
      </c>
      <c r="AB868" s="10">
        <v>4</v>
      </c>
      <c r="AE868" s="10">
        <v>5</v>
      </c>
      <c r="AF868" s="10">
        <v>35</v>
      </c>
      <c r="AG868" s="10" t="s">
        <v>6947</v>
      </c>
      <c r="AH868" s="10" t="s">
        <v>6948</v>
      </c>
      <c r="AI868" s="10">
        <v>20</v>
      </c>
      <c r="AJ868" s="10" t="s">
        <v>6949</v>
      </c>
      <c r="AK868" s="10" t="s">
        <v>6950</v>
      </c>
      <c r="AL868" s="10">
        <v>15</v>
      </c>
    </row>
    <row r="869" spans="1:41" s="10" customFormat="1" ht="70.75">
      <c r="A869" s="10" t="s">
        <v>6722</v>
      </c>
      <c r="B869" s="10" t="s">
        <v>6723</v>
      </c>
      <c r="C869" s="10">
        <v>63</v>
      </c>
      <c r="D869" s="158" t="s">
        <v>6859</v>
      </c>
      <c r="E869" s="10" t="s">
        <v>6951</v>
      </c>
      <c r="F869" s="10">
        <v>8584</v>
      </c>
      <c r="G869" s="10" t="s">
        <v>6952</v>
      </c>
      <c r="H869" s="10">
        <v>2002</v>
      </c>
      <c r="I869" s="10" t="s">
        <v>6953</v>
      </c>
      <c r="J869" s="159">
        <v>28504.74</v>
      </c>
      <c r="K869" s="10" t="s">
        <v>6772</v>
      </c>
      <c r="L869" s="10" t="s">
        <v>6748</v>
      </c>
      <c r="M869" s="10" t="s">
        <v>6729</v>
      </c>
      <c r="N869" s="10" t="s">
        <v>6954</v>
      </c>
      <c r="O869" s="10" t="s">
        <v>6955</v>
      </c>
      <c r="P869" s="10" t="s">
        <v>6956</v>
      </c>
      <c r="Q869" s="159">
        <v>24.6</v>
      </c>
      <c r="R869" s="159">
        <v>0</v>
      </c>
      <c r="S869" s="159">
        <v>2.15</v>
      </c>
      <c r="T869" s="159">
        <v>22.35</v>
      </c>
      <c r="U869" s="159">
        <v>24.6</v>
      </c>
      <c r="V869" s="47">
        <v>100</v>
      </c>
      <c r="W869" s="47">
        <v>100</v>
      </c>
      <c r="X869" s="35" t="s">
        <v>6732</v>
      </c>
      <c r="Y869" s="10">
        <v>4</v>
      </c>
      <c r="Z869" s="10">
        <v>3</v>
      </c>
      <c r="AA869" s="10">
        <v>4</v>
      </c>
      <c r="AB869" s="10">
        <v>46</v>
      </c>
      <c r="AE869" s="10">
        <v>5</v>
      </c>
      <c r="AF869" s="10">
        <v>100</v>
      </c>
      <c r="AG869" s="10" t="s">
        <v>6859</v>
      </c>
      <c r="AH869" s="10" t="s">
        <v>6957</v>
      </c>
      <c r="AI869" s="10">
        <v>80</v>
      </c>
      <c r="AJ869" s="10" t="s">
        <v>6768</v>
      </c>
      <c r="AK869" s="10" t="s">
        <v>6768</v>
      </c>
      <c r="AL869" s="10">
        <v>20</v>
      </c>
    </row>
    <row r="870" spans="1:41" s="10" customFormat="1" ht="70.75">
      <c r="A870" s="10" t="s">
        <v>6722</v>
      </c>
      <c r="B870" s="10" t="s">
        <v>6723</v>
      </c>
      <c r="C870" s="10">
        <v>63</v>
      </c>
      <c r="D870" s="158" t="s">
        <v>6859</v>
      </c>
      <c r="E870" s="10" t="s">
        <v>6951</v>
      </c>
      <c r="F870" s="10">
        <v>8584</v>
      </c>
      <c r="G870" s="10" t="s">
        <v>6958</v>
      </c>
      <c r="H870" s="10">
        <v>2002</v>
      </c>
      <c r="I870" s="10" t="s">
        <v>6959</v>
      </c>
      <c r="J870" s="159">
        <v>25436.19</v>
      </c>
      <c r="K870" s="10" t="s">
        <v>6772</v>
      </c>
      <c r="L870" s="10" t="s">
        <v>6748</v>
      </c>
      <c r="M870" s="10" t="s">
        <v>6729</v>
      </c>
      <c r="N870" s="10" t="s">
        <v>6954</v>
      </c>
      <c r="O870" s="10" t="s">
        <v>6955</v>
      </c>
      <c r="P870" s="10" t="s">
        <v>6960</v>
      </c>
      <c r="Q870" s="159">
        <v>24.9</v>
      </c>
      <c r="R870" s="159">
        <v>0</v>
      </c>
      <c r="S870" s="159">
        <v>2.5</v>
      </c>
      <c r="T870" s="159">
        <v>22.35</v>
      </c>
      <c r="U870" s="159">
        <v>24.9</v>
      </c>
      <c r="V870" s="47">
        <v>100</v>
      </c>
      <c r="W870" s="47">
        <v>100</v>
      </c>
      <c r="X870" s="35" t="s">
        <v>6732</v>
      </c>
      <c r="Y870" s="10">
        <v>4</v>
      </c>
      <c r="Z870" s="10">
        <v>3</v>
      </c>
      <c r="AA870" s="10">
        <v>4</v>
      </c>
      <c r="AB870" s="10">
        <v>46</v>
      </c>
      <c r="AE870" s="10">
        <v>5</v>
      </c>
      <c r="AF870" s="10">
        <v>100</v>
      </c>
      <c r="AG870" s="10" t="s">
        <v>6859</v>
      </c>
      <c r="AH870" s="10" t="s">
        <v>6957</v>
      </c>
      <c r="AI870" s="10">
        <v>75</v>
      </c>
      <c r="AJ870" s="10" t="s">
        <v>6768</v>
      </c>
      <c r="AK870" s="10" t="s">
        <v>6768</v>
      </c>
      <c r="AL870" s="10">
        <v>25</v>
      </c>
    </row>
    <row r="871" spans="1:41" s="10" customFormat="1" ht="155.6">
      <c r="A871" s="10" t="s">
        <v>6722</v>
      </c>
      <c r="B871" s="10" t="s">
        <v>6723</v>
      </c>
      <c r="C871" s="10">
        <v>63</v>
      </c>
      <c r="D871" s="158" t="s">
        <v>6859</v>
      </c>
      <c r="E871" s="10" t="s">
        <v>6961</v>
      </c>
      <c r="F871" s="10">
        <v>25797</v>
      </c>
      <c r="G871" s="10" t="s">
        <v>6962</v>
      </c>
      <c r="H871" s="10">
        <v>2016</v>
      </c>
      <c r="I871" s="10" t="s">
        <v>6963</v>
      </c>
      <c r="J871" s="159">
        <v>45236</v>
      </c>
      <c r="K871" s="10" t="s">
        <v>271</v>
      </c>
      <c r="L871" s="10" t="s">
        <v>6748</v>
      </c>
      <c r="M871" s="10" t="s">
        <v>6729</v>
      </c>
      <c r="N871" s="156" t="s">
        <v>6964</v>
      </c>
      <c r="O871" s="156" t="s">
        <v>6965</v>
      </c>
      <c r="P871" s="10">
        <v>47261</v>
      </c>
      <c r="Q871" s="159">
        <v>31.73</v>
      </c>
      <c r="R871" s="159">
        <v>0</v>
      </c>
      <c r="S871" s="159">
        <v>5</v>
      </c>
      <c r="T871" s="159">
        <v>22.4</v>
      </c>
      <c r="U871" s="159">
        <v>31.7</v>
      </c>
      <c r="V871" s="47">
        <v>100</v>
      </c>
      <c r="W871" s="47">
        <v>100</v>
      </c>
      <c r="X871" s="35" t="s">
        <v>6732</v>
      </c>
      <c r="Y871" s="10">
        <v>1</v>
      </c>
      <c r="Z871" s="10">
        <v>4</v>
      </c>
      <c r="AA871" s="10">
        <v>4</v>
      </c>
      <c r="AB871" s="10">
        <v>46</v>
      </c>
      <c r="AC871" s="10">
        <v>16</v>
      </c>
      <c r="AE871" s="10">
        <v>5</v>
      </c>
      <c r="AF871" s="10">
        <v>100</v>
      </c>
      <c r="AG871" s="10" t="s">
        <v>6859</v>
      </c>
      <c r="AH871" s="10" t="s">
        <v>6957</v>
      </c>
      <c r="AI871" s="10">
        <v>50</v>
      </c>
      <c r="AJ871" s="10" t="s">
        <v>6768</v>
      </c>
      <c r="AK871" s="10" t="s">
        <v>6966</v>
      </c>
      <c r="AL871" s="10">
        <v>50</v>
      </c>
    </row>
    <row r="872" spans="1:41" s="10" customFormat="1" ht="367.75">
      <c r="A872" s="10" t="s">
        <v>6722</v>
      </c>
      <c r="B872" s="10" t="s">
        <v>6723</v>
      </c>
      <c r="C872" s="10">
        <v>63</v>
      </c>
      <c r="D872" s="158" t="s">
        <v>6859</v>
      </c>
      <c r="E872" s="10" t="s">
        <v>6961</v>
      </c>
      <c r="F872" s="10">
        <v>25797</v>
      </c>
      <c r="G872" s="10" t="s">
        <v>6967</v>
      </c>
      <c r="H872" s="10">
        <v>2021</v>
      </c>
      <c r="I872" s="10" t="s">
        <v>6968</v>
      </c>
      <c r="J872" s="159">
        <v>33474.86</v>
      </c>
      <c r="K872" s="10" t="s">
        <v>332</v>
      </c>
      <c r="L872" s="156" t="s">
        <v>6964</v>
      </c>
      <c r="M872" s="156" t="s">
        <v>6965</v>
      </c>
      <c r="N872" s="10" t="s">
        <v>6969</v>
      </c>
      <c r="O872" s="10" t="s">
        <v>6970</v>
      </c>
      <c r="P872" s="10">
        <v>48275</v>
      </c>
      <c r="Q872" s="159">
        <v>57</v>
      </c>
      <c r="R872" s="159">
        <v>3.28</v>
      </c>
      <c r="S872" s="159"/>
      <c r="T872" s="159"/>
      <c r="U872" s="159"/>
      <c r="V872" s="47"/>
      <c r="W872" s="47">
        <v>5</v>
      </c>
      <c r="X872" s="35" t="s">
        <v>6971</v>
      </c>
      <c r="AC872" s="10">
        <v>19</v>
      </c>
      <c r="AE872" s="10">
        <v>5</v>
      </c>
      <c r="AF872" s="10">
        <v>20</v>
      </c>
      <c r="AG872" s="156" t="s">
        <v>6859</v>
      </c>
      <c r="AH872" s="156" t="s">
        <v>6957</v>
      </c>
      <c r="AI872" s="156">
        <v>100</v>
      </c>
    </row>
    <row r="873" spans="1:41" s="10" customFormat="1" ht="70.75">
      <c r="A873" s="10" t="s">
        <v>6722</v>
      </c>
      <c r="B873" s="10" t="s">
        <v>6723</v>
      </c>
      <c r="C873" s="10">
        <v>63</v>
      </c>
      <c r="D873" s="158" t="s">
        <v>6859</v>
      </c>
      <c r="E873" s="10" t="s">
        <v>6972</v>
      </c>
      <c r="F873" s="10">
        <v>29573</v>
      </c>
      <c r="G873" s="10" t="s">
        <v>6973</v>
      </c>
      <c r="H873" s="10">
        <v>2016</v>
      </c>
      <c r="I873" s="10" t="s">
        <v>6974</v>
      </c>
      <c r="J873" s="159">
        <v>41345</v>
      </c>
      <c r="K873" s="10" t="s">
        <v>271</v>
      </c>
      <c r="L873" s="10" t="s">
        <v>6748</v>
      </c>
      <c r="M873" s="10" t="s">
        <v>6729</v>
      </c>
      <c r="N873" s="10" t="s">
        <v>6975</v>
      </c>
      <c r="O873" s="10" t="s">
        <v>6976</v>
      </c>
      <c r="P873" s="10" t="s">
        <v>6977</v>
      </c>
      <c r="Q873" s="159">
        <v>28.86</v>
      </c>
      <c r="R873" s="159">
        <v>0</v>
      </c>
      <c r="S873" s="159">
        <v>2.5</v>
      </c>
      <c r="T873" s="159">
        <v>22.4</v>
      </c>
      <c r="U873" s="159">
        <v>28.86</v>
      </c>
      <c r="V873" s="47">
        <v>100</v>
      </c>
      <c r="W873" s="47">
        <v>100</v>
      </c>
      <c r="X873" s="35" t="s">
        <v>6732</v>
      </c>
      <c r="Y873" s="10">
        <v>3</v>
      </c>
      <c r="Z873" s="10">
        <v>1</v>
      </c>
      <c r="AA873" s="10">
        <v>2</v>
      </c>
      <c r="AB873" s="10">
        <v>46</v>
      </c>
      <c r="AC873" s="10">
        <v>16</v>
      </c>
      <c r="AE873" s="10">
        <v>5</v>
      </c>
      <c r="AF873" s="10">
        <v>100</v>
      </c>
      <c r="AG873" s="10" t="s">
        <v>6859</v>
      </c>
      <c r="AH873" s="10" t="s">
        <v>6957</v>
      </c>
      <c r="AI873" s="10">
        <v>80</v>
      </c>
      <c r="AJ873" s="10" t="s">
        <v>6768</v>
      </c>
      <c r="AK873" s="10" t="s">
        <v>6768</v>
      </c>
      <c r="AL873" s="10">
        <v>20</v>
      </c>
    </row>
    <row r="874" spans="1:41" s="10" customFormat="1" ht="99">
      <c r="A874" s="10" t="s">
        <v>6722</v>
      </c>
      <c r="B874" s="10" t="s">
        <v>6723</v>
      </c>
      <c r="C874" s="10">
        <v>59</v>
      </c>
      <c r="D874" s="158" t="s">
        <v>6811</v>
      </c>
      <c r="E874" s="10" t="s">
        <v>6978</v>
      </c>
      <c r="F874" s="10">
        <v>10369</v>
      </c>
      <c r="G874" s="10" t="s">
        <v>6979</v>
      </c>
      <c r="H874" s="10">
        <v>2003</v>
      </c>
      <c r="I874" s="10" t="s">
        <v>6980</v>
      </c>
      <c r="J874" s="159">
        <v>23994</v>
      </c>
      <c r="K874" s="10" t="s">
        <v>156</v>
      </c>
      <c r="L874" s="10" t="s">
        <v>6921</v>
      </c>
      <c r="M874" s="10" t="s">
        <v>6729</v>
      </c>
      <c r="N874" s="10" t="s">
        <v>6981</v>
      </c>
      <c r="O874" s="10" t="s">
        <v>6982</v>
      </c>
      <c r="P874" s="10" t="s">
        <v>6983</v>
      </c>
      <c r="Q874" s="159">
        <v>26.6</v>
      </c>
      <c r="R874" s="159">
        <v>0</v>
      </c>
      <c r="S874" s="159">
        <v>4.2</v>
      </c>
      <c r="T874" s="159">
        <v>22.4</v>
      </c>
      <c r="U874" s="159">
        <v>26.6</v>
      </c>
      <c r="V874" s="47">
        <v>100</v>
      </c>
      <c r="W874" s="47">
        <v>100</v>
      </c>
      <c r="X874" s="35" t="s">
        <v>6732</v>
      </c>
      <c r="Y874" s="10">
        <v>3</v>
      </c>
      <c r="Z874" s="10">
        <v>4</v>
      </c>
      <c r="AA874" s="10">
        <v>4</v>
      </c>
      <c r="AB874" s="10">
        <v>44</v>
      </c>
      <c r="AC874" s="10">
        <v>11</v>
      </c>
      <c r="AE874" s="10">
        <v>5</v>
      </c>
      <c r="AF874" s="10">
        <v>100</v>
      </c>
      <c r="AG874" s="10" t="s">
        <v>6811</v>
      </c>
      <c r="AH874" s="10" t="s">
        <v>6984</v>
      </c>
      <c r="AI874" s="10">
        <v>60</v>
      </c>
      <c r="AJ874" s="10" t="s">
        <v>6985</v>
      </c>
      <c r="AK874" s="10" t="s">
        <v>6986</v>
      </c>
      <c r="AL874" s="10">
        <v>25</v>
      </c>
      <c r="AM874" s="10" t="s">
        <v>6768</v>
      </c>
      <c r="AN874" s="10" t="s">
        <v>6768</v>
      </c>
      <c r="AO874" s="10">
        <v>15</v>
      </c>
    </row>
    <row r="875" spans="1:41" s="10" customFormat="1" ht="409.6">
      <c r="A875" s="10" t="s">
        <v>6722</v>
      </c>
      <c r="B875" s="10" t="s">
        <v>6723</v>
      </c>
      <c r="C875" s="10">
        <v>59</v>
      </c>
      <c r="D875" s="158" t="s">
        <v>6811</v>
      </c>
      <c r="E875" s="10" t="s">
        <v>6987</v>
      </c>
      <c r="F875" s="10">
        <v>12295</v>
      </c>
      <c r="G875" s="10" t="s">
        <v>6988</v>
      </c>
      <c r="H875" s="10">
        <v>2005</v>
      </c>
      <c r="I875" s="10" t="s">
        <v>6989</v>
      </c>
      <c r="J875" s="159">
        <v>296952.18</v>
      </c>
      <c r="K875" s="10" t="s">
        <v>149</v>
      </c>
      <c r="L875" s="10" t="s">
        <v>6990</v>
      </c>
      <c r="M875" s="10" t="s">
        <v>6729</v>
      </c>
      <c r="N875" s="10" t="s">
        <v>6991</v>
      </c>
      <c r="O875" s="10" t="s">
        <v>6992</v>
      </c>
      <c r="P875" s="10" t="s">
        <v>6993</v>
      </c>
      <c r="Q875" s="159">
        <v>47.4</v>
      </c>
      <c r="R875" s="159">
        <v>0</v>
      </c>
      <c r="S875" s="159">
        <v>25</v>
      </c>
      <c r="T875" s="159">
        <v>22.4</v>
      </c>
      <c r="U875" s="159">
        <v>47.4</v>
      </c>
      <c r="V875" s="47">
        <v>100</v>
      </c>
      <c r="W875" s="47">
        <v>100</v>
      </c>
      <c r="X875" s="35" t="s">
        <v>6732</v>
      </c>
      <c r="Y875" s="10">
        <v>3</v>
      </c>
      <c r="Z875" s="10">
        <v>4</v>
      </c>
      <c r="AA875" s="10">
        <v>4</v>
      </c>
      <c r="AB875" s="10">
        <v>44</v>
      </c>
      <c r="AC875" s="10">
        <v>12</v>
      </c>
      <c r="AE875" s="10">
        <v>5</v>
      </c>
      <c r="AF875" s="10">
        <v>100</v>
      </c>
      <c r="AG875" s="10" t="s">
        <v>6811</v>
      </c>
      <c r="AH875" s="10" t="s">
        <v>6994</v>
      </c>
      <c r="AI875" s="10">
        <v>70</v>
      </c>
      <c r="AJ875" s="10" t="s">
        <v>6985</v>
      </c>
      <c r="AK875" s="10" t="s">
        <v>6986</v>
      </c>
      <c r="AL875" s="10">
        <v>15</v>
      </c>
      <c r="AM875" s="10" t="s">
        <v>6768</v>
      </c>
      <c r="AN875" s="10" t="s">
        <v>6768</v>
      </c>
      <c r="AO875" s="10">
        <v>15</v>
      </c>
    </row>
    <row r="876" spans="1:41" s="10" customFormat="1" ht="409.6">
      <c r="A876" s="10" t="s">
        <v>6722</v>
      </c>
      <c r="B876" s="10" t="s">
        <v>6723</v>
      </c>
      <c r="C876" s="10">
        <v>59</v>
      </c>
      <c r="D876" s="158" t="s">
        <v>6811</v>
      </c>
      <c r="E876" s="10" t="s">
        <v>6987</v>
      </c>
      <c r="F876" s="10">
        <v>12295</v>
      </c>
      <c r="G876" s="10" t="s">
        <v>6995</v>
      </c>
      <c r="H876" s="10">
        <v>2005</v>
      </c>
      <c r="I876" s="10" t="s">
        <v>6996</v>
      </c>
      <c r="J876" s="159">
        <v>296952.18</v>
      </c>
      <c r="K876" s="10" t="s">
        <v>149</v>
      </c>
      <c r="L876" s="10" t="s">
        <v>6990</v>
      </c>
      <c r="M876" s="10" t="s">
        <v>6729</v>
      </c>
      <c r="N876" s="10" t="s">
        <v>6997</v>
      </c>
      <c r="O876" s="10" t="s">
        <v>6998</v>
      </c>
      <c r="P876" s="10" t="s">
        <v>6999</v>
      </c>
      <c r="Q876" s="159">
        <v>47.4</v>
      </c>
      <c r="R876" s="159">
        <v>0</v>
      </c>
      <c r="S876" s="159">
        <v>25</v>
      </c>
      <c r="T876" s="159">
        <v>22.4</v>
      </c>
      <c r="U876" s="159">
        <v>47.4</v>
      </c>
      <c r="V876" s="47">
        <v>100</v>
      </c>
      <c r="W876" s="47">
        <v>100</v>
      </c>
      <c r="X876" s="35" t="s">
        <v>6732</v>
      </c>
      <c r="Y876" s="10">
        <v>3</v>
      </c>
      <c r="Z876" s="10">
        <v>4</v>
      </c>
      <c r="AA876" s="10">
        <v>4</v>
      </c>
      <c r="AB876" s="10">
        <v>44</v>
      </c>
      <c r="AC876" s="10">
        <v>12</v>
      </c>
      <c r="AE876" s="10">
        <v>5</v>
      </c>
      <c r="AF876" s="10">
        <v>100</v>
      </c>
      <c r="AG876" s="10" t="s">
        <v>6811</v>
      </c>
      <c r="AH876" s="10" t="s">
        <v>6994</v>
      </c>
      <c r="AI876" s="10">
        <v>80</v>
      </c>
      <c r="AJ876" s="10" t="s">
        <v>6768</v>
      </c>
      <c r="AK876" s="10" t="s">
        <v>6768</v>
      </c>
      <c r="AL876" s="10">
        <v>20</v>
      </c>
    </row>
    <row r="877" spans="1:41" s="10" customFormat="1" ht="155.6">
      <c r="A877" s="10" t="s">
        <v>6722</v>
      </c>
      <c r="B877" s="10" t="s">
        <v>6723</v>
      </c>
      <c r="C877" s="10">
        <v>43</v>
      </c>
      <c r="D877" s="158" t="s">
        <v>6917</v>
      </c>
      <c r="E877" s="10" t="s">
        <v>7000</v>
      </c>
      <c r="F877" s="10">
        <v>4169</v>
      </c>
      <c r="G877" s="10" t="s">
        <v>7001</v>
      </c>
      <c r="H877" s="10">
        <v>2014</v>
      </c>
      <c r="I877" s="10" t="s">
        <v>7002</v>
      </c>
      <c r="J877" s="159">
        <v>62884.480000000003</v>
      </c>
      <c r="K877" s="10" t="s">
        <v>6772</v>
      </c>
      <c r="L877" s="10" t="s">
        <v>7003</v>
      </c>
      <c r="M877" s="10" t="s">
        <v>7004</v>
      </c>
      <c r="N877" s="10" t="s">
        <v>7005</v>
      </c>
      <c r="O877" s="10" t="s">
        <v>7006</v>
      </c>
      <c r="P877" s="10" t="s">
        <v>7007</v>
      </c>
      <c r="Q877" s="159">
        <v>32.9</v>
      </c>
      <c r="R877" s="159">
        <v>6</v>
      </c>
      <c r="S877" s="159">
        <v>4.5</v>
      </c>
      <c r="T877" s="159">
        <v>22.4</v>
      </c>
      <c r="U877" s="159">
        <v>32.9</v>
      </c>
      <c r="V877" s="47">
        <v>100</v>
      </c>
      <c r="W877" s="47">
        <v>100</v>
      </c>
      <c r="X877" s="35" t="s">
        <v>6732</v>
      </c>
      <c r="Y877" s="10">
        <v>1</v>
      </c>
      <c r="Z877" s="10">
        <v>8</v>
      </c>
      <c r="AA877" s="10">
        <v>2</v>
      </c>
      <c r="AB877" s="10">
        <v>46</v>
      </c>
      <c r="AE877" s="10">
        <v>5</v>
      </c>
      <c r="AF877" s="10">
        <v>100</v>
      </c>
      <c r="AG877" s="10" t="s">
        <v>6917</v>
      </c>
      <c r="AH877" s="10" t="s">
        <v>7008</v>
      </c>
      <c r="AI877" s="10">
        <v>85</v>
      </c>
      <c r="AJ877" s="10" t="s">
        <v>6768</v>
      </c>
      <c r="AK877" s="10" t="s">
        <v>6768</v>
      </c>
      <c r="AL877" s="10">
        <v>15</v>
      </c>
    </row>
    <row r="878" spans="1:41" s="10" customFormat="1" ht="198">
      <c r="A878" s="10" t="s">
        <v>6722</v>
      </c>
      <c r="B878" s="10" t="s">
        <v>6723</v>
      </c>
      <c r="C878" s="10">
        <v>54</v>
      </c>
      <c r="D878" s="158" t="s">
        <v>6724</v>
      </c>
      <c r="E878" s="10" t="s">
        <v>7009</v>
      </c>
      <c r="F878" s="10">
        <v>24332</v>
      </c>
      <c r="G878" s="10" t="s">
        <v>7010</v>
      </c>
      <c r="H878" s="10">
        <v>2017</v>
      </c>
      <c r="I878" s="10" t="s">
        <v>7011</v>
      </c>
      <c r="J878" s="159">
        <v>71150.05</v>
      </c>
      <c r="K878" s="21" t="s">
        <v>9759</v>
      </c>
      <c r="L878" s="10" t="s">
        <v>7012</v>
      </c>
      <c r="M878" s="10" t="s">
        <v>7013</v>
      </c>
      <c r="N878" s="10" t="s">
        <v>7014</v>
      </c>
      <c r="O878" s="10" t="s">
        <v>7015</v>
      </c>
      <c r="P878" s="10">
        <v>47552</v>
      </c>
      <c r="Q878" s="159">
        <v>100.77</v>
      </c>
      <c r="R878" s="159">
        <v>8.3699999999999992</v>
      </c>
      <c r="S878" s="159">
        <v>70</v>
      </c>
      <c r="T878" s="159">
        <v>22.4</v>
      </c>
      <c r="U878" s="159">
        <v>100.77</v>
      </c>
      <c r="V878" s="47">
        <v>100</v>
      </c>
      <c r="W878" s="47">
        <v>80</v>
      </c>
      <c r="X878" s="35" t="s">
        <v>6732</v>
      </c>
      <c r="Y878" s="10">
        <v>3</v>
      </c>
      <c r="Z878" s="10">
        <v>11</v>
      </c>
      <c r="AA878" s="10">
        <v>5</v>
      </c>
      <c r="AB878" s="10">
        <v>44</v>
      </c>
      <c r="AE878" s="10">
        <v>5</v>
      </c>
      <c r="AF878" s="10">
        <v>100</v>
      </c>
      <c r="AG878" s="10" t="s">
        <v>6724</v>
      </c>
      <c r="AH878" s="10" t="s">
        <v>7016</v>
      </c>
      <c r="AI878" s="10">
        <v>100</v>
      </c>
    </row>
    <row r="879" spans="1:41" s="10" customFormat="1" ht="311.14999999999998">
      <c r="A879" s="10" t="s">
        <v>7017</v>
      </c>
      <c r="B879" s="10" t="s">
        <v>7018</v>
      </c>
      <c r="C879" s="10">
        <v>5</v>
      </c>
      <c r="D879" s="158" t="s">
        <v>7019</v>
      </c>
      <c r="E879" s="10" t="s">
        <v>7020</v>
      </c>
      <c r="F879" s="10">
        <v>2077</v>
      </c>
      <c r="G879" s="10" t="s">
        <v>7021</v>
      </c>
      <c r="H879" s="10">
        <v>2004</v>
      </c>
      <c r="I879" s="10" t="s">
        <v>7022</v>
      </c>
      <c r="J879" s="159">
        <v>43202.64</v>
      </c>
      <c r="K879" s="10" t="s">
        <v>149</v>
      </c>
      <c r="L879" s="10" t="s">
        <v>7023</v>
      </c>
      <c r="M879" s="10" t="s">
        <v>7024</v>
      </c>
      <c r="N879" s="10" t="s">
        <v>7025</v>
      </c>
      <c r="O879" s="10" t="s">
        <v>7026</v>
      </c>
      <c r="P879" s="10" t="s">
        <v>7027</v>
      </c>
      <c r="Q879" s="159">
        <v>50</v>
      </c>
      <c r="R879" s="159">
        <v>0</v>
      </c>
      <c r="S879" s="159">
        <v>10</v>
      </c>
      <c r="T879" s="159">
        <v>40</v>
      </c>
      <c r="U879" s="159">
        <v>50</v>
      </c>
      <c r="V879" s="47">
        <v>33</v>
      </c>
      <c r="W879" s="47">
        <v>100</v>
      </c>
      <c r="X879" s="14" t="s">
        <v>7028</v>
      </c>
      <c r="Y879" s="10">
        <v>4</v>
      </c>
      <c r="Z879" s="10">
        <v>2</v>
      </c>
      <c r="AA879" s="10">
        <v>2</v>
      </c>
      <c r="AB879" s="10">
        <v>30</v>
      </c>
      <c r="AC879" s="10">
        <v>12</v>
      </c>
      <c r="AF879" s="10">
        <v>33</v>
      </c>
      <c r="AG879" s="10" t="s">
        <v>7019</v>
      </c>
      <c r="AH879" s="10" t="s">
        <v>7020</v>
      </c>
      <c r="AI879" s="10">
        <v>33</v>
      </c>
    </row>
    <row r="880" spans="1:41" s="10" customFormat="1" ht="84.9">
      <c r="A880" s="10" t="s">
        <v>7017</v>
      </c>
      <c r="B880" s="10" t="s">
        <v>7018</v>
      </c>
      <c r="C880" s="10">
        <v>3</v>
      </c>
      <c r="D880" s="158" t="s">
        <v>7029</v>
      </c>
      <c r="E880" s="10" t="s">
        <v>7030</v>
      </c>
      <c r="F880" s="10">
        <v>3869</v>
      </c>
      <c r="G880" s="10" t="s">
        <v>7031</v>
      </c>
      <c r="H880" s="10">
        <v>2004</v>
      </c>
      <c r="I880" s="10" t="s">
        <v>7032</v>
      </c>
      <c r="J880" s="159">
        <v>146970.46</v>
      </c>
      <c r="K880" s="10" t="s">
        <v>149</v>
      </c>
      <c r="L880" s="10" t="s">
        <v>7033</v>
      </c>
      <c r="M880" s="10" t="s">
        <v>7034</v>
      </c>
      <c r="N880" s="10" t="s">
        <v>7035</v>
      </c>
      <c r="O880" s="10" t="s">
        <v>7036</v>
      </c>
      <c r="P880" s="10">
        <v>46201.465340000002</v>
      </c>
      <c r="Q880" s="159">
        <v>0</v>
      </c>
      <c r="R880" s="159">
        <v>0</v>
      </c>
      <c r="S880" s="159">
        <v>0</v>
      </c>
      <c r="T880" s="159">
        <v>0</v>
      </c>
      <c r="U880" s="159">
        <v>0</v>
      </c>
      <c r="V880" s="47">
        <v>100</v>
      </c>
      <c r="W880" s="47">
        <v>100</v>
      </c>
      <c r="X880" s="10" t="s">
        <v>7028</v>
      </c>
      <c r="Y880" s="10">
        <v>1</v>
      </c>
      <c r="Z880" s="10">
        <v>8</v>
      </c>
      <c r="AA880" s="10">
        <v>2</v>
      </c>
      <c r="AB880" s="10">
        <v>60</v>
      </c>
      <c r="AC880" s="10">
        <v>12</v>
      </c>
      <c r="AF880" s="10">
        <v>100</v>
      </c>
      <c r="AG880" s="10" t="s">
        <v>7029</v>
      </c>
      <c r="AH880" s="10" t="s">
        <v>7030</v>
      </c>
      <c r="AI880" s="10">
        <v>100</v>
      </c>
    </row>
    <row r="881" spans="1:50" s="164" customFormat="1" ht="90.9" customHeight="1">
      <c r="A881" s="10" t="s">
        <v>7017</v>
      </c>
      <c r="B881" s="51" t="s">
        <v>7018</v>
      </c>
      <c r="C881" s="51">
        <v>7</v>
      </c>
      <c r="D881" s="164" t="s">
        <v>7037</v>
      </c>
      <c r="E881" s="164" t="s">
        <v>7038</v>
      </c>
      <c r="F881" s="51">
        <v>10814</v>
      </c>
      <c r="G881" s="164" t="s">
        <v>7039</v>
      </c>
      <c r="H881" s="51">
        <v>2002</v>
      </c>
      <c r="I881" s="164" t="s">
        <v>7040</v>
      </c>
      <c r="J881" s="161">
        <v>62593.89</v>
      </c>
      <c r="K881" s="52" t="s">
        <v>156</v>
      </c>
      <c r="L881" s="164" t="s">
        <v>7041</v>
      </c>
      <c r="M881" s="164" t="s">
        <v>7042</v>
      </c>
      <c r="N881" s="164" t="s">
        <v>7043</v>
      </c>
      <c r="O881" s="164" t="s">
        <v>7044</v>
      </c>
      <c r="P881" s="51">
        <v>42215.458570000003</v>
      </c>
      <c r="Q881" s="161">
        <v>35</v>
      </c>
      <c r="R881" s="161">
        <v>0</v>
      </c>
      <c r="S881" s="161">
        <v>10</v>
      </c>
      <c r="T881" s="161">
        <v>25</v>
      </c>
      <c r="U881" s="161">
        <v>35</v>
      </c>
      <c r="V881" s="51">
        <v>100</v>
      </c>
      <c r="W881" s="51">
        <v>100</v>
      </c>
      <c r="X881" s="164" t="s">
        <v>7028</v>
      </c>
      <c r="Y881" s="51">
        <v>1</v>
      </c>
      <c r="Z881" s="51">
        <v>8</v>
      </c>
      <c r="AA881" s="51">
        <v>2</v>
      </c>
      <c r="AB881" s="51">
        <v>30</v>
      </c>
      <c r="AC881" s="51">
        <v>11</v>
      </c>
      <c r="AE881" s="51"/>
      <c r="AF881" s="51">
        <v>100</v>
      </c>
      <c r="AG881" s="164" t="s">
        <v>7045</v>
      </c>
      <c r="AH881" s="164" t="s">
        <v>7038</v>
      </c>
      <c r="AI881" s="51">
        <v>100</v>
      </c>
      <c r="AJ881" s="51"/>
      <c r="AK881" s="51"/>
      <c r="AL881" s="51"/>
      <c r="AM881" s="51"/>
      <c r="AN881" s="51"/>
      <c r="AO881" s="51"/>
      <c r="AP881" s="51"/>
      <c r="AQ881" s="51"/>
      <c r="AR881" s="51"/>
      <c r="AS881" s="51"/>
      <c r="AT881" s="51"/>
      <c r="AU881" s="51"/>
      <c r="AV881" s="51"/>
      <c r="AW881" s="51"/>
      <c r="AX881" s="51"/>
    </row>
    <row r="882" spans="1:50" s="10" customFormat="1" ht="297">
      <c r="A882" s="10" t="s">
        <v>7017</v>
      </c>
      <c r="B882" s="10" t="s">
        <v>7018</v>
      </c>
      <c r="C882" s="10">
        <v>3</v>
      </c>
      <c r="D882" s="158" t="s">
        <v>7046</v>
      </c>
      <c r="E882" s="10" t="s">
        <v>7047</v>
      </c>
      <c r="F882" s="10">
        <v>15006</v>
      </c>
      <c r="G882" s="10" t="s">
        <v>7048</v>
      </c>
      <c r="H882" s="10">
        <v>2016</v>
      </c>
      <c r="I882" s="10" t="s">
        <v>7049</v>
      </c>
      <c r="J882" s="159">
        <v>39906.6</v>
      </c>
      <c r="K882" s="10" t="s">
        <v>271</v>
      </c>
      <c r="L882" s="10" t="s">
        <v>7050</v>
      </c>
      <c r="M882" s="10" t="s">
        <v>7051</v>
      </c>
      <c r="N882" s="10" t="s">
        <v>7052</v>
      </c>
      <c r="O882" s="10" t="s">
        <v>7053</v>
      </c>
      <c r="P882" s="10" t="s">
        <v>7054</v>
      </c>
      <c r="Q882" s="159">
        <v>50</v>
      </c>
      <c r="R882" s="159">
        <v>5</v>
      </c>
      <c r="S882" s="159">
        <v>20</v>
      </c>
      <c r="T882" s="159">
        <v>25</v>
      </c>
      <c r="U882" s="159">
        <v>50</v>
      </c>
      <c r="V882" s="47">
        <v>0</v>
      </c>
      <c r="W882" s="47">
        <v>88</v>
      </c>
      <c r="X882" s="10" t="s">
        <v>7028</v>
      </c>
      <c r="Y882" s="10">
        <v>4</v>
      </c>
      <c r="Z882" s="10">
        <v>4</v>
      </c>
      <c r="AA882" s="10">
        <v>4</v>
      </c>
      <c r="AB882" s="10">
        <v>30</v>
      </c>
      <c r="AC882" s="10" t="s">
        <v>7055</v>
      </c>
      <c r="AF882" s="10">
        <v>100</v>
      </c>
      <c r="AG882" s="10" t="s">
        <v>7046</v>
      </c>
      <c r="AH882" s="10" t="s">
        <v>7047</v>
      </c>
      <c r="AI882" s="10">
        <v>80</v>
      </c>
      <c r="AJ882" s="10" t="s">
        <v>7029</v>
      </c>
      <c r="AK882" s="10" t="s">
        <v>7030</v>
      </c>
      <c r="AL882" s="10">
        <v>10</v>
      </c>
      <c r="AM882" s="10" t="s">
        <v>7056</v>
      </c>
      <c r="AN882" s="10" t="s">
        <v>7057</v>
      </c>
      <c r="AO882" s="10">
        <v>5</v>
      </c>
      <c r="AP882" s="10" t="s">
        <v>7058</v>
      </c>
      <c r="AQ882" s="10" t="s">
        <v>7047</v>
      </c>
      <c r="AR882" s="10">
        <v>5</v>
      </c>
    </row>
    <row r="883" spans="1:50" s="10" customFormat="1" ht="268.75">
      <c r="A883" s="10" t="s">
        <v>7017</v>
      </c>
      <c r="B883" s="10" t="s">
        <v>7018</v>
      </c>
      <c r="C883" s="10">
        <v>3</v>
      </c>
      <c r="D883" s="158" t="s">
        <v>7046</v>
      </c>
      <c r="E883" s="10" t="s">
        <v>7047</v>
      </c>
      <c r="F883" s="10">
        <v>15006</v>
      </c>
      <c r="G883" s="10" t="s">
        <v>7059</v>
      </c>
      <c r="H883" s="10">
        <v>2018</v>
      </c>
      <c r="I883" s="10" t="s">
        <v>7060</v>
      </c>
      <c r="J883" s="159">
        <v>87230.36</v>
      </c>
      <c r="K883" s="10" t="s">
        <v>69</v>
      </c>
      <c r="L883" s="10" t="s">
        <v>7050</v>
      </c>
      <c r="M883" s="10" t="s">
        <v>7051</v>
      </c>
      <c r="N883" s="10" t="s">
        <v>7061</v>
      </c>
      <c r="O883" s="10" t="s">
        <v>7062</v>
      </c>
      <c r="P883" s="10">
        <v>57523</v>
      </c>
      <c r="Q883" s="159"/>
      <c r="R883" s="159"/>
      <c r="S883" s="159"/>
      <c r="T883" s="159"/>
      <c r="U883" s="159"/>
      <c r="V883" s="47"/>
      <c r="W883" s="47">
        <v>22</v>
      </c>
    </row>
    <row r="884" spans="1:50" s="10" customFormat="1" ht="226.3">
      <c r="A884" s="10" t="s">
        <v>7017</v>
      </c>
      <c r="B884" s="10" t="s">
        <v>7018</v>
      </c>
      <c r="C884" s="10">
        <v>3</v>
      </c>
      <c r="D884" s="158" t="s">
        <v>7046</v>
      </c>
      <c r="E884" s="10" t="s">
        <v>7047</v>
      </c>
      <c r="F884" s="10">
        <v>15006</v>
      </c>
      <c r="G884" s="10" t="s">
        <v>7063</v>
      </c>
      <c r="H884" s="10">
        <v>2019</v>
      </c>
      <c r="I884" s="10" t="s">
        <v>7064</v>
      </c>
      <c r="J884" s="159">
        <v>115657.59</v>
      </c>
      <c r="K884" s="10" t="s">
        <v>328</v>
      </c>
      <c r="L884" s="10" t="s">
        <v>7065</v>
      </c>
      <c r="M884" s="10" t="s">
        <v>7066</v>
      </c>
      <c r="N884" s="10" t="s">
        <v>7067</v>
      </c>
      <c r="O884" s="10" t="s">
        <v>7068</v>
      </c>
      <c r="P884" s="10">
        <v>57666</v>
      </c>
      <c r="Q884" s="159">
        <v>50</v>
      </c>
      <c r="R884" s="159">
        <v>5</v>
      </c>
      <c r="S884" s="159">
        <v>20</v>
      </c>
      <c r="T884" s="159">
        <v>25</v>
      </c>
      <c r="U884" s="159">
        <v>50</v>
      </c>
      <c r="V884" s="47">
        <v>0</v>
      </c>
      <c r="W884" s="47">
        <v>17</v>
      </c>
      <c r="X884" s="10" t="s">
        <v>7028</v>
      </c>
      <c r="Y884" s="10">
        <v>4</v>
      </c>
      <c r="Z884" s="10">
        <v>4</v>
      </c>
      <c r="AA884" s="10">
        <v>4</v>
      </c>
      <c r="AB884" s="10">
        <v>30</v>
      </c>
      <c r="AC884" s="10">
        <v>18</v>
      </c>
      <c r="AF884" s="10">
        <v>100</v>
      </c>
      <c r="AG884" s="10" t="s">
        <v>7056</v>
      </c>
      <c r="AH884" s="10" t="s">
        <v>7057</v>
      </c>
      <c r="AI884" s="10">
        <v>80</v>
      </c>
      <c r="AJ884" s="10" t="s">
        <v>7029</v>
      </c>
      <c r="AK884" s="10" t="s">
        <v>7030</v>
      </c>
      <c r="AL884" s="10">
        <v>10</v>
      </c>
      <c r="AM884" s="10" t="s">
        <v>7046</v>
      </c>
      <c r="AN884" s="10" t="s">
        <v>7047</v>
      </c>
      <c r="AO884" s="10">
        <v>5</v>
      </c>
      <c r="AP884" s="10" t="s">
        <v>7069</v>
      </c>
      <c r="AQ884" s="10" t="s">
        <v>7047</v>
      </c>
      <c r="AR884" s="10">
        <v>5</v>
      </c>
    </row>
    <row r="885" spans="1:50" s="10" customFormat="1" ht="155.6">
      <c r="A885" s="10" t="s">
        <v>7017</v>
      </c>
      <c r="B885" s="10" t="s">
        <v>7018</v>
      </c>
      <c r="C885" s="10">
        <v>3</v>
      </c>
      <c r="D885" s="158" t="s">
        <v>7046</v>
      </c>
      <c r="E885" s="10" t="s">
        <v>7047</v>
      </c>
      <c r="F885" s="10">
        <v>15006</v>
      </c>
      <c r="G885" s="10" t="s">
        <v>7070</v>
      </c>
      <c r="H885" s="10">
        <v>2020</v>
      </c>
      <c r="I885" s="10" t="s">
        <v>7071</v>
      </c>
      <c r="J885" s="159">
        <v>62277.1</v>
      </c>
      <c r="K885" s="10" t="s">
        <v>328</v>
      </c>
      <c r="L885" s="10" t="s">
        <v>7050</v>
      </c>
      <c r="M885" s="10" t="s">
        <v>7051</v>
      </c>
      <c r="N885" s="10" t="s">
        <v>7072</v>
      </c>
      <c r="O885" s="10" t="s">
        <v>7073</v>
      </c>
      <c r="P885" s="10">
        <v>58355</v>
      </c>
      <c r="Q885" s="159">
        <v>50</v>
      </c>
      <c r="R885" s="159">
        <v>5</v>
      </c>
      <c r="S885" s="159">
        <v>20</v>
      </c>
      <c r="T885" s="159">
        <v>25</v>
      </c>
      <c r="U885" s="159">
        <v>50</v>
      </c>
      <c r="V885" s="47">
        <v>0</v>
      </c>
      <c r="W885" s="47">
        <v>8</v>
      </c>
      <c r="X885" s="10" t="s">
        <v>7028</v>
      </c>
      <c r="Y885" s="10">
        <v>4</v>
      </c>
      <c r="Z885" s="10">
        <v>4</v>
      </c>
      <c r="AA885" s="10">
        <v>4</v>
      </c>
      <c r="AB885" s="10">
        <v>30</v>
      </c>
      <c r="AC885" s="10">
        <v>18</v>
      </c>
      <c r="AF885" s="10">
        <v>100</v>
      </c>
      <c r="AG885" s="10" t="s">
        <v>7046</v>
      </c>
      <c r="AH885" s="10" t="s">
        <v>7047</v>
      </c>
      <c r="AI885" s="10">
        <v>80</v>
      </c>
      <c r="AJ885" s="10" t="s">
        <v>7029</v>
      </c>
      <c r="AK885" s="10" t="s">
        <v>7030</v>
      </c>
      <c r="AL885" s="10">
        <v>10</v>
      </c>
      <c r="AM885" s="10" t="s">
        <v>7056</v>
      </c>
      <c r="AN885" s="10" t="s">
        <v>7057</v>
      </c>
      <c r="AO885" s="10">
        <v>5</v>
      </c>
      <c r="AP885" s="10" t="s">
        <v>7074</v>
      </c>
      <c r="AQ885" s="10" t="s">
        <v>7075</v>
      </c>
      <c r="AR885" s="10">
        <v>5</v>
      </c>
    </row>
    <row r="886" spans="1:50" s="10" customFormat="1" ht="169.75">
      <c r="A886" s="10" t="s">
        <v>7017</v>
      </c>
      <c r="B886" s="10" t="s">
        <v>7018</v>
      </c>
      <c r="C886" s="10">
        <v>3</v>
      </c>
      <c r="D886" s="158" t="s">
        <v>7046</v>
      </c>
      <c r="E886" s="10" t="s">
        <v>7047</v>
      </c>
      <c r="F886" s="10">
        <v>15006</v>
      </c>
      <c r="G886" s="10" t="s">
        <v>7076</v>
      </c>
      <c r="H886" s="10">
        <v>2021</v>
      </c>
      <c r="I886" s="10" t="s">
        <v>7077</v>
      </c>
      <c r="J886" s="159">
        <v>57005.53</v>
      </c>
      <c r="K886" s="10" t="s">
        <v>332</v>
      </c>
      <c r="L886" s="10" t="s">
        <v>7050</v>
      </c>
      <c r="M886" s="10" t="s">
        <v>7051</v>
      </c>
      <c r="N886" s="10" t="s">
        <v>7078</v>
      </c>
      <c r="O886" s="10" t="s">
        <v>7079</v>
      </c>
      <c r="P886" s="10">
        <v>58943</v>
      </c>
      <c r="Q886" s="159">
        <v>50</v>
      </c>
      <c r="R886" s="159"/>
      <c r="S886" s="159"/>
      <c r="T886" s="159"/>
      <c r="U886" s="159"/>
      <c r="V886" s="47"/>
      <c r="W886" s="47">
        <v>0</v>
      </c>
      <c r="X886" s="10" t="s">
        <v>7028</v>
      </c>
      <c r="Y886" s="10">
        <v>4</v>
      </c>
      <c r="Z886" s="10">
        <v>4</v>
      </c>
      <c r="AA886" s="10">
        <v>4</v>
      </c>
      <c r="AB886" s="10">
        <v>30</v>
      </c>
      <c r="AC886" s="10">
        <v>19</v>
      </c>
      <c r="AF886" s="10">
        <v>100</v>
      </c>
      <c r="AG886" s="10" t="s">
        <v>7046</v>
      </c>
      <c r="AH886" s="10" t="s">
        <v>7047</v>
      </c>
      <c r="AI886" s="10">
        <v>80</v>
      </c>
      <c r="AJ886" s="10" t="s">
        <v>7029</v>
      </c>
      <c r="AK886" s="10" t="s">
        <v>7030</v>
      </c>
      <c r="AL886" s="10">
        <v>10</v>
      </c>
      <c r="AM886" s="10" t="s">
        <v>7056</v>
      </c>
      <c r="AN886" s="10" t="s">
        <v>7057</v>
      </c>
      <c r="AO886" s="10">
        <v>5</v>
      </c>
      <c r="AP886" s="10" t="s">
        <v>7074</v>
      </c>
      <c r="AQ886" s="10" t="s">
        <v>7075</v>
      </c>
      <c r="AR886" s="10">
        <v>5</v>
      </c>
    </row>
    <row r="887" spans="1:50" s="10" customFormat="1" ht="155.6">
      <c r="A887" s="10" t="s">
        <v>7017</v>
      </c>
      <c r="B887" s="10" t="s">
        <v>7018</v>
      </c>
      <c r="C887" s="10">
        <v>3</v>
      </c>
      <c r="D887" s="158" t="s">
        <v>7056</v>
      </c>
      <c r="E887" s="10" t="s">
        <v>7057</v>
      </c>
      <c r="F887" s="10">
        <v>20862</v>
      </c>
      <c r="G887" s="10" t="s">
        <v>7080</v>
      </c>
      <c r="H887" s="10">
        <v>2021</v>
      </c>
      <c r="I887" s="10" t="s">
        <v>7081</v>
      </c>
      <c r="J887" s="159">
        <v>48489.89</v>
      </c>
      <c r="K887" s="10" t="s">
        <v>332</v>
      </c>
      <c r="L887" s="10" t="s">
        <v>7082</v>
      </c>
      <c r="M887" s="10" t="s">
        <v>7083</v>
      </c>
      <c r="N887" s="10" t="s">
        <v>7084</v>
      </c>
      <c r="O887" s="10" t="s">
        <v>7085</v>
      </c>
      <c r="P887" s="10">
        <v>58881</v>
      </c>
      <c r="Q887" s="159">
        <v>50</v>
      </c>
      <c r="R887" s="159">
        <v>5</v>
      </c>
      <c r="S887" s="159">
        <v>20</v>
      </c>
      <c r="T887" s="159">
        <v>25</v>
      </c>
      <c r="U887" s="159">
        <v>50</v>
      </c>
      <c r="V887" s="47">
        <v>0</v>
      </c>
      <c r="W887" s="47">
        <v>8</v>
      </c>
      <c r="X887" s="10" t="s">
        <v>7028</v>
      </c>
      <c r="Y887" s="10">
        <v>4</v>
      </c>
      <c r="Z887" s="10">
        <v>2</v>
      </c>
      <c r="AA887" s="10">
        <v>3</v>
      </c>
      <c r="AB887" s="10">
        <v>32</v>
      </c>
      <c r="AC887" s="10">
        <v>19</v>
      </c>
      <c r="AF887" s="10">
        <v>100</v>
      </c>
      <c r="AG887" s="10" t="s">
        <v>7056</v>
      </c>
      <c r="AH887" s="10" t="s">
        <v>7057</v>
      </c>
      <c r="AI887" s="47">
        <v>80</v>
      </c>
      <c r="AJ887" s="10" t="s">
        <v>7046</v>
      </c>
      <c r="AK887" s="10" t="s">
        <v>7047</v>
      </c>
      <c r="AL887" s="10">
        <v>10</v>
      </c>
      <c r="AM887" s="10" t="s">
        <v>7086</v>
      </c>
      <c r="AN887" s="10" t="s">
        <v>7087</v>
      </c>
      <c r="AO887" s="10">
        <v>10</v>
      </c>
    </row>
    <row r="888" spans="1:50" s="10" customFormat="1" ht="212.15">
      <c r="A888" s="10">
        <v>1500</v>
      </c>
      <c r="B888" s="10" t="s">
        <v>7088</v>
      </c>
      <c r="C888" s="10" t="s">
        <v>7089</v>
      </c>
      <c r="D888" s="158"/>
      <c r="E888" s="10" t="s">
        <v>7090</v>
      </c>
      <c r="F888" s="10">
        <v>26112</v>
      </c>
      <c r="G888" s="10" t="s">
        <v>7091</v>
      </c>
      <c r="H888" s="10">
        <v>2005</v>
      </c>
      <c r="I888" s="10" t="s">
        <v>7092</v>
      </c>
      <c r="J888" s="159">
        <v>124770.49</v>
      </c>
      <c r="K888" s="21" t="s">
        <v>9694</v>
      </c>
      <c r="L888" s="10" t="s">
        <v>7093</v>
      </c>
      <c r="M888" s="10" t="s">
        <v>7094</v>
      </c>
      <c r="N888" s="10" t="s">
        <v>7095</v>
      </c>
      <c r="O888" s="10" t="s">
        <v>7096</v>
      </c>
      <c r="P888" s="10">
        <v>101698</v>
      </c>
      <c r="Q888" s="159">
        <v>44.06</v>
      </c>
      <c r="R888" s="159"/>
      <c r="S888" s="159">
        <v>14.36</v>
      </c>
      <c r="T888" s="159">
        <v>29.7</v>
      </c>
      <c r="U888" s="159">
        <v>44.06</v>
      </c>
      <c r="V888" s="47">
        <v>40</v>
      </c>
      <c r="W888" s="47">
        <v>100</v>
      </c>
      <c r="X888" s="14" t="s">
        <v>7097</v>
      </c>
      <c r="Y888" s="10">
        <v>6</v>
      </c>
      <c r="Z888" s="10">
        <v>4</v>
      </c>
      <c r="AA888" s="10">
        <v>1</v>
      </c>
      <c r="AB888" s="10">
        <v>16</v>
      </c>
      <c r="AC888" s="10" t="s">
        <v>7098</v>
      </c>
      <c r="AD888" s="10">
        <v>47</v>
      </c>
      <c r="AE888" s="10">
        <v>5</v>
      </c>
      <c r="AF888" s="10">
        <v>15</v>
      </c>
      <c r="AG888" s="10" t="s">
        <v>6479</v>
      </c>
      <c r="AH888" s="10" t="s">
        <v>7099</v>
      </c>
      <c r="AI888" s="10">
        <v>5</v>
      </c>
      <c r="AJ888" s="10" t="s">
        <v>7100</v>
      </c>
      <c r="AK888" s="10" t="s">
        <v>7099</v>
      </c>
      <c r="AL888" s="10">
        <v>10</v>
      </c>
    </row>
    <row r="889" spans="1:50" s="10" customFormat="1" ht="226.3">
      <c r="A889" s="10">
        <v>1500</v>
      </c>
      <c r="B889" s="10" t="s">
        <v>7088</v>
      </c>
      <c r="C889" s="10" t="s">
        <v>7101</v>
      </c>
      <c r="D889" s="158"/>
      <c r="E889" s="10" t="s">
        <v>7102</v>
      </c>
      <c r="F889" s="10">
        <v>11013</v>
      </c>
      <c r="G889" s="10" t="s">
        <v>7103</v>
      </c>
      <c r="H889" s="10">
        <v>2015</v>
      </c>
      <c r="I889" s="10" t="s">
        <v>7104</v>
      </c>
      <c r="J889" s="159">
        <v>49769.46</v>
      </c>
      <c r="K889" s="156" t="s">
        <v>9695</v>
      </c>
      <c r="L889" s="10" t="s">
        <v>7105</v>
      </c>
      <c r="M889" s="10" t="s">
        <v>7106</v>
      </c>
      <c r="N889" s="10" t="s">
        <v>7107</v>
      </c>
      <c r="O889" s="10" t="s">
        <v>7108</v>
      </c>
      <c r="P889" s="10" t="s">
        <v>7109</v>
      </c>
      <c r="Q889" s="159">
        <v>9.64</v>
      </c>
      <c r="R889" s="159">
        <v>1.46</v>
      </c>
      <c r="S889" s="159">
        <v>8.18</v>
      </c>
      <c r="T889" s="159"/>
      <c r="U889" s="159">
        <v>9.64</v>
      </c>
      <c r="V889" s="47">
        <v>60</v>
      </c>
      <c r="W889" s="47">
        <v>5</v>
      </c>
      <c r="X889" s="14" t="s">
        <v>7097</v>
      </c>
      <c r="Y889" s="10">
        <v>6</v>
      </c>
      <c r="Z889" s="10">
        <v>4</v>
      </c>
      <c r="AA889" s="10">
        <v>1</v>
      </c>
      <c r="AB889" s="10">
        <v>16</v>
      </c>
      <c r="AC889" s="27"/>
      <c r="AE889" s="10">
        <v>20</v>
      </c>
      <c r="AF889" s="10">
        <v>70</v>
      </c>
      <c r="AG889" s="10" t="s">
        <v>6479</v>
      </c>
      <c r="AH889" s="10" t="s">
        <v>7099</v>
      </c>
      <c r="AI889" s="10">
        <v>50</v>
      </c>
    </row>
    <row r="890" spans="1:50" s="10" customFormat="1" ht="70.75">
      <c r="A890" s="10">
        <v>1502</v>
      </c>
      <c r="B890" s="10" t="s">
        <v>7110</v>
      </c>
      <c r="C890" s="10" t="s">
        <v>7111</v>
      </c>
      <c r="D890" s="158"/>
      <c r="E890" s="10" t="s">
        <v>7112</v>
      </c>
      <c r="F890" s="10">
        <v>5703</v>
      </c>
      <c r="G890" s="10" t="s">
        <v>7113</v>
      </c>
      <c r="H890" s="10">
        <v>2014</v>
      </c>
      <c r="I890" s="10" t="s">
        <v>7114</v>
      </c>
      <c r="J890" s="159">
        <v>25056.17</v>
      </c>
      <c r="K890" s="21" t="s">
        <v>9694</v>
      </c>
      <c r="L890" s="10" t="s">
        <v>7115</v>
      </c>
      <c r="M890" s="10" t="s">
        <v>7116</v>
      </c>
      <c r="N890" s="10" t="s">
        <v>7117</v>
      </c>
      <c r="O890" s="10" t="s">
        <v>7118</v>
      </c>
      <c r="P890" s="10">
        <v>2902000</v>
      </c>
      <c r="Q890" s="159">
        <f>U890</f>
        <v>21.99</v>
      </c>
      <c r="R890" s="138">
        <v>0</v>
      </c>
      <c r="S890" s="159">
        <v>0.61</v>
      </c>
      <c r="T890" s="159">
        <v>21.38</v>
      </c>
      <c r="U890" s="24">
        <f>SUM(R890:T890)</f>
        <v>21.99</v>
      </c>
      <c r="V890" s="149">
        <v>100</v>
      </c>
      <c r="W890" s="149">
        <v>100</v>
      </c>
      <c r="X890" s="91" t="s">
        <v>7119</v>
      </c>
      <c r="Y890" s="10">
        <v>4</v>
      </c>
      <c r="Z890" s="10">
        <v>8</v>
      </c>
      <c r="AA890" s="10">
        <v>3</v>
      </c>
      <c r="AB890" s="10">
        <v>16</v>
      </c>
      <c r="AD890" s="10">
        <v>21.38</v>
      </c>
      <c r="AE890" s="10">
        <v>5</v>
      </c>
      <c r="AF890" s="10">
        <v>100</v>
      </c>
      <c r="AG890" s="10" t="s">
        <v>7120</v>
      </c>
      <c r="AH890" s="10" t="s">
        <v>7121</v>
      </c>
      <c r="AI890" s="10">
        <v>25</v>
      </c>
      <c r="AJ890" s="10" t="s">
        <v>7122</v>
      </c>
      <c r="AK890" s="10" t="s">
        <v>7121</v>
      </c>
      <c r="AL890" s="10">
        <v>25</v>
      </c>
      <c r="AS890" s="10" t="s">
        <v>7123</v>
      </c>
      <c r="AT890" s="10" t="s">
        <v>7121</v>
      </c>
      <c r="AU890" s="10">
        <v>25</v>
      </c>
      <c r="AV890" s="10" t="s">
        <v>7124</v>
      </c>
      <c r="AW890" s="10" t="s">
        <v>7121</v>
      </c>
      <c r="AX890" s="10">
        <v>25</v>
      </c>
    </row>
    <row r="891" spans="1:50" s="10" customFormat="1" ht="127.3">
      <c r="A891" s="10">
        <v>1502</v>
      </c>
      <c r="B891" s="10" t="s">
        <v>7110</v>
      </c>
      <c r="C891" s="10" t="s">
        <v>7125</v>
      </c>
      <c r="D891" s="158"/>
      <c r="E891" s="10" t="s">
        <v>7126</v>
      </c>
      <c r="F891" s="10">
        <v>21593</v>
      </c>
      <c r="G891" s="10" t="s">
        <v>7127</v>
      </c>
      <c r="H891" s="10">
        <v>2008</v>
      </c>
      <c r="I891" s="10" t="s">
        <v>7128</v>
      </c>
      <c r="J891" s="159">
        <v>175533.63</v>
      </c>
      <c r="K891" s="10" t="s">
        <v>103</v>
      </c>
      <c r="L891" s="10" t="s">
        <v>7129</v>
      </c>
      <c r="M891" s="10" t="s">
        <v>7130</v>
      </c>
      <c r="N891" s="10" t="s">
        <v>7131</v>
      </c>
      <c r="O891" s="10" t="s">
        <v>7132</v>
      </c>
      <c r="P891" s="10" t="s">
        <v>7133</v>
      </c>
      <c r="Q891" s="159">
        <f t="shared" ref="Q891:Q940" si="45">U891</f>
        <v>28.529999999999998</v>
      </c>
      <c r="R891" s="138">
        <v>0</v>
      </c>
      <c r="S891" s="159">
        <v>4.29</v>
      </c>
      <c r="T891" s="159">
        <v>24.24</v>
      </c>
      <c r="U891" s="24">
        <f t="shared" ref="U891:U940" si="46">SUM(R891:T891)</f>
        <v>28.529999999999998</v>
      </c>
      <c r="V891" s="149">
        <v>100</v>
      </c>
      <c r="W891" s="149">
        <v>100</v>
      </c>
      <c r="X891" s="10" t="s">
        <v>7134</v>
      </c>
      <c r="Y891" s="10">
        <v>3</v>
      </c>
      <c r="Z891" s="10">
        <v>10</v>
      </c>
      <c r="AA891" s="10">
        <v>4</v>
      </c>
      <c r="AB891" s="10">
        <v>16</v>
      </c>
      <c r="AC891" s="10">
        <v>77</v>
      </c>
      <c r="AD891" s="10">
        <v>24.24</v>
      </c>
      <c r="AE891" s="10">
        <v>5</v>
      </c>
      <c r="AF891" s="10">
        <v>0</v>
      </c>
      <c r="AS891" s="10" t="s">
        <v>7123</v>
      </c>
      <c r="AT891" s="10" t="s">
        <v>7121</v>
      </c>
      <c r="AU891" s="10">
        <v>100</v>
      </c>
    </row>
    <row r="892" spans="1:50" s="10" customFormat="1" ht="141.44999999999999">
      <c r="A892" s="10">
        <v>1502</v>
      </c>
      <c r="B892" s="10" t="s">
        <v>7110</v>
      </c>
      <c r="C892" s="10" t="s">
        <v>7111</v>
      </c>
      <c r="D892" s="158" t="s">
        <v>7122</v>
      </c>
      <c r="E892" s="10" t="s">
        <v>7135</v>
      </c>
      <c r="F892" s="10">
        <v>13411</v>
      </c>
      <c r="G892" s="10" t="s">
        <v>7136</v>
      </c>
      <c r="H892" s="10">
        <v>2011</v>
      </c>
      <c r="I892" s="10" t="s">
        <v>7137</v>
      </c>
      <c r="J892" s="159">
        <v>287826</v>
      </c>
      <c r="K892" s="10" t="s">
        <v>81</v>
      </c>
      <c r="L892" s="10" t="s">
        <v>7138</v>
      </c>
      <c r="M892" s="10" t="s">
        <v>7139</v>
      </c>
      <c r="N892" s="10" t="s">
        <v>7140</v>
      </c>
      <c r="O892" s="10" t="s">
        <v>7141</v>
      </c>
      <c r="P892" s="10" t="s">
        <v>7142</v>
      </c>
      <c r="Q892" s="159">
        <f t="shared" si="45"/>
        <v>35.659999999999997</v>
      </c>
      <c r="R892" s="138">
        <v>0</v>
      </c>
      <c r="S892" s="159">
        <v>9.51</v>
      </c>
      <c r="T892" s="159">
        <v>26.15</v>
      </c>
      <c r="U892" s="24">
        <f t="shared" si="46"/>
        <v>35.659999999999997</v>
      </c>
      <c r="V892" s="149">
        <v>100</v>
      </c>
      <c r="W892" s="149">
        <v>100</v>
      </c>
      <c r="X892" s="10" t="s">
        <v>7143</v>
      </c>
      <c r="Y892" s="10">
        <v>3</v>
      </c>
      <c r="Z892" s="10">
        <v>12</v>
      </c>
      <c r="AA892" s="10">
        <v>3</v>
      </c>
      <c r="AB892" s="10">
        <v>16</v>
      </c>
      <c r="AC892" s="10">
        <v>62</v>
      </c>
      <c r="AD892" s="10">
        <v>26.15</v>
      </c>
      <c r="AE892" s="10">
        <v>5</v>
      </c>
      <c r="AF892" s="10">
        <v>100</v>
      </c>
      <c r="AG892" s="10" t="s">
        <v>7120</v>
      </c>
      <c r="AH892" s="10" t="s">
        <v>7121</v>
      </c>
      <c r="AI892" s="10">
        <v>10</v>
      </c>
      <c r="AJ892" s="10" t="s">
        <v>7122</v>
      </c>
      <c r="AK892" s="10" t="s">
        <v>7121</v>
      </c>
      <c r="AL892" s="10">
        <v>10</v>
      </c>
      <c r="AS892" s="10" t="s">
        <v>7123</v>
      </c>
      <c r="AT892" s="10" t="s">
        <v>7121</v>
      </c>
      <c r="AU892" s="10">
        <v>80</v>
      </c>
    </row>
    <row r="893" spans="1:50" s="10" customFormat="1" ht="198">
      <c r="A893" s="10">
        <v>1502</v>
      </c>
      <c r="B893" s="10" t="s">
        <v>7110</v>
      </c>
      <c r="C893" s="10" t="s">
        <v>7144</v>
      </c>
      <c r="D893" s="158"/>
      <c r="E893" s="10" t="s">
        <v>7145</v>
      </c>
      <c r="F893" s="10">
        <v>20631</v>
      </c>
      <c r="G893" s="10" t="s">
        <v>7146</v>
      </c>
      <c r="H893" s="10">
        <v>2005</v>
      </c>
      <c r="I893" s="10" t="s">
        <v>7147</v>
      </c>
      <c r="J893" s="159">
        <v>94863.58</v>
      </c>
      <c r="K893" s="10" t="s">
        <v>149</v>
      </c>
      <c r="L893" s="10" t="s">
        <v>7148</v>
      </c>
      <c r="M893" s="10" t="s">
        <v>7149</v>
      </c>
      <c r="N893" s="10" t="s">
        <v>7150</v>
      </c>
      <c r="O893" s="10" t="s">
        <v>7151</v>
      </c>
      <c r="P893" s="10" t="s">
        <v>7152</v>
      </c>
      <c r="Q893" s="159">
        <f t="shared" si="45"/>
        <v>23.67</v>
      </c>
      <c r="R893" s="138">
        <v>0</v>
      </c>
      <c r="S893" s="159">
        <v>3.12</v>
      </c>
      <c r="T893" s="159">
        <v>20.55</v>
      </c>
      <c r="U893" s="24">
        <f t="shared" si="46"/>
        <v>23.67</v>
      </c>
      <c r="V893" s="149">
        <v>100</v>
      </c>
      <c r="W893" s="149">
        <v>100</v>
      </c>
      <c r="X893" s="157" t="s">
        <v>7153</v>
      </c>
      <c r="Y893" s="10">
        <v>4</v>
      </c>
      <c r="Z893" s="10">
        <v>9</v>
      </c>
      <c r="AA893" s="10">
        <v>1</v>
      </c>
      <c r="AB893" s="10">
        <v>16</v>
      </c>
      <c r="AC893" s="10">
        <v>106</v>
      </c>
      <c r="AD893" s="10">
        <v>20.55</v>
      </c>
      <c r="AE893" s="10">
        <v>5</v>
      </c>
      <c r="AF893" s="10" t="s">
        <v>7154</v>
      </c>
    </row>
    <row r="894" spans="1:50" s="10" customFormat="1" ht="198">
      <c r="A894" s="10">
        <v>1502</v>
      </c>
      <c r="B894" s="10" t="s">
        <v>7110</v>
      </c>
      <c r="C894" s="10" t="s">
        <v>7144</v>
      </c>
      <c r="D894" s="158"/>
      <c r="E894" s="10" t="s">
        <v>7145</v>
      </c>
      <c r="F894" s="10">
        <v>20631</v>
      </c>
      <c r="G894" s="10" t="s">
        <v>7155</v>
      </c>
      <c r="H894" s="10">
        <v>2003</v>
      </c>
      <c r="I894" s="10" t="s">
        <v>7156</v>
      </c>
      <c r="J894" s="159">
        <v>50581.04</v>
      </c>
      <c r="K894" s="10" t="s">
        <v>156</v>
      </c>
      <c r="L894" s="10" t="s">
        <v>7157</v>
      </c>
      <c r="M894" s="10" t="s">
        <v>7149</v>
      </c>
      <c r="N894" s="10" t="s">
        <v>7158</v>
      </c>
      <c r="O894" s="10" t="s">
        <v>7159</v>
      </c>
      <c r="P894" s="10" t="s">
        <v>7160</v>
      </c>
      <c r="Q894" s="159">
        <f t="shared" si="45"/>
        <v>22.150000000000002</v>
      </c>
      <c r="R894" s="138">
        <v>0</v>
      </c>
      <c r="S894" s="159">
        <v>1.6</v>
      </c>
      <c r="T894" s="159">
        <v>20.55</v>
      </c>
      <c r="U894" s="24">
        <f t="shared" si="46"/>
        <v>22.150000000000002</v>
      </c>
      <c r="V894" s="149">
        <v>100</v>
      </c>
      <c r="W894" s="149">
        <v>100</v>
      </c>
      <c r="X894" s="157" t="s">
        <v>7161</v>
      </c>
      <c r="Y894" s="10">
        <v>4</v>
      </c>
      <c r="Z894" s="10">
        <v>9</v>
      </c>
      <c r="AA894" s="10">
        <v>1</v>
      </c>
      <c r="AB894" s="10">
        <v>16</v>
      </c>
      <c r="AC894" s="10">
        <v>148</v>
      </c>
      <c r="AD894" s="10">
        <v>20.55</v>
      </c>
      <c r="AE894" s="10">
        <v>5</v>
      </c>
      <c r="AF894" s="10">
        <v>100</v>
      </c>
      <c r="AG894" s="10" t="s">
        <v>7120</v>
      </c>
      <c r="AH894" s="10" t="s">
        <v>7121</v>
      </c>
      <c r="AI894" s="10">
        <v>10</v>
      </c>
      <c r="AJ894" s="10" t="s">
        <v>7122</v>
      </c>
      <c r="AK894" s="10" t="s">
        <v>7121</v>
      </c>
      <c r="AL894" s="10">
        <v>5</v>
      </c>
      <c r="AS894" s="10" t="s">
        <v>7123</v>
      </c>
      <c r="AT894" s="10" t="s">
        <v>7121</v>
      </c>
      <c r="AU894" s="10">
        <v>70</v>
      </c>
      <c r="AV894" s="10" t="s">
        <v>7124</v>
      </c>
      <c r="AW894" s="10" t="s">
        <v>7121</v>
      </c>
      <c r="AX894" s="10">
        <v>15</v>
      </c>
    </row>
    <row r="895" spans="1:50" s="10" customFormat="1" ht="155.6">
      <c r="A895" s="10">
        <v>1502</v>
      </c>
      <c r="B895" s="10" t="s">
        <v>7110</v>
      </c>
      <c r="C895" s="10" t="s">
        <v>7144</v>
      </c>
      <c r="D895" s="158"/>
      <c r="E895" s="10" t="s">
        <v>7145</v>
      </c>
      <c r="F895" s="10">
        <v>20631</v>
      </c>
      <c r="G895" s="10" t="s">
        <v>7162</v>
      </c>
      <c r="H895" s="10">
        <v>2002</v>
      </c>
      <c r="I895" s="10" t="s">
        <v>7163</v>
      </c>
      <c r="J895" s="159">
        <v>76231.03</v>
      </c>
      <c r="K895" s="10" t="s">
        <v>51</v>
      </c>
      <c r="L895" s="10" t="s">
        <v>7164</v>
      </c>
      <c r="M895" s="10" t="s">
        <v>7165</v>
      </c>
      <c r="N895" s="10" t="s">
        <v>7166</v>
      </c>
      <c r="O895" s="10" t="s">
        <v>7167</v>
      </c>
      <c r="P895" s="10" t="s">
        <v>7168</v>
      </c>
      <c r="Q895" s="159">
        <f t="shared" si="45"/>
        <v>37.369999999999997</v>
      </c>
      <c r="R895" s="138">
        <v>0</v>
      </c>
      <c r="S895" s="159">
        <v>2.54</v>
      </c>
      <c r="T895" s="159">
        <v>34.83</v>
      </c>
      <c r="U895" s="24">
        <f t="shared" si="46"/>
        <v>37.369999999999997</v>
      </c>
      <c r="V895" s="149">
        <v>100</v>
      </c>
      <c r="W895" s="149">
        <v>100</v>
      </c>
      <c r="X895" s="10" t="s">
        <v>7169</v>
      </c>
      <c r="Y895" s="10">
        <v>3</v>
      </c>
      <c r="Z895" s="10">
        <v>10</v>
      </c>
      <c r="AA895" s="10">
        <v>3</v>
      </c>
      <c r="AB895" s="10">
        <v>16</v>
      </c>
      <c r="AD895" s="10">
        <v>34.83</v>
      </c>
      <c r="AE895" s="10">
        <v>5</v>
      </c>
      <c r="AF895" s="10" t="s">
        <v>7169</v>
      </c>
    </row>
    <row r="896" spans="1:50" s="10" customFormat="1" ht="141.44999999999999">
      <c r="A896" s="10">
        <v>1502</v>
      </c>
      <c r="B896" s="10" t="s">
        <v>7110</v>
      </c>
      <c r="C896" s="10" t="s">
        <v>7170</v>
      </c>
      <c r="D896" s="158" t="s">
        <v>7120</v>
      </c>
      <c r="E896" s="10" t="s">
        <v>7171</v>
      </c>
      <c r="F896" s="10">
        <v>22315</v>
      </c>
      <c r="G896" s="10" t="s">
        <v>7172</v>
      </c>
      <c r="H896" s="10">
        <v>2010</v>
      </c>
      <c r="I896" s="10" t="s">
        <v>7173</v>
      </c>
      <c r="J896" s="159">
        <v>19184.349999999999</v>
      </c>
      <c r="K896" s="10" t="s">
        <v>81</v>
      </c>
      <c r="L896" s="10" t="s">
        <v>7174</v>
      </c>
      <c r="M896" s="10" t="s">
        <v>7139</v>
      </c>
      <c r="N896" s="10" t="s">
        <v>7175</v>
      </c>
      <c r="O896" s="10" t="s">
        <v>7176</v>
      </c>
      <c r="P896" s="10" t="s">
        <v>7177</v>
      </c>
      <c r="Q896" s="159">
        <f t="shared" si="45"/>
        <v>26.580000000000002</v>
      </c>
      <c r="R896" s="138">
        <v>0</v>
      </c>
      <c r="S896" s="159">
        <v>0.53</v>
      </c>
      <c r="T896" s="159">
        <v>26.05</v>
      </c>
      <c r="U896" s="24">
        <f t="shared" si="46"/>
        <v>26.580000000000002</v>
      </c>
      <c r="V896" s="149">
        <v>100</v>
      </c>
      <c r="W896" s="149">
        <v>100</v>
      </c>
      <c r="X896" s="157" t="s">
        <v>7178</v>
      </c>
      <c r="Y896" s="10">
        <v>3</v>
      </c>
      <c r="Z896" s="10">
        <v>12</v>
      </c>
      <c r="AB896" s="10">
        <v>44</v>
      </c>
      <c r="AC896" s="10">
        <v>61</v>
      </c>
      <c r="AD896" s="10">
        <v>26.05</v>
      </c>
      <c r="AE896" s="10">
        <v>5</v>
      </c>
      <c r="AF896" s="10">
        <v>100</v>
      </c>
      <c r="AG896" s="10" t="s">
        <v>7120</v>
      </c>
      <c r="AH896" s="10" t="s">
        <v>7121</v>
      </c>
      <c r="AI896" s="10">
        <v>5</v>
      </c>
      <c r="AJ896" s="10" t="s">
        <v>7122</v>
      </c>
      <c r="AK896" s="10" t="s">
        <v>7121</v>
      </c>
      <c r="AL896" s="10">
        <v>10</v>
      </c>
      <c r="AS896" s="10" t="s">
        <v>7123</v>
      </c>
      <c r="AT896" s="10" t="s">
        <v>7121</v>
      </c>
      <c r="AU896" s="10">
        <v>75</v>
      </c>
      <c r="AV896" s="10" t="s">
        <v>7124</v>
      </c>
      <c r="AW896" s="10" t="s">
        <v>7121</v>
      </c>
      <c r="AX896" s="10">
        <v>10</v>
      </c>
    </row>
    <row r="897" spans="1:50" s="10" customFormat="1" ht="70.75">
      <c r="A897" s="10">
        <v>1502</v>
      </c>
      <c r="B897" s="10" t="s">
        <v>7110</v>
      </c>
      <c r="C897" s="10" t="s">
        <v>7179</v>
      </c>
      <c r="D897" s="158"/>
      <c r="E897" s="10" t="s">
        <v>7180</v>
      </c>
      <c r="F897" s="10">
        <v>2669</v>
      </c>
      <c r="G897" s="10" t="s">
        <v>7181</v>
      </c>
      <c r="H897" s="10">
        <v>2012</v>
      </c>
      <c r="I897" s="10" t="s">
        <v>7182</v>
      </c>
      <c r="J897" s="159">
        <v>208746.56</v>
      </c>
      <c r="K897" s="21" t="s">
        <v>9694</v>
      </c>
      <c r="L897" s="10" t="s">
        <v>7183</v>
      </c>
      <c r="M897" s="10" t="s">
        <v>7184</v>
      </c>
      <c r="N897" s="10" t="s">
        <v>7185</v>
      </c>
      <c r="O897" s="10" t="s">
        <v>7186</v>
      </c>
      <c r="P897" s="10" t="s">
        <v>7187</v>
      </c>
      <c r="Q897" s="159">
        <f t="shared" si="45"/>
        <v>27.23</v>
      </c>
      <c r="R897" s="138">
        <v>0</v>
      </c>
      <c r="S897" s="159">
        <v>6.14</v>
      </c>
      <c r="T897" s="159">
        <v>21.09</v>
      </c>
      <c r="U897" s="24">
        <f t="shared" si="46"/>
        <v>27.23</v>
      </c>
      <c r="V897" s="149">
        <v>100</v>
      </c>
      <c r="W897" s="149">
        <v>100</v>
      </c>
      <c r="X897" s="157" t="s">
        <v>7188</v>
      </c>
      <c r="Y897" s="10">
        <v>3</v>
      </c>
      <c r="Z897" s="10">
        <v>10</v>
      </c>
      <c r="AA897" s="10">
        <v>3</v>
      </c>
      <c r="AB897" s="10">
        <v>16</v>
      </c>
      <c r="AD897" s="10">
        <v>21.09</v>
      </c>
      <c r="AE897" s="10">
        <v>5</v>
      </c>
      <c r="AF897" s="10">
        <v>100</v>
      </c>
      <c r="AG897" s="10" t="s">
        <v>7120</v>
      </c>
      <c r="AH897" s="10" t="s">
        <v>7121</v>
      </c>
      <c r="AI897" s="10">
        <v>10</v>
      </c>
      <c r="AJ897" s="10" t="s">
        <v>7122</v>
      </c>
      <c r="AK897" s="10" t="s">
        <v>7121</v>
      </c>
      <c r="AL897" s="10">
        <v>5</v>
      </c>
      <c r="AS897" s="10" t="s">
        <v>7123</v>
      </c>
      <c r="AT897" s="10" t="s">
        <v>7121</v>
      </c>
      <c r="AU897" s="10">
        <v>80</v>
      </c>
      <c r="AV897" s="10" t="s">
        <v>7124</v>
      </c>
      <c r="AW897" s="10" t="s">
        <v>7121</v>
      </c>
      <c r="AX897" s="10">
        <v>5</v>
      </c>
    </row>
    <row r="898" spans="1:50" s="10" customFormat="1" ht="70.75">
      <c r="A898" s="10">
        <v>1502</v>
      </c>
      <c r="B898" s="10" t="s">
        <v>7110</v>
      </c>
      <c r="C898" s="10" t="s">
        <v>7189</v>
      </c>
      <c r="D898" s="158"/>
      <c r="E898" s="10" t="s">
        <v>7190</v>
      </c>
      <c r="F898" s="10">
        <v>13200</v>
      </c>
      <c r="G898" s="10" t="s">
        <v>7191</v>
      </c>
      <c r="H898" s="10">
        <v>2012</v>
      </c>
      <c r="I898" s="10" t="s">
        <v>7192</v>
      </c>
      <c r="J898" s="159">
        <v>39270.36</v>
      </c>
      <c r="K898" s="21" t="s">
        <v>9694</v>
      </c>
      <c r="L898" s="10" t="s">
        <v>7193</v>
      </c>
      <c r="M898" s="10" t="s">
        <v>7116</v>
      </c>
      <c r="N898" s="10" t="s">
        <v>7194</v>
      </c>
      <c r="O898" s="10" t="s">
        <v>7195</v>
      </c>
      <c r="P898" s="10">
        <v>2843300</v>
      </c>
      <c r="Q898" s="159">
        <f t="shared" si="45"/>
        <v>28.04</v>
      </c>
      <c r="R898" s="138">
        <v>0</v>
      </c>
      <c r="S898" s="159">
        <v>1.1599999999999999</v>
      </c>
      <c r="T898" s="159">
        <v>26.88</v>
      </c>
      <c r="U898" s="24">
        <f t="shared" si="46"/>
        <v>28.04</v>
      </c>
      <c r="V898" s="149">
        <v>100</v>
      </c>
      <c r="W898" s="149">
        <v>100</v>
      </c>
      <c r="X898" s="157" t="s">
        <v>7196</v>
      </c>
      <c r="Y898" s="10">
        <v>4</v>
      </c>
      <c r="Z898" s="10">
        <v>8</v>
      </c>
      <c r="AA898" s="10">
        <v>2</v>
      </c>
      <c r="AB898" s="10">
        <v>16</v>
      </c>
      <c r="AD898" s="10">
        <v>26.88</v>
      </c>
      <c r="AE898" s="10">
        <v>5</v>
      </c>
      <c r="AF898" s="10">
        <v>100</v>
      </c>
      <c r="AG898" s="10" t="s">
        <v>7120</v>
      </c>
      <c r="AH898" s="10" t="s">
        <v>7121</v>
      </c>
      <c r="AI898" s="10">
        <v>5</v>
      </c>
      <c r="AS898" s="10" t="s">
        <v>7123</v>
      </c>
      <c r="AT898" s="10" t="s">
        <v>7121</v>
      </c>
      <c r="AU898" s="10">
        <v>85</v>
      </c>
      <c r="AV898" s="10" t="s">
        <v>7124</v>
      </c>
      <c r="AW898" s="10" t="s">
        <v>7121</v>
      </c>
      <c r="AX898" s="10">
        <v>10</v>
      </c>
    </row>
    <row r="899" spans="1:50" s="10" customFormat="1" ht="213" customHeight="1">
      <c r="A899" s="10">
        <v>1502</v>
      </c>
      <c r="B899" s="10" t="s">
        <v>7110</v>
      </c>
      <c r="C899" s="10" t="s">
        <v>7170</v>
      </c>
      <c r="D899" s="158" t="s">
        <v>7122</v>
      </c>
      <c r="E899" s="10" t="s">
        <v>7171</v>
      </c>
      <c r="F899" s="10">
        <v>22315</v>
      </c>
      <c r="G899" s="10" t="s">
        <v>7197</v>
      </c>
      <c r="H899" s="10" t="s">
        <v>7198</v>
      </c>
      <c r="I899" s="10" t="s">
        <v>7199</v>
      </c>
      <c r="J899" s="159">
        <v>289735.31</v>
      </c>
      <c r="K899" s="10" t="s">
        <v>9692</v>
      </c>
      <c r="L899" s="10" t="s">
        <v>7200</v>
      </c>
      <c r="M899" s="10" t="s">
        <v>7139</v>
      </c>
      <c r="N899" s="10" t="s">
        <v>7201</v>
      </c>
      <c r="O899" s="10" t="s">
        <v>7202</v>
      </c>
      <c r="P899" s="10" t="s">
        <v>7203</v>
      </c>
      <c r="Q899" s="159">
        <f t="shared" si="45"/>
        <v>39.230000000000004</v>
      </c>
      <c r="R899" s="138">
        <v>6.59</v>
      </c>
      <c r="S899" s="159">
        <v>6.59</v>
      </c>
      <c r="T899" s="159">
        <v>26.05</v>
      </c>
      <c r="U899" s="24">
        <f t="shared" si="46"/>
        <v>39.230000000000004</v>
      </c>
      <c r="V899" s="149">
        <v>100</v>
      </c>
      <c r="W899" s="149">
        <v>75.19</v>
      </c>
      <c r="X899" s="10" t="s">
        <v>7204</v>
      </c>
      <c r="Y899" s="10">
        <v>6</v>
      </c>
      <c r="Z899" s="10">
        <v>4</v>
      </c>
      <c r="AA899" s="10">
        <v>3</v>
      </c>
      <c r="AB899" s="10">
        <v>44</v>
      </c>
      <c r="AC899" s="10" t="s">
        <v>7205</v>
      </c>
      <c r="AD899" s="10">
        <v>26.05</v>
      </c>
      <c r="AE899" s="10">
        <v>5</v>
      </c>
      <c r="AF899" s="10">
        <v>100</v>
      </c>
      <c r="AG899" s="10" t="s">
        <v>7120</v>
      </c>
      <c r="AH899" s="10" t="s">
        <v>7121</v>
      </c>
      <c r="AI899" s="10">
        <v>30</v>
      </c>
      <c r="AJ899" s="10" t="s">
        <v>7122</v>
      </c>
      <c r="AK899" s="10" t="s">
        <v>7121</v>
      </c>
      <c r="AL899" s="10">
        <v>20</v>
      </c>
      <c r="AS899" s="10" t="s">
        <v>7123</v>
      </c>
      <c r="AT899" s="10" t="s">
        <v>7121</v>
      </c>
      <c r="AU899" s="10">
        <v>30</v>
      </c>
      <c r="AV899" s="10" t="s">
        <v>7124</v>
      </c>
      <c r="AW899" s="10" t="s">
        <v>7121</v>
      </c>
      <c r="AX899" s="10">
        <v>20</v>
      </c>
    </row>
    <row r="900" spans="1:50" s="10" customFormat="1" ht="240.45">
      <c r="A900" s="10">
        <v>1502</v>
      </c>
      <c r="B900" s="10" t="s">
        <v>7110</v>
      </c>
      <c r="C900" s="10" t="s">
        <v>7189</v>
      </c>
      <c r="D900" s="158" t="s">
        <v>7122</v>
      </c>
      <c r="E900" s="10" t="s">
        <v>7206</v>
      </c>
      <c r="F900" s="10">
        <v>33198</v>
      </c>
      <c r="G900" s="10" t="s">
        <v>7207</v>
      </c>
      <c r="H900" s="10" t="s">
        <v>7208</v>
      </c>
      <c r="I900" s="10" t="s">
        <v>7209</v>
      </c>
      <c r="J900" s="24">
        <v>567725.01</v>
      </c>
      <c r="K900" s="10" t="s">
        <v>332</v>
      </c>
      <c r="L900" s="10" t="s">
        <v>7210</v>
      </c>
      <c r="M900" s="10" t="s">
        <v>7211</v>
      </c>
      <c r="N900" s="10" t="s">
        <v>7212</v>
      </c>
      <c r="O900" s="10" t="s">
        <v>7213</v>
      </c>
      <c r="P900" s="10" t="s">
        <v>7214</v>
      </c>
      <c r="Q900" s="159">
        <f t="shared" si="45"/>
        <v>70</v>
      </c>
      <c r="R900" s="138">
        <v>5.66</v>
      </c>
      <c r="S900" s="159">
        <v>36.78</v>
      </c>
      <c r="T900" s="159">
        <v>27.56</v>
      </c>
      <c r="U900" s="24">
        <f t="shared" si="46"/>
        <v>70</v>
      </c>
      <c r="V900" s="149">
        <v>100</v>
      </c>
      <c r="W900" s="149">
        <v>98.82</v>
      </c>
      <c r="X900" s="157" t="s">
        <v>7215</v>
      </c>
      <c r="Y900" s="10">
        <v>3</v>
      </c>
      <c r="Z900" s="10">
        <v>3</v>
      </c>
      <c r="AA900" s="10">
        <v>2</v>
      </c>
      <c r="AB900" s="10">
        <v>4</v>
      </c>
      <c r="AC900" s="10" t="s">
        <v>7216</v>
      </c>
      <c r="AD900" s="10">
        <v>27.56</v>
      </c>
      <c r="AE900" s="10">
        <v>5</v>
      </c>
      <c r="AF900" s="10">
        <v>100</v>
      </c>
      <c r="AG900" s="10" t="s">
        <v>7120</v>
      </c>
      <c r="AH900" s="10" t="s">
        <v>7121</v>
      </c>
      <c r="AI900" s="10">
        <v>40</v>
      </c>
      <c r="AJ900" s="10" t="s">
        <v>7122</v>
      </c>
      <c r="AK900" s="10" t="s">
        <v>7121</v>
      </c>
      <c r="AL900" s="10">
        <v>10</v>
      </c>
      <c r="AS900" s="10" t="s">
        <v>7123</v>
      </c>
      <c r="AT900" s="10" t="s">
        <v>7121</v>
      </c>
      <c r="AU900" s="10">
        <v>20</v>
      </c>
      <c r="AV900" s="10" t="s">
        <v>7124</v>
      </c>
      <c r="AW900" s="10" t="s">
        <v>7121</v>
      </c>
      <c r="AX900" s="10">
        <v>30</v>
      </c>
    </row>
    <row r="901" spans="1:50" s="10" customFormat="1" ht="155.6">
      <c r="A901" s="10">
        <v>1502</v>
      </c>
      <c r="B901" s="10" t="s">
        <v>7110</v>
      </c>
      <c r="C901" s="10" t="s">
        <v>7125</v>
      </c>
      <c r="D901" s="158"/>
      <c r="E901" s="10" t="s">
        <v>7126</v>
      </c>
      <c r="F901" s="10">
        <v>21593</v>
      </c>
      <c r="G901" s="10" t="s">
        <v>7217</v>
      </c>
      <c r="H901" s="10">
        <v>2009</v>
      </c>
      <c r="I901" s="10" t="s">
        <v>7218</v>
      </c>
      <c r="J901" s="159">
        <v>24514.23</v>
      </c>
      <c r="K901" s="21" t="s">
        <v>9694</v>
      </c>
      <c r="L901" s="10" t="s">
        <v>7129</v>
      </c>
      <c r="M901" s="10" t="s">
        <v>7130</v>
      </c>
      <c r="N901" s="10" t="s">
        <v>7219</v>
      </c>
      <c r="O901" s="10" t="s">
        <v>7220</v>
      </c>
      <c r="P901" s="10">
        <v>2767500</v>
      </c>
      <c r="Q901" s="159">
        <f t="shared" si="45"/>
        <v>26.88</v>
      </c>
      <c r="R901" s="138">
        <v>0</v>
      </c>
      <c r="S901" s="159">
        <v>0.72</v>
      </c>
      <c r="T901" s="159">
        <v>26.16</v>
      </c>
      <c r="U901" s="24">
        <f t="shared" si="46"/>
        <v>26.88</v>
      </c>
      <c r="V901" s="149">
        <v>100</v>
      </c>
      <c r="W901" s="149">
        <v>100</v>
      </c>
      <c r="X901" s="157" t="s">
        <v>7221</v>
      </c>
      <c r="Y901" s="10">
        <v>3</v>
      </c>
      <c r="Z901" s="10">
        <v>10</v>
      </c>
      <c r="AA901" s="10">
        <v>4</v>
      </c>
      <c r="AB901" s="10">
        <v>16</v>
      </c>
      <c r="AD901" s="10">
        <v>26.16</v>
      </c>
      <c r="AE901" s="10">
        <v>5</v>
      </c>
      <c r="AF901" s="10">
        <v>100</v>
      </c>
      <c r="AG901" s="157"/>
      <c r="AS901" s="10" t="s">
        <v>7123</v>
      </c>
      <c r="AT901" s="10" t="s">
        <v>7121</v>
      </c>
      <c r="AU901" s="10">
        <v>100</v>
      </c>
    </row>
    <row r="902" spans="1:50" s="10" customFormat="1" ht="141.44999999999999">
      <c r="A902" s="10">
        <v>1502</v>
      </c>
      <c r="B902" s="10" t="s">
        <v>7110</v>
      </c>
      <c r="C902" s="10" t="s">
        <v>7170</v>
      </c>
      <c r="D902" s="158"/>
      <c r="E902" s="10" t="s">
        <v>7171</v>
      </c>
      <c r="F902" s="10">
        <v>22315</v>
      </c>
      <c r="G902" s="10" t="s">
        <v>7222</v>
      </c>
      <c r="H902" s="10">
        <v>2012</v>
      </c>
      <c r="I902" s="10" t="s">
        <v>7223</v>
      </c>
      <c r="J902" s="159">
        <v>53775.17</v>
      </c>
      <c r="K902" s="21" t="s">
        <v>9694</v>
      </c>
      <c r="L902" s="10" t="s">
        <v>7210</v>
      </c>
      <c r="M902" s="10" t="s">
        <v>7211</v>
      </c>
      <c r="N902" s="10" t="s">
        <v>7224</v>
      </c>
      <c r="O902" s="10" t="s">
        <v>7225</v>
      </c>
      <c r="P902" s="10">
        <v>2847800</v>
      </c>
      <c r="Q902" s="159">
        <f t="shared" si="45"/>
        <v>26.67</v>
      </c>
      <c r="R902" s="138">
        <v>0</v>
      </c>
      <c r="S902" s="159">
        <v>1.58</v>
      </c>
      <c r="T902" s="159">
        <v>25.09</v>
      </c>
      <c r="U902" s="24">
        <f t="shared" si="46"/>
        <v>26.67</v>
      </c>
      <c r="V902" s="149">
        <v>100</v>
      </c>
      <c r="W902" s="149">
        <v>100</v>
      </c>
      <c r="X902" s="157" t="s">
        <v>7226</v>
      </c>
      <c r="Y902" s="10">
        <v>3</v>
      </c>
      <c r="Z902" s="10">
        <v>11</v>
      </c>
      <c r="AA902" s="10">
        <v>4</v>
      </c>
      <c r="AB902" s="10">
        <v>44</v>
      </c>
      <c r="AD902" s="10">
        <v>25.09</v>
      </c>
      <c r="AE902" s="10">
        <v>5</v>
      </c>
      <c r="AF902" s="10">
        <v>100</v>
      </c>
      <c r="AG902" s="10" t="s">
        <v>7120</v>
      </c>
      <c r="AH902" s="10" t="s">
        <v>7121</v>
      </c>
      <c r="AI902" s="10">
        <v>25</v>
      </c>
      <c r="AJ902" s="10" t="s">
        <v>7122</v>
      </c>
      <c r="AK902" s="10" t="s">
        <v>7121</v>
      </c>
      <c r="AL902" s="10">
        <v>25</v>
      </c>
      <c r="AS902" s="10" t="s">
        <v>7123</v>
      </c>
      <c r="AT902" s="10" t="s">
        <v>7121</v>
      </c>
      <c r="AU902" s="10">
        <v>25</v>
      </c>
      <c r="AV902" s="10" t="s">
        <v>7124</v>
      </c>
      <c r="AW902" s="10" t="s">
        <v>7121</v>
      </c>
      <c r="AX902" s="10">
        <v>25</v>
      </c>
    </row>
    <row r="903" spans="1:50" s="10" customFormat="1" ht="240.45">
      <c r="A903" s="10">
        <v>1502</v>
      </c>
      <c r="B903" s="10" t="s">
        <v>7110</v>
      </c>
      <c r="C903" s="10" t="s">
        <v>7170</v>
      </c>
      <c r="D903" s="158" t="s">
        <v>7120</v>
      </c>
      <c r="E903" s="10" t="s">
        <v>7171</v>
      </c>
      <c r="F903" s="10">
        <v>22315</v>
      </c>
      <c r="G903" s="10" t="s">
        <v>7227</v>
      </c>
      <c r="H903" s="10">
        <v>2009</v>
      </c>
      <c r="I903" s="10" t="s">
        <v>7228</v>
      </c>
      <c r="J903" s="159">
        <v>40978.730000000003</v>
      </c>
      <c r="K903" s="10" t="s">
        <v>81</v>
      </c>
      <c r="L903" s="10" t="s">
        <v>7200</v>
      </c>
      <c r="M903" s="10" t="s">
        <v>7229</v>
      </c>
      <c r="N903" s="10" t="s">
        <v>7230</v>
      </c>
      <c r="O903" s="10" t="s">
        <v>7231</v>
      </c>
      <c r="P903" s="10" t="s">
        <v>7232</v>
      </c>
      <c r="Q903" s="159">
        <f t="shared" si="45"/>
        <v>27.23</v>
      </c>
      <c r="R903" s="138">
        <v>0</v>
      </c>
      <c r="S903" s="159">
        <v>1.18</v>
      </c>
      <c r="T903" s="159">
        <v>26.05</v>
      </c>
      <c r="U903" s="24">
        <f t="shared" si="46"/>
        <v>27.23</v>
      </c>
      <c r="V903" s="149">
        <v>100</v>
      </c>
      <c r="W903" s="149">
        <v>100</v>
      </c>
      <c r="X903" s="157" t="s">
        <v>7233</v>
      </c>
      <c r="Y903" s="10">
        <v>3</v>
      </c>
      <c r="Z903" s="10">
        <v>10</v>
      </c>
      <c r="AA903" s="10">
        <v>5</v>
      </c>
      <c r="AB903" s="10">
        <v>44</v>
      </c>
      <c r="AC903" s="10">
        <v>61</v>
      </c>
      <c r="AD903" s="10">
        <v>26.05</v>
      </c>
      <c r="AE903" s="10">
        <v>5</v>
      </c>
      <c r="AF903" s="10">
        <v>100</v>
      </c>
      <c r="AG903" s="10" t="s">
        <v>7234</v>
      </c>
      <c r="AH903" s="10" t="s">
        <v>7121</v>
      </c>
      <c r="AI903" s="10">
        <v>10</v>
      </c>
      <c r="AJ903" s="10" t="s">
        <v>7122</v>
      </c>
      <c r="AK903" s="10" t="s">
        <v>7121</v>
      </c>
      <c r="AL903" s="10">
        <v>20</v>
      </c>
      <c r="AS903" s="10" t="s">
        <v>7123</v>
      </c>
      <c r="AT903" s="10" t="s">
        <v>7121</v>
      </c>
      <c r="AU903" s="10">
        <v>40</v>
      </c>
      <c r="AV903" s="10" t="s">
        <v>7124</v>
      </c>
      <c r="AW903" s="10" t="s">
        <v>7121</v>
      </c>
      <c r="AX903" s="10">
        <v>30</v>
      </c>
    </row>
    <row r="904" spans="1:50" s="10" customFormat="1" ht="325.3">
      <c r="A904" s="10">
        <v>1502</v>
      </c>
      <c r="B904" s="10" t="s">
        <v>7110</v>
      </c>
      <c r="C904" s="10" t="s">
        <v>7170</v>
      </c>
      <c r="D904" s="158"/>
      <c r="E904" s="10" t="s">
        <v>7235</v>
      </c>
      <c r="F904" s="10">
        <v>17970</v>
      </c>
      <c r="G904" s="10" t="s">
        <v>7236</v>
      </c>
      <c r="H904" s="10" t="s">
        <v>7237</v>
      </c>
      <c r="I904" s="10" t="s">
        <v>7238</v>
      </c>
      <c r="J904" s="159" t="s">
        <v>7239</v>
      </c>
      <c r="K904" s="10" t="s">
        <v>156</v>
      </c>
      <c r="L904" s="10" t="s">
        <v>7240</v>
      </c>
      <c r="M904" s="10" t="s">
        <v>7241</v>
      </c>
      <c r="N904" s="10" t="s">
        <v>7242</v>
      </c>
      <c r="O904" s="10" t="s">
        <v>7243</v>
      </c>
      <c r="P904" s="10" t="s">
        <v>7244</v>
      </c>
      <c r="Q904" s="159">
        <f t="shared" si="45"/>
        <v>51.820000000000007</v>
      </c>
      <c r="R904" s="138">
        <v>20.62</v>
      </c>
      <c r="S904" s="159">
        <v>5.15</v>
      </c>
      <c r="T904" s="159">
        <v>26.05</v>
      </c>
      <c r="U904" s="24">
        <f t="shared" si="46"/>
        <v>51.820000000000007</v>
      </c>
      <c r="V904" s="149">
        <v>100</v>
      </c>
      <c r="W904" s="149">
        <v>92.25</v>
      </c>
      <c r="X904" s="157" t="s">
        <v>7245</v>
      </c>
      <c r="Y904" s="10">
        <v>3</v>
      </c>
      <c r="Z904" s="10">
        <v>10</v>
      </c>
      <c r="AA904" s="10">
        <v>4</v>
      </c>
      <c r="AB904" s="10">
        <v>16</v>
      </c>
      <c r="AC904" s="10">
        <v>147</v>
      </c>
      <c r="AD904" s="10">
        <v>26.05</v>
      </c>
      <c r="AE904" s="10">
        <v>5</v>
      </c>
      <c r="AF904" s="10">
        <v>100</v>
      </c>
      <c r="AG904" s="10" t="s">
        <v>7246</v>
      </c>
      <c r="AH904" s="10" t="s">
        <v>7121</v>
      </c>
      <c r="AI904" s="10">
        <v>25</v>
      </c>
      <c r="AJ904" s="10" t="s">
        <v>7122</v>
      </c>
      <c r="AK904" s="10" t="s">
        <v>7121</v>
      </c>
      <c r="AL904" s="10">
        <v>10</v>
      </c>
      <c r="AM904" s="10" t="s">
        <v>7247</v>
      </c>
      <c r="AN904" s="10" t="s">
        <v>7121</v>
      </c>
      <c r="AO904" s="10">
        <v>5</v>
      </c>
      <c r="AP904" s="10" t="s">
        <v>7248</v>
      </c>
      <c r="AQ904" s="10" t="s">
        <v>7249</v>
      </c>
      <c r="AR904" s="10" t="s">
        <v>7250</v>
      </c>
      <c r="AS904" s="10" t="s">
        <v>7123</v>
      </c>
      <c r="AT904" s="10" t="s">
        <v>7121</v>
      </c>
      <c r="AU904" s="10">
        <v>35</v>
      </c>
    </row>
    <row r="905" spans="1:50" s="10" customFormat="1" ht="282.89999999999998">
      <c r="A905" s="10">
        <v>1502</v>
      </c>
      <c r="B905" s="10" t="s">
        <v>7110</v>
      </c>
      <c r="C905" s="10" t="s">
        <v>7251</v>
      </c>
      <c r="D905" s="158"/>
      <c r="E905" s="10" t="s">
        <v>7252</v>
      </c>
      <c r="F905" s="10">
        <v>11292</v>
      </c>
      <c r="G905" s="10" t="s">
        <v>7253</v>
      </c>
      <c r="H905" s="10">
        <v>2007</v>
      </c>
      <c r="I905" s="10" t="s">
        <v>7254</v>
      </c>
      <c r="J905" s="159">
        <v>56503.77</v>
      </c>
      <c r="K905" s="10" t="s">
        <v>103</v>
      </c>
      <c r="L905" s="10" t="s">
        <v>7255</v>
      </c>
      <c r="M905" s="10" t="s">
        <v>7256</v>
      </c>
      <c r="N905" s="10" t="s">
        <v>7257</v>
      </c>
      <c r="O905" s="10" t="s">
        <v>7258</v>
      </c>
      <c r="P905" s="10" t="s">
        <v>7259</v>
      </c>
      <c r="Q905" s="159">
        <f t="shared" si="45"/>
        <v>32.21</v>
      </c>
      <c r="R905" s="138">
        <v>1.66</v>
      </c>
      <c r="S905" s="159">
        <v>2.25</v>
      </c>
      <c r="T905" s="159">
        <v>28.3</v>
      </c>
      <c r="U905" s="24">
        <f t="shared" si="46"/>
        <v>32.21</v>
      </c>
      <c r="V905" s="149">
        <v>100</v>
      </c>
      <c r="W905" s="149">
        <v>75.099999999999994</v>
      </c>
      <c r="X905" s="157" t="s">
        <v>7260</v>
      </c>
      <c r="Y905" s="10">
        <v>3</v>
      </c>
      <c r="Z905" s="10">
        <v>12</v>
      </c>
      <c r="AA905" s="10">
        <v>4</v>
      </c>
      <c r="AB905" s="10">
        <v>16</v>
      </c>
      <c r="AC905" s="10">
        <v>75</v>
      </c>
      <c r="AD905" s="10">
        <v>28.3</v>
      </c>
      <c r="AE905" s="10">
        <v>5</v>
      </c>
      <c r="AF905" s="10">
        <v>100</v>
      </c>
      <c r="AG905" s="10" t="s">
        <v>7261</v>
      </c>
      <c r="AH905" s="10" t="s">
        <v>7121</v>
      </c>
      <c r="AI905" s="10">
        <v>25</v>
      </c>
      <c r="AJ905" s="10" t="s">
        <v>7122</v>
      </c>
      <c r="AK905" s="10" t="s">
        <v>7121</v>
      </c>
      <c r="AL905" s="10">
        <v>25</v>
      </c>
      <c r="AM905" s="157"/>
      <c r="AS905" s="10" t="s">
        <v>7123</v>
      </c>
      <c r="AT905" s="10" t="s">
        <v>7121</v>
      </c>
      <c r="AU905" s="10">
        <v>25</v>
      </c>
      <c r="AV905" s="10" t="s">
        <v>7124</v>
      </c>
      <c r="AW905" s="10" t="s">
        <v>7121</v>
      </c>
      <c r="AX905" s="10">
        <v>25</v>
      </c>
    </row>
    <row r="906" spans="1:50" s="10" customFormat="1" ht="84.9">
      <c r="A906" s="10">
        <v>1502</v>
      </c>
      <c r="B906" s="10" t="s">
        <v>7110</v>
      </c>
      <c r="C906" s="10" t="s">
        <v>7111</v>
      </c>
      <c r="D906" s="158"/>
      <c r="E906" s="10" t="s">
        <v>7262</v>
      </c>
      <c r="F906" s="10">
        <v>14926</v>
      </c>
      <c r="G906" s="10" t="s">
        <v>7263</v>
      </c>
      <c r="H906" s="10">
        <v>2015</v>
      </c>
      <c r="I906" s="10" t="s">
        <v>7264</v>
      </c>
      <c r="J906" s="159">
        <v>179104.36</v>
      </c>
      <c r="K906" s="21" t="s">
        <v>9694</v>
      </c>
      <c r="L906" s="10" t="s">
        <v>7265</v>
      </c>
      <c r="M906" s="10" t="s">
        <v>7266</v>
      </c>
      <c r="N906" s="10" t="s">
        <v>7267</v>
      </c>
      <c r="O906" s="10" t="s">
        <v>7268</v>
      </c>
      <c r="P906" s="10">
        <v>2959700</v>
      </c>
      <c r="Q906" s="159">
        <f t="shared" si="45"/>
        <v>35.989999999999995</v>
      </c>
      <c r="R906" s="138">
        <v>0</v>
      </c>
      <c r="S906" s="159">
        <v>4.68</v>
      </c>
      <c r="T906" s="159">
        <v>31.31</v>
      </c>
      <c r="U906" s="24">
        <f t="shared" si="46"/>
        <v>35.989999999999995</v>
      </c>
      <c r="V906" s="149">
        <v>100</v>
      </c>
      <c r="W906" s="149">
        <v>99.82</v>
      </c>
      <c r="X906" s="157" t="s">
        <v>7269</v>
      </c>
      <c r="Y906" s="10">
        <v>3</v>
      </c>
      <c r="Z906" s="10">
        <v>1</v>
      </c>
      <c r="AA906" s="10">
        <v>2</v>
      </c>
      <c r="AB906" s="10">
        <v>44</v>
      </c>
      <c r="AD906" s="10">
        <v>31.31</v>
      </c>
      <c r="AE906" s="10">
        <v>5</v>
      </c>
      <c r="AF906" s="10">
        <v>100</v>
      </c>
      <c r="AG906" s="10" t="s">
        <v>7270</v>
      </c>
      <c r="AH906" s="10" t="s">
        <v>7121</v>
      </c>
      <c r="AI906" s="10">
        <v>30</v>
      </c>
      <c r="AJ906" s="10" t="s">
        <v>7122</v>
      </c>
      <c r="AK906" s="10" t="s">
        <v>7121</v>
      </c>
      <c r="AL906" s="10">
        <v>10</v>
      </c>
      <c r="AS906" s="10" t="s">
        <v>7123</v>
      </c>
      <c r="AT906" s="10" t="s">
        <v>7121</v>
      </c>
      <c r="AU906" s="10">
        <v>50</v>
      </c>
      <c r="AV906" s="10" t="s">
        <v>7124</v>
      </c>
      <c r="AW906" s="10" t="s">
        <v>7121</v>
      </c>
      <c r="AX906" s="10">
        <v>10</v>
      </c>
    </row>
    <row r="907" spans="1:50" s="10" customFormat="1" ht="240.45">
      <c r="A907" s="10">
        <v>1502</v>
      </c>
      <c r="B907" s="10" t="s">
        <v>7110</v>
      </c>
      <c r="C907" s="10" t="s">
        <v>7111</v>
      </c>
      <c r="D907" s="158"/>
      <c r="E907" s="10" t="s">
        <v>7262</v>
      </c>
      <c r="F907" s="10">
        <v>14926</v>
      </c>
      <c r="G907" s="10" t="s">
        <v>7271</v>
      </c>
      <c r="H907" s="10" t="s">
        <v>7272</v>
      </c>
      <c r="I907" s="10" t="s">
        <v>7273</v>
      </c>
      <c r="J907" s="159">
        <v>106279.26</v>
      </c>
      <c r="K907" s="21" t="s">
        <v>9694</v>
      </c>
      <c r="L907" s="10" t="s">
        <v>7265</v>
      </c>
      <c r="M907" s="10" t="s">
        <v>7266</v>
      </c>
      <c r="N907" s="10" t="s">
        <v>7274</v>
      </c>
      <c r="O907" s="10" t="s">
        <v>7275</v>
      </c>
      <c r="P907" s="10" t="s">
        <v>7276</v>
      </c>
      <c r="Q907" s="159">
        <f t="shared" si="45"/>
        <v>34.54</v>
      </c>
      <c r="R907" s="138">
        <v>0.2</v>
      </c>
      <c r="S907" s="159">
        <v>3.03</v>
      </c>
      <c r="T907" s="159">
        <v>31.31</v>
      </c>
      <c r="U907" s="24">
        <f t="shared" si="46"/>
        <v>34.54</v>
      </c>
      <c r="V907" s="149">
        <v>100</v>
      </c>
      <c r="W907" s="149">
        <v>98.8</v>
      </c>
      <c r="X907" s="157" t="s">
        <v>7277</v>
      </c>
      <c r="Y907" s="10">
        <v>5</v>
      </c>
      <c r="Z907" s="10">
        <v>1</v>
      </c>
      <c r="AA907" s="10">
        <v>2</v>
      </c>
      <c r="AB907" s="10">
        <v>44</v>
      </c>
      <c r="AD907" s="10">
        <v>31.31</v>
      </c>
      <c r="AE907" s="10">
        <v>5</v>
      </c>
      <c r="AF907" s="10">
        <v>100</v>
      </c>
      <c r="AG907" s="10" t="s">
        <v>7278</v>
      </c>
      <c r="AH907" s="10" t="s">
        <v>7121</v>
      </c>
      <c r="AI907" s="10">
        <v>30</v>
      </c>
      <c r="AJ907" s="10" t="s">
        <v>7122</v>
      </c>
      <c r="AK907" s="10" t="s">
        <v>7121</v>
      </c>
      <c r="AL907" s="10">
        <v>10</v>
      </c>
      <c r="AS907" s="10" t="s">
        <v>7123</v>
      </c>
      <c r="AT907" s="10" t="s">
        <v>7121</v>
      </c>
      <c r="AU907" s="10">
        <v>50</v>
      </c>
      <c r="AV907" s="10" t="s">
        <v>7124</v>
      </c>
      <c r="AW907" s="10" t="s">
        <v>7121</v>
      </c>
      <c r="AX907" s="10">
        <v>10</v>
      </c>
    </row>
    <row r="908" spans="1:50" s="10" customFormat="1" ht="155.6">
      <c r="A908" s="10">
        <v>1502</v>
      </c>
      <c r="B908" s="10" t="s">
        <v>7110</v>
      </c>
      <c r="C908" s="10" t="s">
        <v>7111</v>
      </c>
      <c r="D908" s="158"/>
      <c r="E908" s="10" t="s">
        <v>7262</v>
      </c>
      <c r="F908" s="10">
        <v>14926</v>
      </c>
      <c r="G908" s="92" t="s">
        <v>7279</v>
      </c>
      <c r="H908" s="10">
        <v>2015</v>
      </c>
      <c r="I908" s="10" t="s">
        <v>7280</v>
      </c>
      <c r="J908" s="159">
        <v>70594.759999999995</v>
      </c>
      <c r="K908" s="21" t="s">
        <v>9694</v>
      </c>
      <c r="L908" s="10" t="s">
        <v>7265</v>
      </c>
      <c r="M908" s="10" t="s">
        <v>7266</v>
      </c>
      <c r="N908" s="10" t="s">
        <v>7281</v>
      </c>
      <c r="O908" s="10" t="s">
        <v>7282</v>
      </c>
      <c r="P908" s="10">
        <v>2959600</v>
      </c>
      <c r="Q908" s="159">
        <f t="shared" si="45"/>
        <v>33.39</v>
      </c>
      <c r="R908" s="138">
        <v>0</v>
      </c>
      <c r="S908" s="159">
        <v>2.08</v>
      </c>
      <c r="T908" s="159">
        <v>31.31</v>
      </c>
      <c r="U908" s="24">
        <f t="shared" si="46"/>
        <v>33.39</v>
      </c>
      <c r="V908" s="149">
        <v>100</v>
      </c>
      <c r="W908" s="149">
        <v>100</v>
      </c>
      <c r="X908" s="157" t="s">
        <v>7283</v>
      </c>
      <c r="Y908" s="10">
        <v>5</v>
      </c>
      <c r="Z908" s="10">
        <v>1</v>
      </c>
      <c r="AA908" s="10">
        <v>2</v>
      </c>
      <c r="AB908" s="10">
        <v>44</v>
      </c>
      <c r="AD908" s="10">
        <v>31.31</v>
      </c>
      <c r="AE908" s="10">
        <v>5</v>
      </c>
      <c r="AF908" s="10">
        <v>100</v>
      </c>
      <c r="AG908" s="10" t="s">
        <v>7284</v>
      </c>
      <c r="AH908" s="10" t="s">
        <v>7121</v>
      </c>
      <c r="AI908" s="10">
        <v>30</v>
      </c>
      <c r="AJ908" s="10" t="s">
        <v>7122</v>
      </c>
      <c r="AK908" s="10" t="s">
        <v>7121</v>
      </c>
      <c r="AL908" s="10">
        <v>10</v>
      </c>
      <c r="AS908" s="10" t="s">
        <v>7123</v>
      </c>
      <c r="AT908" s="10" t="s">
        <v>7121</v>
      </c>
      <c r="AU908" s="10">
        <v>50</v>
      </c>
      <c r="AV908" s="10" t="s">
        <v>7124</v>
      </c>
      <c r="AW908" s="10" t="s">
        <v>7121</v>
      </c>
      <c r="AX908" s="10">
        <v>10</v>
      </c>
    </row>
    <row r="909" spans="1:50" s="10" customFormat="1" ht="99">
      <c r="A909" s="10">
        <v>1502</v>
      </c>
      <c r="B909" s="10" t="s">
        <v>7110</v>
      </c>
      <c r="C909" s="10" t="s">
        <v>7285</v>
      </c>
      <c r="D909" s="158"/>
      <c r="E909" s="10" t="s">
        <v>7286</v>
      </c>
      <c r="F909" s="10">
        <v>32104</v>
      </c>
      <c r="G909" s="92" t="s">
        <v>7287</v>
      </c>
      <c r="H909" s="10">
        <v>2015</v>
      </c>
      <c r="I909" s="10" t="s">
        <v>7288</v>
      </c>
      <c r="J909" s="159">
        <v>48812.800000000003</v>
      </c>
      <c r="K909" s="21" t="s">
        <v>9694</v>
      </c>
      <c r="L909" s="10" t="s">
        <v>7289</v>
      </c>
      <c r="M909" s="10" t="s">
        <v>7290</v>
      </c>
      <c r="N909" s="10" t="s">
        <v>7291</v>
      </c>
      <c r="O909" s="10" t="s">
        <v>7292</v>
      </c>
      <c r="P909" s="10">
        <v>2922300</v>
      </c>
      <c r="Q909" s="159">
        <f t="shared" si="45"/>
        <v>43</v>
      </c>
      <c r="R909" s="138">
        <v>0</v>
      </c>
      <c r="S909" s="159">
        <v>1.23</v>
      </c>
      <c r="T909" s="159">
        <v>41.77</v>
      </c>
      <c r="U909" s="24">
        <f t="shared" si="46"/>
        <v>43</v>
      </c>
      <c r="V909" s="149">
        <v>100</v>
      </c>
      <c r="W909" s="149">
        <v>100</v>
      </c>
      <c r="X909" s="157" t="s">
        <v>7293</v>
      </c>
      <c r="Y909" s="10">
        <v>3</v>
      </c>
      <c r="Z909" s="10">
        <v>12</v>
      </c>
      <c r="AA909" s="10">
        <v>1.2</v>
      </c>
      <c r="AB909" s="10">
        <v>44</v>
      </c>
      <c r="AD909" s="10">
        <v>41.77</v>
      </c>
      <c r="AE909" s="10">
        <v>5</v>
      </c>
      <c r="AF909" s="10">
        <v>100</v>
      </c>
      <c r="AG909" s="10" t="s">
        <v>7120</v>
      </c>
      <c r="AH909" s="10" t="s">
        <v>7121</v>
      </c>
      <c r="AI909" s="10">
        <v>45</v>
      </c>
      <c r="AJ909" s="10" t="s">
        <v>7122</v>
      </c>
      <c r="AK909" s="10" t="s">
        <v>7121</v>
      </c>
      <c r="AL909" s="10">
        <v>20</v>
      </c>
      <c r="AS909" s="10" t="s">
        <v>7123</v>
      </c>
      <c r="AT909" s="10" t="s">
        <v>7121</v>
      </c>
      <c r="AU909" s="10">
        <v>15</v>
      </c>
      <c r="AV909" s="10" t="s">
        <v>7124</v>
      </c>
      <c r="AW909" s="10" t="s">
        <v>7121</v>
      </c>
      <c r="AX909" s="10">
        <v>20</v>
      </c>
    </row>
    <row r="910" spans="1:50" s="10" customFormat="1" ht="70.75">
      <c r="A910" s="10">
        <v>1502</v>
      </c>
      <c r="B910" s="10" t="s">
        <v>7110</v>
      </c>
      <c r="C910" s="10" t="s">
        <v>7189</v>
      </c>
      <c r="D910" s="158"/>
      <c r="E910" s="10" t="s">
        <v>7294</v>
      </c>
      <c r="F910" s="10">
        <v>18494</v>
      </c>
      <c r="G910" s="10" t="s">
        <v>7295</v>
      </c>
      <c r="H910" s="10">
        <v>2015</v>
      </c>
      <c r="I910" s="10" t="s">
        <v>7296</v>
      </c>
      <c r="J910" s="159">
        <v>32563.84</v>
      </c>
      <c r="K910" s="21" t="s">
        <v>9694</v>
      </c>
      <c r="L910" s="10" t="s">
        <v>7297</v>
      </c>
      <c r="M910" s="10" t="s">
        <v>7298</v>
      </c>
      <c r="N910" s="10" t="s">
        <v>7299</v>
      </c>
      <c r="O910" s="10" t="s">
        <v>7300</v>
      </c>
      <c r="P910" s="10">
        <v>2910600</v>
      </c>
      <c r="Q910" s="159">
        <f t="shared" si="45"/>
        <v>23.880000000000003</v>
      </c>
      <c r="R910" s="138">
        <v>0</v>
      </c>
      <c r="S910" s="159">
        <v>0.96</v>
      </c>
      <c r="T910" s="159">
        <v>22.92</v>
      </c>
      <c r="U910" s="24">
        <f t="shared" si="46"/>
        <v>23.880000000000003</v>
      </c>
      <c r="V910" s="149">
        <v>100</v>
      </c>
      <c r="W910" s="149">
        <v>100</v>
      </c>
      <c r="X910" s="157" t="s">
        <v>7301</v>
      </c>
      <c r="Y910" s="10">
        <v>1</v>
      </c>
      <c r="Z910" s="10">
        <v>4</v>
      </c>
      <c r="AA910" s="10">
        <v>2</v>
      </c>
      <c r="AB910" s="10">
        <v>44</v>
      </c>
      <c r="AD910" s="10">
        <v>22.92</v>
      </c>
      <c r="AE910" s="10">
        <v>5</v>
      </c>
      <c r="AF910" s="10">
        <v>100</v>
      </c>
      <c r="AS910" s="10" t="s">
        <v>7123</v>
      </c>
      <c r="AT910" s="10" t="s">
        <v>7121</v>
      </c>
      <c r="AU910" s="10">
        <v>100</v>
      </c>
    </row>
    <row r="911" spans="1:50" s="10" customFormat="1" ht="70.75">
      <c r="A911" s="10">
        <v>1502</v>
      </c>
      <c r="B911" s="10" t="s">
        <v>7110</v>
      </c>
      <c r="C911" s="10" t="s">
        <v>7285</v>
      </c>
      <c r="D911" s="158"/>
      <c r="E911" s="10" t="s">
        <v>7286</v>
      </c>
      <c r="F911" s="10">
        <v>32104</v>
      </c>
      <c r="G911" s="10" t="s">
        <v>7302</v>
      </c>
      <c r="H911" s="10">
        <v>2015</v>
      </c>
      <c r="I911" s="10" t="s">
        <v>7303</v>
      </c>
      <c r="J911" s="159">
        <v>55037.7</v>
      </c>
      <c r="K911" s="21" t="s">
        <v>9694</v>
      </c>
      <c r="L911" s="10" t="s">
        <v>7289</v>
      </c>
      <c r="M911" s="10" t="s">
        <v>7290</v>
      </c>
      <c r="N911" s="10" t="s">
        <v>7304</v>
      </c>
      <c r="O911" s="10" t="s">
        <v>7305</v>
      </c>
      <c r="P911" s="10" t="s">
        <v>7306</v>
      </c>
      <c r="Q911" s="159">
        <f t="shared" si="45"/>
        <v>43.39</v>
      </c>
      <c r="R911" s="138">
        <v>0</v>
      </c>
      <c r="S911" s="159">
        <v>1.62</v>
      </c>
      <c r="T911" s="159">
        <v>41.77</v>
      </c>
      <c r="U911" s="24">
        <f t="shared" si="46"/>
        <v>43.39</v>
      </c>
      <c r="V911" s="149">
        <v>100</v>
      </c>
      <c r="W911" s="149">
        <v>100</v>
      </c>
      <c r="X911" s="157" t="s">
        <v>7307</v>
      </c>
      <c r="Y911" s="10">
        <v>6</v>
      </c>
      <c r="Z911" s="10">
        <v>4</v>
      </c>
      <c r="AA911" s="10">
        <v>1</v>
      </c>
      <c r="AB911" s="10">
        <v>44</v>
      </c>
      <c r="AD911" s="10">
        <v>41.77</v>
      </c>
      <c r="AE911" s="10">
        <v>5</v>
      </c>
      <c r="AF911" s="10">
        <v>100</v>
      </c>
      <c r="AG911" s="10" t="s">
        <v>7120</v>
      </c>
      <c r="AH911" s="10" t="s">
        <v>7121</v>
      </c>
      <c r="AI911" s="10">
        <v>25</v>
      </c>
      <c r="AJ911" s="10" t="s">
        <v>7122</v>
      </c>
      <c r="AK911" s="10" t="s">
        <v>7121</v>
      </c>
      <c r="AL911" s="10">
        <v>50</v>
      </c>
      <c r="AV911" s="10" t="s">
        <v>7124</v>
      </c>
      <c r="AW911" s="10" t="s">
        <v>7121</v>
      </c>
      <c r="AX911" s="10">
        <v>25</v>
      </c>
    </row>
    <row r="912" spans="1:50" s="10" customFormat="1" ht="311.14999999999998">
      <c r="A912" s="10">
        <v>1502</v>
      </c>
      <c r="B912" s="10" t="s">
        <v>7110</v>
      </c>
      <c r="C912" s="10" t="s">
        <v>7251</v>
      </c>
      <c r="D912" s="158"/>
      <c r="E912" s="10" t="s">
        <v>7308</v>
      </c>
      <c r="F912" s="10">
        <v>35413</v>
      </c>
      <c r="G912" s="10" t="s">
        <v>7309</v>
      </c>
      <c r="H912" s="10">
        <v>2016</v>
      </c>
      <c r="I912" s="10" t="s">
        <v>7310</v>
      </c>
      <c r="J912" s="159">
        <v>68252.289999999994</v>
      </c>
      <c r="K912" s="21" t="s">
        <v>9694</v>
      </c>
      <c r="L912" s="10" t="s">
        <v>7311</v>
      </c>
      <c r="M912" s="10" t="s">
        <v>7312</v>
      </c>
      <c r="N912" s="10" t="s">
        <v>7313</v>
      </c>
      <c r="O912" s="10" t="s">
        <v>7314</v>
      </c>
      <c r="P912" s="10" t="s">
        <v>7315</v>
      </c>
      <c r="Q912" s="159">
        <f t="shared" si="45"/>
        <v>30.330000000000002</v>
      </c>
      <c r="R912" s="138">
        <v>0</v>
      </c>
      <c r="S912" s="159">
        <v>2.0299999999999998</v>
      </c>
      <c r="T912" s="159">
        <v>28.3</v>
      </c>
      <c r="U912" s="24">
        <f t="shared" si="46"/>
        <v>30.330000000000002</v>
      </c>
      <c r="V912" s="149">
        <v>100</v>
      </c>
      <c r="W912" s="149">
        <v>95.18</v>
      </c>
      <c r="X912" s="157" t="s">
        <v>7316</v>
      </c>
      <c r="Y912" s="10">
        <v>3</v>
      </c>
      <c r="Z912" s="10">
        <v>10</v>
      </c>
      <c r="AA912" s="10">
        <v>2</v>
      </c>
      <c r="AB912" s="10">
        <v>16</v>
      </c>
      <c r="AD912" s="10">
        <v>28.3</v>
      </c>
      <c r="AE912" s="10">
        <v>5</v>
      </c>
      <c r="AF912" s="10">
        <v>100</v>
      </c>
      <c r="AG912" s="10" t="s">
        <v>7120</v>
      </c>
      <c r="AH912" s="10" t="s">
        <v>7121</v>
      </c>
      <c r="AI912" s="10">
        <v>36.700000000000003</v>
      </c>
      <c r="AJ912" s="10" t="s">
        <v>7122</v>
      </c>
      <c r="AK912" s="10" t="s">
        <v>7121</v>
      </c>
      <c r="AL912" s="10">
        <v>16.600000000000001</v>
      </c>
      <c r="AP912" s="10" t="s">
        <v>7317</v>
      </c>
      <c r="AQ912" s="10" t="s">
        <v>7121</v>
      </c>
      <c r="AR912" s="10">
        <v>20</v>
      </c>
      <c r="AS912" s="10" t="s">
        <v>7123</v>
      </c>
      <c r="AT912" s="10" t="s">
        <v>7121</v>
      </c>
      <c r="AU912" s="10">
        <v>16.7</v>
      </c>
      <c r="AV912" s="10" t="s">
        <v>7124</v>
      </c>
      <c r="AW912" s="10" t="s">
        <v>7121</v>
      </c>
      <c r="AX912" s="10">
        <v>10</v>
      </c>
    </row>
    <row r="913" spans="1:50" s="10" customFormat="1" ht="141.44999999999999">
      <c r="A913" s="10">
        <v>1502</v>
      </c>
      <c r="B913" s="10" t="s">
        <v>7110</v>
      </c>
      <c r="C913" s="10" t="s">
        <v>7285</v>
      </c>
      <c r="D913" s="158"/>
      <c r="E913" s="10" t="s">
        <v>7318</v>
      </c>
      <c r="F913" s="10">
        <v>51145</v>
      </c>
      <c r="G913" s="10" t="s">
        <v>7319</v>
      </c>
      <c r="H913" s="10">
        <v>2016</v>
      </c>
      <c r="I913" s="10" t="s">
        <v>7320</v>
      </c>
      <c r="J913" s="159">
        <v>36119.730000000003</v>
      </c>
      <c r="K913" s="21" t="s">
        <v>9694</v>
      </c>
      <c r="L913" s="10" t="s">
        <v>7321</v>
      </c>
      <c r="M913" s="10" t="s">
        <v>7322</v>
      </c>
      <c r="N913" s="10" t="s">
        <v>7323</v>
      </c>
      <c r="O913" s="10" t="s">
        <v>7324</v>
      </c>
      <c r="P913" s="10">
        <v>3001300</v>
      </c>
      <c r="Q913" s="159">
        <f t="shared" si="45"/>
        <v>0.98</v>
      </c>
      <c r="R913" s="138">
        <v>0</v>
      </c>
      <c r="S913" s="159">
        <v>0.36</v>
      </c>
      <c r="T913" s="159">
        <v>0.62</v>
      </c>
      <c r="U913" s="24">
        <f t="shared" si="46"/>
        <v>0.98</v>
      </c>
      <c r="V913" s="149">
        <v>100</v>
      </c>
      <c r="W913" s="149">
        <v>86.75</v>
      </c>
      <c r="X913" s="157" t="s">
        <v>7325</v>
      </c>
      <c r="Y913" s="10">
        <v>1</v>
      </c>
      <c r="Z913" s="10">
        <v>4</v>
      </c>
      <c r="AA913" s="10">
        <v>4</v>
      </c>
      <c r="AB913" s="10">
        <v>44</v>
      </c>
      <c r="AD913" s="10">
        <v>0.62</v>
      </c>
      <c r="AE913" s="10">
        <v>5</v>
      </c>
      <c r="AF913" s="10">
        <v>100</v>
      </c>
      <c r="AM913" s="10" t="s">
        <v>7326</v>
      </c>
      <c r="AN913" s="10" t="s">
        <v>7121</v>
      </c>
      <c r="AO913" s="10">
        <v>25</v>
      </c>
      <c r="AP913" s="10" t="s">
        <v>7327</v>
      </c>
      <c r="AQ913" s="10" t="s">
        <v>7328</v>
      </c>
      <c r="AR913" s="10" t="s">
        <v>7329</v>
      </c>
    </row>
    <row r="914" spans="1:50" s="10" customFormat="1" ht="169.75">
      <c r="A914" s="10">
        <v>1502</v>
      </c>
      <c r="B914" s="10" t="s">
        <v>7110</v>
      </c>
      <c r="C914" s="10" t="s">
        <v>7251</v>
      </c>
      <c r="D914" s="158"/>
      <c r="E914" s="10" t="s">
        <v>7330</v>
      </c>
      <c r="F914" s="10">
        <v>27655</v>
      </c>
      <c r="G914" s="10" t="s">
        <v>7331</v>
      </c>
      <c r="H914" s="10">
        <v>2017</v>
      </c>
      <c r="I914" s="10" t="s">
        <v>7332</v>
      </c>
      <c r="J914" s="159">
        <v>47530.31</v>
      </c>
      <c r="K914" s="21" t="s">
        <v>9694</v>
      </c>
      <c r="L914" s="10" t="s">
        <v>7311</v>
      </c>
      <c r="M914" s="10" t="s">
        <v>7312</v>
      </c>
      <c r="N914" s="10" t="s">
        <v>7333</v>
      </c>
      <c r="O914" s="10" t="s">
        <v>7334</v>
      </c>
      <c r="P914" s="10" t="s">
        <v>7335</v>
      </c>
      <c r="Q914" s="159">
        <f t="shared" si="45"/>
        <v>34.86</v>
      </c>
      <c r="R914" s="138">
        <v>5.59</v>
      </c>
      <c r="S914" s="159">
        <v>0.97</v>
      </c>
      <c r="T914" s="159">
        <v>28.3</v>
      </c>
      <c r="U914" s="24">
        <f t="shared" si="46"/>
        <v>34.86</v>
      </c>
      <c r="V914" s="149">
        <v>100</v>
      </c>
      <c r="W914" s="149">
        <v>69.45</v>
      </c>
      <c r="X914" s="157" t="s">
        <v>7336</v>
      </c>
      <c r="Y914" s="10">
        <v>3</v>
      </c>
      <c r="Z914" s="10">
        <v>12</v>
      </c>
      <c r="AA914" s="10">
        <v>3</v>
      </c>
      <c r="AB914" s="10">
        <v>16</v>
      </c>
      <c r="AD914" s="10">
        <v>28.3</v>
      </c>
      <c r="AE914" s="10">
        <v>5</v>
      </c>
      <c r="AF914" s="10">
        <v>100</v>
      </c>
      <c r="AG914" s="10" t="s">
        <v>7120</v>
      </c>
      <c r="AH914" s="10" t="s">
        <v>7121</v>
      </c>
      <c r="AI914" s="10">
        <v>55</v>
      </c>
      <c r="AJ914" s="10" t="s">
        <v>7122</v>
      </c>
      <c r="AK914" s="10" t="s">
        <v>7121</v>
      </c>
      <c r="AL914" s="10">
        <v>35</v>
      </c>
      <c r="AS914" s="10" t="s">
        <v>7123</v>
      </c>
      <c r="AT914" s="10" t="s">
        <v>7121</v>
      </c>
      <c r="AU914" s="10">
        <v>5</v>
      </c>
      <c r="AV914" s="10" t="s">
        <v>7124</v>
      </c>
      <c r="AW914" s="10" t="s">
        <v>7121</v>
      </c>
      <c r="AX914" s="10">
        <v>5</v>
      </c>
    </row>
    <row r="915" spans="1:50" s="10" customFormat="1" ht="99">
      <c r="A915" s="10">
        <v>1502</v>
      </c>
      <c r="B915" s="10" t="s">
        <v>7110</v>
      </c>
      <c r="C915" s="10" t="s">
        <v>7125</v>
      </c>
      <c r="D915" s="158"/>
      <c r="E915" s="10" t="s">
        <v>7337</v>
      </c>
      <c r="F915" s="10">
        <v>39821</v>
      </c>
      <c r="G915" s="10" t="s">
        <v>7338</v>
      </c>
      <c r="H915" s="10">
        <v>2017</v>
      </c>
      <c r="I915" s="10" t="s">
        <v>7339</v>
      </c>
      <c r="J915" s="159">
        <v>19008.509999999998</v>
      </c>
      <c r="K915" s="21" t="s">
        <v>9694</v>
      </c>
      <c r="L915" s="10" t="s">
        <v>7311</v>
      </c>
      <c r="M915" s="10" t="s">
        <v>7312</v>
      </c>
      <c r="N915" s="10" t="s">
        <v>7340</v>
      </c>
      <c r="O915" s="10" t="s">
        <v>7341</v>
      </c>
      <c r="P915" s="10">
        <v>3020100</v>
      </c>
      <c r="Q915" s="159">
        <f t="shared" si="45"/>
        <v>49.44</v>
      </c>
      <c r="R915" s="138">
        <v>2.2400000000000002</v>
      </c>
      <c r="S915" s="159">
        <v>0.56000000000000005</v>
      </c>
      <c r="T915" s="159">
        <v>46.64</v>
      </c>
      <c r="U915" s="24">
        <f t="shared" si="46"/>
        <v>49.44</v>
      </c>
      <c r="V915" s="149">
        <v>100</v>
      </c>
      <c r="W915" s="149">
        <v>71.569999999999993</v>
      </c>
      <c r="X915" s="10" t="s">
        <v>7342</v>
      </c>
      <c r="Y915" s="10">
        <v>3</v>
      </c>
      <c r="Z915" s="10">
        <v>12</v>
      </c>
      <c r="AB915" s="10">
        <v>16</v>
      </c>
      <c r="AD915" s="10">
        <v>46.64</v>
      </c>
      <c r="AE915" s="10">
        <v>5</v>
      </c>
      <c r="AF915" s="10">
        <v>100</v>
      </c>
      <c r="AS915" s="10" t="s">
        <v>7123</v>
      </c>
      <c r="AT915" s="10" t="s">
        <v>7121</v>
      </c>
      <c r="AU915" s="10">
        <v>100</v>
      </c>
    </row>
    <row r="916" spans="1:50" s="10" customFormat="1" ht="99">
      <c r="A916" s="10">
        <v>1502</v>
      </c>
      <c r="B916" s="10" t="s">
        <v>7110</v>
      </c>
      <c r="C916" s="10" t="s">
        <v>7144</v>
      </c>
      <c r="D916" s="158"/>
      <c r="E916" s="10" t="s">
        <v>7145</v>
      </c>
      <c r="F916" s="10">
        <v>20631</v>
      </c>
      <c r="G916" s="10" t="s">
        <v>7343</v>
      </c>
      <c r="H916" s="10">
        <v>2017</v>
      </c>
      <c r="I916" s="10" t="s">
        <v>7344</v>
      </c>
      <c r="J916" s="159">
        <v>91997.64</v>
      </c>
      <c r="K916" s="21" t="s">
        <v>9694</v>
      </c>
      <c r="L916" s="45" t="s">
        <v>7311</v>
      </c>
      <c r="M916" s="45" t="s">
        <v>7312</v>
      </c>
      <c r="N916" s="45" t="s">
        <v>7345</v>
      </c>
      <c r="O916" s="45" t="s">
        <v>7346</v>
      </c>
      <c r="P916" s="10">
        <v>3016900</v>
      </c>
      <c r="Q916" s="159">
        <f t="shared" si="45"/>
        <v>55.300000000000004</v>
      </c>
      <c r="R916" s="138">
        <v>10.82</v>
      </c>
      <c r="S916" s="159">
        <v>2.71</v>
      </c>
      <c r="T916" s="159">
        <v>41.77</v>
      </c>
      <c r="U916" s="24">
        <f t="shared" si="46"/>
        <v>55.300000000000004</v>
      </c>
      <c r="V916" s="149">
        <v>100</v>
      </c>
      <c r="W916" s="149">
        <v>74.88</v>
      </c>
      <c r="X916" s="10" t="s">
        <v>7347</v>
      </c>
      <c r="Y916" s="10">
        <v>3</v>
      </c>
      <c r="Z916" s="10">
        <v>10</v>
      </c>
      <c r="AA916" s="10">
        <v>3</v>
      </c>
      <c r="AB916" s="10">
        <v>16</v>
      </c>
      <c r="AD916" s="10">
        <v>41.77</v>
      </c>
      <c r="AE916" s="10">
        <v>5</v>
      </c>
      <c r="AF916" s="10">
        <v>100</v>
      </c>
      <c r="AG916" s="10" t="s">
        <v>7120</v>
      </c>
      <c r="AH916" s="10" t="s">
        <v>7121</v>
      </c>
      <c r="AI916" s="10">
        <v>50</v>
      </c>
      <c r="AJ916" s="10" t="s">
        <v>7122</v>
      </c>
      <c r="AK916" s="10" t="s">
        <v>7121</v>
      </c>
      <c r="AL916" s="10">
        <v>25</v>
      </c>
      <c r="AP916" s="10" t="s">
        <v>7348</v>
      </c>
      <c r="AQ916" s="10" t="s">
        <v>7121</v>
      </c>
      <c r="AR916" s="10">
        <v>5</v>
      </c>
      <c r="AS916" s="10" t="s">
        <v>7123</v>
      </c>
      <c r="AT916" s="10" t="s">
        <v>7121</v>
      </c>
      <c r="AU916" s="10">
        <v>10</v>
      </c>
      <c r="AV916" s="10" t="s">
        <v>7124</v>
      </c>
      <c r="AW916" s="10" t="s">
        <v>7121</v>
      </c>
      <c r="AX916" s="10">
        <v>10</v>
      </c>
    </row>
    <row r="917" spans="1:50" s="10" customFormat="1" ht="198">
      <c r="A917" s="10">
        <v>1502</v>
      </c>
      <c r="B917" s="10" t="s">
        <v>7110</v>
      </c>
      <c r="C917" s="10" t="s">
        <v>7111</v>
      </c>
      <c r="D917" s="158"/>
      <c r="E917" s="10" t="s">
        <v>7135</v>
      </c>
      <c r="F917" s="10">
        <v>13411</v>
      </c>
      <c r="G917" s="10" t="s">
        <v>7349</v>
      </c>
      <c r="H917" s="10">
        <v>2017</v>
      </c>
      <c r="I917" s="10" t="s">
        <v>7350</v>
      </c>
      <c r="J917" s="159">
        <v>53096.4</v>
      </c>
      <c r="K917" s="21" t="s">
        <v>9694</v>
      </c>
      <c r="L917" s="10" t="s">
        <v>7193</v>
      </c>
      <c r="M917" s="10" t="s">
        <v>7116</v>
      </c>
      <c r="N917" s="10" t="s">
        <v>7351</v>
      </c>
      <c r="O917" s="10" t="s">
        <v>7352</v>
      </c>
      <c r="P917" s="10">
        <v>3016500</v>
      </c>
      <c r="Q917" s="159">
        <f t="shared" si="45"/>
        <v>36.11</v>
      </c>
      <c r="R917" s="138">
        <v>6.25</v>
      </c>
      <c r="S917" s="159">
        <v>1.56</v>
      </c>
      <c r="T917" s="159">
        <v>28.3</v>
      </c>
      <c r="U917" s="24">
        <f t="shared" si="46"/>
        <v>36.11</v>
      </c>
      <c r="V917" s="149">
        <v>100</v>
      </c>
      <c r="W917" s="149">
        <v>73.23</v>
      </c>
      <c r="X917" s="10" t="s">
        <v>7353</v>
      </c>
      <c r="Y917" s="10">
        <v>6</v>
      </c>
      <c r="Z917" s="10">
        <v>4</v>
      </c>
      <c r="AA917" s="10">
        <v>3</v>
      </c>
      <c r="AB917" s="10">
        <v>16</v>
      </c>
      <c r="AD917" s="10">
        <v>28.3</v>
      </c>
      <c r="AE917" s="10">
        <v>5</v>
      </c>
      <c r="AF917" s="10">
        <v>100</v>
      </c>
      <c r="AG917" s="10" t="s">
        <v>7120</v>
      </c>
      <c r="AH917" s="10" t="s">
        <v>7121</v>
      </c>
      <c r="AI917" s="10">
        <v>35</v>
      </c>
      <c r="AJ917" s="10" t="s">
        <v>7122</v>
      </c>
      <c r="AK917" s="10" t="s">
        <v>7121</v>
      </c>
      <c r="AL917" s="10">
        <v>10</v>
      </c>
      <c r="AS917" s="10" t="s">
        <v>7123</v>
      </c>
      <c r="AT917" s="10" t="s">
        <v>7121</v>
      </c>
      <c r="AU917" s="10">
        <v>50</v>
      </c>
      <c r="AV917" s="10" t="s">
        <v>7124</v>
      </c>
      <c r="AW917" s="10" t="s">
        <v>7121</v>
      </c>
      <c r="AX917" s="10">
        <v>5</v>
      </c>
    </row>
    <row r="918" spans="1:50" s="10" customFormat="1" ht="99">
      <c r="A918" s="10">
        <v>1502</v>
      </c>
      <c r="B918" s="10" t="s">
        <v>7110</v>
      </c>
      <c r="C918" s="10" t="s">
        <v>7285</v>
      </c>
      <c r="D918" s="158"/>
      <c r="E918" s="10" t="s">
        <v>7354</v>
      </c>
      <c r="F918" s="10" t="s">
        <v>7355</v>
      </c>
      <c r="G918" s="10" t="s">
        <v>9706</v>
      </c>
      <c r="H918" s="10" t="s">
        <v>7356</v>
      </c>
      <c r="I918" s="10" t="s">
        <v>7357</v>
      </c>
      <c r="J918" s="159" t="s">
        <v>7358</v>
      </c>
      <c r="K918" s="21" t="s">
        <v>9694</v>
      </c>
      <c r="L918" s="10" t="s">
        <v>7193</v>
      </c>
      <c r="M918" s="10" t="s">
        <v>7116</v>
      </c>
      <c r="N918" s="10" t="s">
        <v>7359</v>
      </c>
      <c r="O918" s="10" t="s">
        <v>7360</v>
      </c>
      <c r="P918" s="10" t="s">
        <v>7361</v>
      </c>
      <c r="Q918" s="159">
        <f t="shared" si="45"/>
        <v>43.150000000000006</v>
      </c>
      <c r="R918" s="138">
        <v>13.68</v>
      </c>
      <c r="S918" s="159">
        <v>3.42</v>
      </c>
      <c r="T918" s="159">
        <v>26.05</v>
      </c>
      <c r="U918" s="24">
        <f t="shared" si="46"/>
        <v>43.150000000000006</v>
      </c>
      <c r="V918" s="149">
        <v>100</v>
      </c>
      <c r="W918" s="149">
        <v>82.23</v>
      </c>
      <c r="X918" s="10" t="s">
        <v>7362</v>
      </c>
      <c r="Y918" s="10">
        <v>3</v>
      </c>
      <c r="Z918" s="10">
        <v>10</v>
      </c>
      <c r="AA918" s="10">
        <v>4</v>
      </c>
      <c r="AB918" s="10">
        <v>16</v>
      </c>
      <c r="AD918" s="10">
        <v>26.05</v>
      </c>
      <c r="AE918" s="10">
        <v>5</v>
      </c>
      <c r="AF918" s="10">
        <v>100</v>
      </c>
      <c r="AG918" s="10" t="s">
        <v>7120</v>
      </c>
      <c r="AH918" s="10" t="s">
        <v>7121</v>
      </c>
      <c r="AI918" s="10">
        <v>30</v>
      </c>
      <c r="AS918" s="10" t="s">
        <v>7123</v>
      </c>
      <c r="AT918" s="10" t="s">
        <v>7121</v>
      </c>
      <c r="AU918" s="10">
        <v>70</v>
      </c>
    </row>
    <row r="919" spans="1:50" s="10" customFormat="1" ht="70.75">
      <c r="A919" s="10">
        <v>1502</v>
      </c>
      <c r="B919" s="10" t="s">
        <v>7110</v>
      </c>
      <c r="C919" s="10" t="s">
        <v>7111</v>
      </c>
      <c r="D919" s="158"/>
      <c r="E919" s="10" t="s">
        <v>7262</v>
      </c>
      <c r="F919" s="10">
        <v>14926</v>
      </c>
      <c r="G919" s="10" t="s">
        <v>7363</v>
      </c>
      <c r="H919" s="10">
        <v>2017</v>
      </c>
      <c r="I919" s="10" t="s">
        <v>7364</v>
      </c>
      <c r="J919" s="159">
        <v>21614.75</v>
      </c>
      <c r="K919" s="21" t="s">
        <v>9694</v>
      </c>
      <c r="L919" s="10" t="s">
        <v>7193</v>
      </c>
      <c r="M919" s="10" t="s">
        <v>7116</v>
      </c>
      <c r="N919" s="10" t="s">
        <v>7365</v>
      </c>
      <c r="O919" s="10" t="s">
        <v>7366</v>
      </c>
      <c r="P919" s="10">
        <v>3010300</v>
      </c>
      <c r="Q919" s="159">
        <f t="shared" si="45"/>
        <v>34.49</v>
      </c>
      <c r="R919" s="138">
        <v>2.54</v>
      </c>
      <c r="S919" s="159">
        <v>0.64</v>
      </c>
      <c r="T919" s="159">
        <v>31.31</v>
      </c>
      <c r="U919" s="24">
        <f t="shared" si="46"/>
        <v>34.49</v>
      </c>
      <c r="V919" s="149">
        <v>100</v>
      </c>
      <c r="W919" s="149">
        <v>78.33</v>
      </c>
      <c r="X919" s="10" t="s">
        <v>7367</v>
      </c>
      <c r="Y919" s="10">
        <v>3</v>
      </c>
      <c r="Z919" s="10">
        <v>12</v>
      </c>
      <c r="AA919" s="10">
        <v>3</v>
      </c>
      <c r="AB919" s="10">
        <v>16</v>
      </c>
      <c r="AD919" s="10">
        <v>31.31</v>
      </c>
      <c r="AE919" s="10">
        <v>5</v>
      </c>
      <c r="AF919" s="10">
        <v>100</v>
      </c>
      <c r="AG919" s="10" t="s">
        <v>7120</v>
      </c>
      <c r="AH919" s="10" t="s">
        <v>7121</v>
      </c>
      <c r="AI919" s="10">
        <v>30</v>
      </c>
      <c r="AJ919" s="10" t="s">
        <v>7122</v>
      </c>
      <c r="AK919" s="10" t="s">
        <v>7121</v>
      </c>
      <c r="AL919" s="10">
        <v>10</v>
      </c>
      <c r="AS919" s="10" t="s">
        <v>7123</v>
      </c>
      <c r="AT919" s="10" t="s">
        <v>7121</v>
      </c>
      <c r="AU919" s="10">
        <v>50</v>
      </c>
      <c r="AV919" s="10" t="s">
        <v>7124</v>
      </c>
      <c r="AW919" s="10" t="s">
        <v>7121</v>
      </c>
      <c r="AX919" s="10">
        <v>10</v>
      </c>
    </row>
    <row r="920" spans="1:50" s="10" customFormat="1" ht="70.75">
      <c r="A920" s="10">
        <v>1502</v>
      </c>
      <c r="B920" s="10" t="s">
        <v>7110</v>
      </c>
      <c r="C920" s="10" t="s">
        <v>7170</v>
      </c>
      <c r="D920" s="158"/>
      <c r="E920" s="10" t="s">
        <v>7368</v>
      </c>
      <c r="F920" s="10">
        <v>31345</v>
      </c>
      <c r="G920" s="10" t="s">
        <v>7369</v>
      </c>
      <c r="H920" s="10" t="s">
        <v>7370</v>
      </c>
      <c r="I920" s="10" t="s">
        <v>7371</v>
      </c>
      <c r="J920" s="159" t="s">
        <v>7372</v>
      </c>
      <c r="K920" s="21" t="s">
        <v>9694</v>
      </c>
      <c r="L920" s="10" t="s">
        <v>7193</v>
      </c>
      <c r="M920" s="10" t="s">
        <v>7116</v>
      </c>
      <c r="N920" s="10" t="s">
        <v>7373</v>
      </c>
      <c r="O920" s="10" t="s">
        <v>7374</v>
      </c>
      <c r="P920" s="10" t="s">
        <v>7375</v>
      </c>
      <c r="Q920" s="159">
        <f t="shared" si="45"/>
        <v>32.11</v>
      </c>
      <c r="R920" s="138">
        <v>5.05</v>
      </c>
      <c r="S920" s="159">
        <v>1.26</v>
      </c>
      <c r="T920" s="159">
        <v>25.8</v>
      </c>
      <c r="U920" s="24">
        <f t="shared" si="46"/>
        <v>32.11</v>
      </c>
      <c r="V920" s="149">
        <v>100</v>
      </c>
      <c r="W920" s="149">
        <v>88.03</v>
      </c>
      <c r="X920" s="10" t="s">
        <v>7376</v>
      </c>
      <c r="Y920" s="10">
        <v>3</v>
      </c>
      <c r="Z920" s="10">
        <v>10</v>
      </c>
      <c r="AA920" s="10">
        <v>6</v>
      </c>
      <c r="AB920" s="10">
        <v>44</v>
      </c>
      <c r="AD920" s="10">
        <v>25.08</v>
      </c>
      <c r="AE920" s="10">
        <v>5</v>
      </c>
      <c r="AF920" s="10">
        <v>100</v>
      </c>
      <c r="AG920" s="10" t="s">
        <v>7120</v>
      </c>
      <c r="AH920" s="10" t="s">
        <v>7121</v>
      </c>
      <c r="AI920" s="10">
        <v>40</v>
      </c>
      <c r="AJ920" s="10" t="s">
        <v>7122</v>
      </c>
      <c r="AK920" s="10" t="s">
        <v>7121</v>
      </c>
      <c r="AL920" s="10">
        <v>25</v>
      </c>
      <c r="AM920" s="157" t="s">
        <v>2876</v>
      </c>
      <c r="AN920" s="10" t="s">
        <v>7121</v>
      </c>
      <c r="AO920" s="10">
        <v>10</v>
      </c>
      <c r="AP920" s="10" t="s">
        <v>7377</v>
      </c>
      <c r="AQ920" s="10" t="s">
        <v>7378</v>
      </c>
      <c r="AR920" s="10">
        <v>15</v>
      </c>
      <c r="AS920" s="10" t="s">
        <v>7123</v>
      </c>
      <c r="AT920" s="10" t="s">
        <v>7121</v>
      </c>
      <c r="AU920" s="10">
        <v>5</v>
      </c>
      <c r="AV920" s="10" t="s">
        <v>7124</v>
      </c>
      <c r="AW920" s="10" t="s">
        <v>7121</v>
      </c>
      <c r="AX920" s="10">
        <v>5</v>
      </c>
    </row>
    <row r="921" spans="1:50" s="10" customFormat="1" ht="409.6">
      <c r="A921" s="10">
        <v>1502</v>
      </c>
      <c r="B921" s="10" t="s">
        <v>7110</v>
      </c>
      <c r="C921" s="10" t="s">
        <v>7251</v>
      </c>
      <c r="D921" s="158"/>
      <c r="E921" s="10" t="s">
        <v>7379</v>
      </c>
      <c r="F921" s="10">
        <v>18452</v>
      </c>
      <c r="G921" s="82" t="s">
        <v>7380</v>
      </c>
      <c r="H921" s="10">
        <v>2019</v>
      </c>
      <c r="I921" s="10" t="s">
        <v>7381</v>
      </c>
      <c r="J921" s="159">
        <v>37479.839999999997</v>
      </c>
      <c r="K921" s="21" t="s">
        <v>9694</v>
      </c>
      <c r="L921" s="10" t="s">
        <v>7311</v>
      </c>
      <c r="M921" s="10" t="s">
        <v>7312</v>
      </c>
      <c r="N921" s="10" t="s">
        <v>7382</v>
      </c>
      <c r="O921" s="10" t="s">
        <v>7383</v>
      </c>
      <c r="P921" s="10">
        <v>3116000</v>
      </c>
      <c r="Q921" s="159">
        <f t="shared" si="45"/>
        <v>22.009999999999998</v>
      </c>
      <c r="R921" s="138">
        <v>4.41</v>
      </c>
      <c r="S921" s="159">
        <v>1.1000000000000001</v>
      </c>
      <c r="T921" s="159">
        <v>16.5</v>
      </c>
      <c r="U921" s="24">
        <f t="shared" si="46"/>
        <v>22.009999999999998</v>
      </c>
      <c r="V921" s="149">
        <v>100</v>
      </c>
      <c r="W921" s="149">
        <v>36.53</v>
      </c>
      <c r="X921" s="10" t="s">
        <v>7384</v>
      </c>
      <c r="Y921" s="10">
        <v>1</v>
      </c>
      <c r="Z921" s="10">
        <v>4</v>
      </c>
      <c r="AA921" s="10">
        <v>2</v>
      </c>
      <c r="AB921" s="10">
        <v>44</v>
      </c>
      <c r="AD921" s="10">
        <v>16.5</v>
      </c>
      <c r="AE921" s="10">
        <v>5</v>
      </c>
      <c r="AF921" s="10">
        <v>100</v>
      </c>
      <c r="AG921" s="10" t="s">
        <v>7120</v>
      </c>
      <c r="AH921" s="10" t="s">
        <v>7121</v>
      </c>
      <c r="AI921" s="10">
        <v>20</v>
      </c>
      <c r="AJ921" s="10" t="s">
        <v>7122</v>
      </c>
      <c r="AK921" s="10" t="s">
        <v>7121</v>
      </c>
      <c r="AL921" s="10">
        <v>20</v>
      </c>
      <c r="AM921" s="10" t="s">
        <v>7385</v>
      </c>
      <c r="AN921" s="10" t="s">
        <v>7121</v>
      </c>
      <c r="AO921" s="10">
        <v>50</v>
      </c>
      <c r="AR921" s="27"/>
      <c r="AS921" s="10" t="s">
        <v>7123</v>
      </c>
      <c r="AT921" s="10" t="s">
        <v>7121</v>
      </c>
      <c r="AU921" s="10">
        <v>5</v>
      </c>
      <c r="AV921" s="10" t="s">
        <v>7124</v>
      </c>
      <c r="AW921" s="10" t="s">
        <v>7121</v>
      </c>
      <c r="AX921" s="10">
        <v>5</v>
      </c>
    </row>
    <row r="922" spans="1:50" s="10" customFormat="1" ht="311.14999999999998">
      <c r="A922" s="10">
        <v>1502</v>
      </c>
      <c r="B922" s="10" t="s">
        <v>7110</v>
      </c>
      <c r="C922" s="10" t="s">
        <v>7125</v>
      </c>
      <c r="D922" s="158"/>
      <c r="E922" s="10" t="s">
        <v>7386</v>
      </c>
      <c r="F922" s="10">
        <v>35376</v>
      </c>
      <c r="G922" s="10" t="s">
        <v>7387</v>
      </c>
      <c r="H922" s="10">
        <v>2019</v>
      </c>
      <c r="I922" s="10" t="s">
        <v>7310</v>
      </c>
      <c r="J922" s="159">
        <v>30305.599999999999</v>
      </c>
      <c r="K922" s="21" t="s">
        <v>9694</v>
      </c>
      <c r="L922" s="10" t="s">
        <v>7311</v>
      </c>
      <c r="M922" s="10" t="s">
        <v>7312</v>
      </c>
      <c r="N922" s="10" t="s">
        <v>7313</v>
      </c>
      <c r="O922" s="10" t="s">
        <v>7314</v>
      </c>
      <c r="P922" s="10" t="s">
        <v>7388</v>
      </c>
      <c r="Q922" s="159">
        <f t="shared" si="45"/>
        <v>32.74</v>
      </c>
      <c r="R922" s="138">
        <v>3.57</v>
      </c>
      <c r="S922" s="159">
        <v>0.87</v>
      </c>
      <c r="T922" s="159">
        <v>28.3</v>
      </c>
      <c r="U922" s="24">
        <f t="shared" si="46"/>
        <v>32.74</v>
      </c>
      <c r="V922" s="149">
        <v>100</v>
      </c>
      <c r="W922" s="149">
        <v>30.77</v>
      </c>
      <c r="X922" s="10" t="s">
        <v>7316</v>
      </c>
      <c r="Y922" s="10">
        <v>3</v>
      </c>
      <c r="Z922" s="10">
        <v>10</v>
      </c>
      <c r="AA922" s="10">
        <v>2</v>
      </c>
      <c r="AB922" s="10">
        <v>16</v>
      </c>
      <c r="AD922" s="10">
        <v>28.3</v>
      </c>
      <c r="AE922" s="10">
        <v>5</v>
      </c>
      <c r="AF922" s="10">
        <v>100</v>
      </c>
      <c r="AG922" s="10" t="s">
        <v>7120</v>
      </c>
      <c r="AH922" s="10" t="s">
        <v>7121</v>
      </c>
      <c r="AI922" s="10">
        <v>10</v>
      </c>
      <c r="AJ922" s="10" t="s">
        <v>7122</v>
      </c>
      <c r="AK922" s="10" t="s">
        <v>7121</v>
      </c>
      <c r="AL922" s="10">
        <v>10</v>
      </c>
      <c r="AS922" s="10" t="s">
        <v>7123</v>
      </c>
      <c r="AT922" s="10" t="s">
        <v>7121</v>
      </c>
      <c r="AU922" s="10">
        <v>80</v>
      </c>
    </row>
    <row r="923" spans="1:50" s="10" customFormat="1" ht="169.75">
      <c r="A923" s="10">
        <v>1502</v>
      </c>
      <c r="B923" s="10" t="s">
        <v>7110</v>
      </c>
      <c r="C923" s="10" t="s">
        <v>7251</v>
      </c>
      <c r="D923" s="158"/>
      <c r="E923" s="10" t="s">
        <v>7330</v>
      </c>
      <c r="F923" s="10">
        <v>27655</v>
      </c>
      <c r="G923" s="10" t="s">
        <v>7389</v>
      </c>
      <c r="H923" s="10">
        <v>2017</v>
      </c>
      <c r="I923" s="10" t="s">
        <v>7390</v>
      </c>
      <c r="J923" s="159">
        <v>45383.02</v>
      </c>
      <c r="K923" s="21" t="s">
        <v>9694</v>
      </c>
      <c r="L923" s="10" t="s">
        <v>7311</v>
      </c>
      <c r="M923" s="10" t="s">
        <v>7312</v>
      </c>
      <c r="N923" s="10" t="s">
        <v>7333</v>
      </c>
      <c r="O923" s="10" t="s">
        <v>7334</v>
      </c>
      <c r="P923" s="10">
        <v>3020900</v>
      </c>
      <c r="Q923" s="159">
        <f t="shared" si="45"/>
        <v>34.980000000000004</v>
      </c>
      <c r="R923" s="138">
        <v>5.34</v>
      </c>
      <c r="S923" s="159">
        <v>1.34</v>
      </c>
      <c r="T923" s="159">
        <v>28.3</v>
      </c>
      <c r="U923" s="24">
        <f t="shared" si="46"/>
        <v>34.980000000000004</v>
      </c>
      <c r="V923" s="149">
        <v>100</v>
      </c>
      <c r="W923" s="149">
        <v>71.569999999999993</v>
      </c>
      <c r="X923" s="157" t="s">
        <v>7336</v>
      </c>
      <c r="Y923" s="10">
        <v>3</v>
      </c>
      <c r="Z923" s="10">
        <v>12</v>
      </c>
      <c r="AA923" s="10">
        <v>3</v>
      </c>
      <c r="AB923" s="10">
        <v>16</v>
      </c>
      <c r="AD923" s="10">
        <v>28.3</v>
      </c>
      <c r="AE923" s="10">
        <v>5</v>
      </c>
      <c r="AF923" s="10">
        <v>100</v>
      </c>
      <c r="AG923" s="10" t="s">
        <v>7120</v>
      </c>
      <c r="AH923" s="10" t="s">
        <v>7121</v>
      </c>
      <c r="AI923" s="10">
        <v>60</v>
      </c>
      <c r="AJ923" s="10" t="s">
        <v>7122</v>
      </c>
      <c r="AK923" s="10" t="s">
        <v>7121</v>
      </c>
      <c r="AL923" s="10">
        <v>30</v>
      </c>
      <c r="AS923" s="10" t="s">
        <v>7123</v>
      </c>
      <c r="AT923" s="10" t="s">
        <v>7121</v>
      </c>
      <c r="AU923" s="10">
        <v>5</v>
      </c>
      <c r="AV923" s="10" t="s">
        <v>7124</v>
      </c>
      <c r="AW923" s="10" t="s">
        <v>7121</v>
      </c>
      <c r="AX923" s="10">
        <v>5</v>
      </c>
    </row>
    <row r="924" spans="1:50" s="10" customFormat="1" ht="127.3">
      <c r="A924" s="10">
        <v>1502</v>
      </c>
      <c r="B924" s="10" t="s">
        <v>7110</v>
      </c>
      <c r="C924" s="10" t="s">
        <v>7251</v>
      </c>
      <c r="D924" s="158" t="s">
        <v>7120</v>
      </c>
      <c r="E924" s="10" t="s">
        <v>7391</v>
      </c>
      <c r="F924" s="10">
        <v>5930</v>
      </c>
      <c r="G924" s="10" t="s">
        <v>7392</v>
      </c>
      <c r="H924" s="10">
        <v>2019</v>
      </c>
      <c r="I924" s="10" t="s">
        <v>7393</v>
      </c>
      <c r="J924" s="159">
        <v>244142.1</v>
      </c>
      <c r="K924" s="10" t="s">
        <v>69</v>
      </c>
      <c r="L924" s="10" t="s">
        <v>7311</v>
      </c>
      <c r="M924" s="10" t="s">
        <v>7312</v>
      </c>
      <c r="N924" s="10" t="s">
        <v>7394</v>
      </c>
      <c r="O924" s="10" t="s">
        <v>7395</v>
      </c>
      <c r="P924" s="10" t="s">
        <v>7396</v>
      </c>
      <c r="Q924" s="159">
        <f t="shared" si="45"/>
        <v>60.269999999999996</v>
      </c>
      <c r="R924" s="138">
        <v>17.32</v>
      </c>
      <c r="S924" s="159">
        <v>4.33</v>
      </c>
      <c r="T924" s="159">
        <v>38.619999999999997</v>
      </c>
      <c r="U924" s="24">
        <f t="shared" si="46"/>
        <v>60.269999999999996</v>
      </c>
      <c r="V924" s="149">
        <v>100</v>
      </c>
      <c r="W924" s="149">
        <v>20</v>
      </c>
      <c r="X924" s="157" t="s">
        <v>7397</v>
      </c>
      <c r="Y924" s="10">
        <v>3</v>
      </c>
      <c r="Z924" s="10">
        <v>2</v>
      </c>
      <c r="AA924" s="10">
        <v>3</v>
      </c>
      <c r="AB924" s="10">
        <v>4</v>
      </c>
      <c r="AC924" s="10">
        <v>204</v>
      </c>
      <c r="AD924" s="10">
        <v>38.619999999999997</v>
      </c>
      <c r="AE924" s="10">
        <v>5</v>
      </c>
      <c r="AF924" s="10">
        <v>100</v>
      </c>
      <c r="AG924" s="10" t="s">
        <v>7120</v>
      </c>
      <c r="AH924" s="10" t="s">
        <v>7121</v>
      </c>
      <c r="AI924" s="10">
        <v>10</v>
      </c>
      <c r="AM924" s="10" t="s">
        <v>7398</v>
      </c>
      <c r="AN924" s="10" t="s">
        <v>7399</v>
      </c>
      <c r="AO924" s="10">
        <v>20</v>
      </c>
      <c r="AP924" s="10" t="s">
        <v>7400</v>
      </c>
      <c r="AQ924" s="10" t="s">
        <v>7401</v>
      </c>
      <c r="AR924" s="10" t="s">
        <v>7402</v>
      </c>
      <c r="AS924" s="10" t="s">
        <v>7123</v>
      </c>
      <c r="AT924" s="10" t="s">
        <v>7121</v>
      </c>
      <c r="AU924" s="10">
        <v>5</v>
      </c>
      <c r="AV924" s="10" t="s">
        <v>7124</v>
      </c>
      <c r="AW924" s="10" t="s">
        <v>7121</v>
      </c>
      <c r="AX924" s="10">
        <v>5</v>
      </c>
    </row>
    <row r="925" spans="1:50" s="10" customFormat="1" ht="409.6">
      <c r="A925" s="10">
        <v>1502</v>
      </c>
      <c r="B925" s="10" t="s">
        <v>7110</v>
      </c>
      <c r="C925" s="10" t="s">
        <v>7251</v>
      </c>
      <c r="D925" s="158"/>
      <c r="E925" s="10" t="s">
        <v>7403</v>
      </c>
      <c r="F925" s="10">
        <v>18452</v>
      </c>
      <c r="G925" s="82" t="s">
        <v>7404</v>
      </c>
      <c r="H925" s="10">
        <v>2020</v>
      </c>
      <c r="I925" s="10" t="s">
        <v>7405</v>
      </c>
      <c r="J925" s="159">
        <v>65288.31</v>
      </c>
      <c r="K925" s="21" t="s">
        <v>9694</v>
      </c>
      <c r="L925" s="10" t="s">
        <v>7311</v>
      </c>
      <c r="M925" s="10" t="s">
        <v>7312</v>
      </c>
      <c r="N925" s="10" t="s">
        <v>7406</v>
      </c>
      <c r="O925" s="10" t="s">
        <v>7407</v>
      </c>
      <c r="P925" s="10">
        <v>3175700</v>
      </c>
      <c r="Q925" s="159">
        <f t="shared" si="45"/>
        <v>26.1</v>
      </c>
      <c r="R925" s="138">
        <v>7.68</v>
      </c>
      <c r="S925" s="159">
        <v>1.92</v>
      </c>
      <c r="T925" s="159">
        <v>16.5</v>
      </c>
      <c r="U925" s="24">
        <f t="shared" si="46"/>
        <v>26.1</v>
      </c>
      <c r="V925" s="149">
        <v>100</v>
      </c>
      <c r="W925" s="149">
        <v>11.55</v>
      </c>
      <c r="X925" s="10" t="s">
        <v>7408</v>
      </c>
      <c r="Y925" s="10">
        <v>3</v>
      </c>
      <c r="Z925" s="10">
        <v>10</v>
      </c>
      <c r="AA925" s="10">
        <v>6</v>
      </c>
      <c r="AB925" s="10">
        <v>44</v>
      </c>
      <c r="AD925" s="10">
        <v>16.5</v>
      </c>
      <c r="AE925" s="10">
        <v>5</v>
      </c>
      <c r="AF925" s="10">
        <v>100</v>
      </c>
      <c r="AG925" s="10" t="s">
        <v>7120</v>
      </c>
      <c r="AH925" s="10" t="s">
        <v>7121</v>
      </c>
      <c r="AI925" s="10">
        <v>10</v>
      </c>
      <c r="AM925" s="10" t="s">
        <v>7398</v>
      </c>
      <c r="AN925" s="10" t="s">
        <v>7399</v>
      </c>
      <c r="AO925" s="10">
        <v>10</v>
      </c>
      <c r="AP925" s="10" t="s">
        <v>7409</v>
      </c>
      <c r="AQ925" s="10" t="s">
        <v>7410</v>
      </c>
      <c r="AR925" s="10" t="s">
        <v>7411</v>
      </c>
    </row>
    <row r="926" spans="1:50" s="10" customFormat="1" ht="113.15">
      <c r="A926" s="10">
        <v>1502</v>
      </c>
      <c r="B926" s="10" t="s">
        <v>7110</v>
      </c>
      <c r="C926" s="10" t="s">
        <v>7125</v>
      </c>
      <c r="D926" s="158"/>
      <c r="E926" s="10" t="s">
        <v>7386</v>
      </c>
      <c r="F926" s="10">
        <v>35376</v>
      </c>
      <c r="G926" s="82" t="s">
        <v>7412</v>
      </c>
      <c r="H926" s="10">
        <v>2020</v>
      </c>
      <c r="I926" s="10" t="s">
        <v>7413</v>
      </c>
      <c r="J926" s="159">
        <v>69100.009999999995</v>
      </c>
      <c r="K926" s="21" t="s">
        <v>9694</v>
      </c>
      <c r="L926" s="10" t="s">
        <v>7311</v>
      </c>
      <c r="M926" s="10" t="s">
        <v>7312</v>
      </c>
      <c r="N926" s="10" t="s">
        <v>7414</v>
      </c>
      <c r="O926" s="10" t="s">
        <v>7415</v>
      </c>
      <c r="P926" s="10">
        <v>3178000</v>
      </c>
      <c r="Q926" s="159">
        <f t="shared" si="45"/>
        <v>38.46</v>
      </c>
      <c r="R926" s="138">
        <v>8.1300000000000008</v>
      </c>
      <c r="S926" s="159">
        <v>2.0299999999999998</v>
      </c>
      <c r="T926" s="159">
        <v>28.3</v>
      </c>
      <c r="U926" s="24">
        <f t="shared" si="46"/>
        <v>38.46</v>
      </c>
      <c r="V926" s="149">
        <v>100</v>
      </c>
      <c r="W926" s="149">
        <v>9.9</v>
      </c>
      <c r="X926" s="10" t="s">
        <v>7416</v>
      </c>
      <c r="Y926" s="10">
        <v>3</v>
      </c>
      <c r="Z926" s="10">
        <v>12</v>
      </c>
      <c r="AA926" s="10">
        <v>1</v>
      </c>
      <c r="AB926" s="10">
        <v>16</v>
      </c>
      <c r="AD926" s="10">
        <v>28.3</v>
      </c>
      <c r="AE926" s="10">
        <v>5</v>
      </c>
      <c r="AF926" s="10">
        <v>100</v>
      </c>
      <c r="AG926" s="10" t="s">
        <v>7120</v>
      </c>
      <c r="AH926" s="10" t="s">
        <v>7121</v>
      </c>
      <c r="AI926" s="10">
        <v>10</v>
      </c>
      <c r="AJ926" s="10" t="s">
        <v>7122</v>
      </c>
      <c r="AK926" s="10" t="s">
        <v>7121</v>
      </c>
      <c r="AL926" s="10">
        <v>10</v>
      </c>
      <c r="AS926" s="10" t="s">
        <v>7123</v>
      </c>
      <c r="AT926" s="10" t="s">
        <v>7121</v>
      </c>
      <c r="AU926" s="10">
        <v>80</v>
      </c>
    </row>
    <row r="927" spans="1:50" s="10" customFormat="1" ht="141.44999999999999">
      <c r="A927" s="10">
        <v>1502</v>
      </c>
      <c r="B927" s="10" t="s">
        <v>7110</v>
      </c>
      <c r="C927" s="10" t="s">
        <v>7144</v>
      </c>
      <c r="D927" s="158" t="s">
        <v>7120</v>
      </c>
      <c r="E927" s="10" t="s">
        <v>7145</v>
      </c>
      <c r="F927" s="10">
        <v>20631</v>
      </c>
      <c r="G927" s="82" t="s">
        <v>7417</v>
      </c>
      <c r="H927" s="10">
        <v>2020</v>
      </c>
      <c r="I927" s="10" t="s">
        <v>7418</v>
      </c>
      <c r="J927" s="159">
        <v>124101.16</v>
      </c>
      <c r="K927" s="10" t="s">
        <v>328</v>
      </c>
      <c r="L927" s="10" t="s">
        <v>7311</v>
      </c>
      <c r="M927" s="10" t="s">
        <v>7312</v>
      </c>
      <c r="N927" s="10" t="s">
        <v>7419</v>
      </c>
      <c r="O927" s="10" t="s">
        <v>7420</v>
      </c>
      <c r="P927" s="10" t="s">
        <v>7421</v>
      </c>
      <c r="Q927" s="159">
        <f t="shared" si="45"/>
        <v>54.774467647058827</v>
      </c>
      <c r="R927" s="138">
        <v>10.403574117647059</v>
      </c>
      <c r="S927" s="159">
        <v>2.6008935294117648</v>
      </c>
      <c r="T927" s="159">
        <v>41.77</v>
      </c>
      <c r="U927" s="24">
        <f t="shared" si="46"/>
        <v>54.774467647058827</v>
      </c>
      <c r="V927" s="149">
        <v>100</v>
      </c>
      <c r="W927" s="149">
        <v>9.9</v>
      </c>
      <c r="X927" s="10" t="s">
        <v>7422</v>
      </c>
      <c r="Y927" s="10">
        <v>3</v>
      </c>
      <c r="Z927" s="10">
        <v>10</v>
      </c>
      <c r="AA927" s="10">
        <v>1</v>
      </c>
      <c r="AB927" s="10">
        <v>16</v>
      </c>
      <c r="AC927" s="10">
        <v>164</v>
      </c>
      <c r="AD927" s="10">
        <f>+T927</f>
        <v>41.77</v>
      </c>
      <c r="AE927" s="10">
        <v>5</v>
      </c>
      <c r="AF927" s="10">
        <v>100</v>
      </c>
      <c r="AG927" s="10" t="s">
        <v>7120</v>
      </c>
      <c r="AH927" s="10" t="s">
        <v>7121</v>
      </c>
      <c r="AI927" s="10">
        <v>60</v>
      </c>
      <c r="AJ927" s="10" t="s">
        <v>7122</v>
      </c>
      <c r="AK927" s="10" t="s">
        <v>7121</v>
      </c>
      <c r="AL927" s="10">
        <v>20</v>
      </c>
      <c r="AM927" s="10" t="s">
        <v>7247</v>
      </c>
      <c r="AN927" s="10" t="s">
        <v>7121</v>
      </c>
      <c r="AO927" s="10">
        <v>5</v>
      </c>
      <c r="AS927" s="10" t="s">
        <v>7123</v>
      </c>
      <c r="AT927" s="10" t="s">
        <v>7121</v>
      </c>
      <c r="AU927" s="10">
        <v>10</v>
      </c>
      <c r="AV927" s="10" t="s">
        <v>7124</v>
      </c>
      <c r="AW927" s="10" t="s">
        <v>7121</v>
      </c>
      <c r="AX927" s="10">
        <v>5</v>
      </c>
    </row>
    <row r="928" spans="1:50" s="10" customFormat="1" ht="99">
      <c r="A928" s="10">
        <v>1502</v>
      </c>
      <c r="B928" s="10" t="s">
        <v>7110</v>
      </c>
      <c r="C928" s="10" t="s">
        <v>7251</v>
      </c>
      <c r="D928" s="158" t="s">
        <v>7120</v>
      </c>
      <c r="E928" s="10" t="s">
        <v>7391</v>
      </c>
      <c r="F928" s="10">
        <v>5930</v>
      </c>
      <c r="G928" s="82" t="s">
        <v>7423</v>
      </c>
      <c r="H928" s="10">
        <v>2020</v>
      </c>
      <c r="I928" s="10" t="s">
        <v>7424</v>
      </c>
      <c r="J928" s="159">
        <v>45565.08</v>
      </c>
      <c r="K928" s="10" t="s">
        <v>328</v>
      </c>
      <c r="L928" s="10" t="s">
        <v>7311</v>
      </c>
      <c r="M928" s="10" t="s">
        <v>7312</v>
      </c>
      <c r="N928" s="10" t="s">
        <v>7425</v>
      </c>
      <c r="O928" s="10" t="s">
        <v>7426</v>
      </c>
      <c r="P928" s="10" t="s">
        <v>7427</v>
      </c>
      <c r="Q928" s="159">
        <f t="shared" si="45"/>
        <v>43.310464705882353</v>
      </c>
      <c r="R928" s="138">
        <v>3.7523717647058823</v>
      </c>
      <c r="S928" s="159">
        <v>0.93809294117647057</v>
      </c>
      <c r="T928" s="159">
        <v>38.619999999999997</v>
      </c>
      <c r="U928" s="24">
        <f t="shared" si="46"/>
        <v>43.310464705882353</v>
      </c>
      <c r="V928" s="149">
        <v>100</v>
      </c>
      <c r="W928" s="149">
        <v>9.9</v>
      </c>
      <c r="X928" s="10" t="s">
        <v>7428</v>
      </c>
      <c r="Y928" s="10">
        <v>3</v>
      </c>
      <c r="Z928" s="10">
        <v>11</v>
      </c>
      <c r="AA928" s="10">
        <v>4</v>
      </c>
      <c r="AB928" s="10">
        <v>4</v>
      </c>
      <c r="AC928" s="10">
        <v>166</v>
      </c>
      <c r="AD928" s="10">
        <v>38.619999999999997</v>
      </c>
      <c r="AE928" s="10">
        <v>5</v>
      </c>
      <c r="AF928" s="10">
        <v>100</v>
      </c>
      <c r="AG928" s="10" t="s">
        <v>7120</v>
      </c>
      <c r="AH928" s="10" t="s">
        <v>7121</v>
      </c>
      <c r="AI928" s="10">
        <v>45</v>
      </c>
      <c r="AJ928" s="10" t="s">
        <v>7122</v>
      </c>
      <c r="AK928" s="10" t="s">
        <v>7121</v>
      </c>
      <c r="AL928" s="10">
        <v>20</v>
      </c>
      <c r="AM928" s="10" t="s">
        <v>7429</v>
      </c>
      <c r="AN928" s="10" t="s">
        <v>7121</v>
      </c>
      <c r="AO928" s="10">
        <v>5</v>
      </c>
      <c r="AP928" s="10" t="s">
        <v>7430</v>
      </c>
      <c r="AQ928" s="10" t="s">
        <v>7121</v>
      </c>
      <c r="AR928" s="10">
        <v>20</v>
      </c>
      <c r="AS928" s="10" t="s">
        <v>7123</v>
      </c>
      <c r="AT928" s="10" t="s">
        <v>7121</v>
      </c>
      <c r="AU928" s="10">
        <v>5</v>
      </c>
      <c r="AV928" s="10" t="s">
        <v>7124</v>
      </c>
      <c r="AW928" s="10" t="s">
        <v>7121</v>
      </c>
      <c r="AX928" s="10">
        <v>5</v>
      </c>
    </row>
    <row r="929" spans="1:53" s="10" customFormat="1" ht="141.44999999999999">
      <c r="A929" s="10">
        <v>1502</v>
      </c>
      <c r="B929" s="10" t="s">
        <v>7110</v>
      </c>
      <c r="C929" s="10" t="s">
        <v>7251</v>
      </c>
      <c r="D929" s="158" t="s">
        <v>7120</v>
      </c>
      <c r="E929" s="10" t="s">
        <v>7330</v>
      </c>
      <c r="F929" s="10">
        <v>27655</v>
      </c>
      <c r="G929" s="82" t="s">
        <v>7431</v>
      </c>
      <c r="H929" s="10">
        <v>2020</v>
      </c>
      <c r="I929" s="10" t="s">
        <v>7432</v>
      </c>
      <c r="J929" s="159">
        <v>80627.86</v>
      </c>
      <c r="K929" s="10" t="s">
        <v>328</v>
      </c>
      <c r="L929" s="10" t="s">
        <v>7311</v>
      </c>
      <c r="M929" s="10" t="s">
        <v>7312</v>
      </c>
      <c r="N929" s="10" t="s">
        <v>7433</v>
      </c>
      <c r="O929" s="82" t="s">
        <v>7434</v>
      </c>
      <c r="P929" s="10" t="s">
        <v>7435</v>
      </c>
      <c r="Q929" s="159">
        <f t="shared" si="45"/>
        <v>36.837810294117645</v>
      </c>
      <c r="R929" s="138">
        <v>6.8302482352941176</v>
      </c>
      <c r="S929" s="159">
        <v>1.7075620588235294</v>
      </c>
      <c r="T929" s="159">
        <v>28.3</v>
      </c>
      <c r="U929" s="24">
        <f t="shared" si="46"/>
        <v>36.837810294117645</v>
      </c>
      <c r="V929" s="149">
        <v>100</v>
      </c>
      <c r="W929" s="149">
        <v>6.6</v>
      </c>
      <c r="X929" s="10" t="s">
        <v>7436</v>
      </c>
      <c r="Y929" s="10">
        <v>3</v>
      </c>
      <c r="Z929" s="10">
        <v>12</v>
      </c>
      <c r="AA929" s="10">
        <v>1</v>
      </c>
      <c r="AB929" s="10">
        <v>4</v>
      </c>
      <c r="AC929" s="10">
        <v>165</v>
      </c>
      <c r="AD929" s="10">
        <v>28.3</v>
      </c>
      <c r="AE929" s="10">
        <v>5</v>
      </c>
      <c r="AF929" s="10">
        <v>100</v>
      </c>
      <c r="AG929" s="10" t="s">
        <v>7120</v>
      </c>
      <c r="AH929" s="10" t="s">
        <v>7121</v>
      </c>
      <c r="AI929" s="10">
        <v>55</v>
      </c>
      <c r="AJ929" s="10" t="s">
        <v>7122</v>
      </c>
      <c r="AK929" s="10" t="s">
        <v>7121</v>
      </c>
      <c r="AL929" s="10">
        <v>35</v>
      </c>
      <c r="AS929" s="10" t="s">
        <v>7123</v>
      </c>
      <c r="AT929" s="10" t="s">
        <v>7121</v>
      </c>
      <c r="AU929" s="10">
        <v>5</v>
      </c>
      <c r="AV929" s="10" t="s">
        <v>7124</v>
      </c>
      <c r="AW929" s="10" t="s">
        <v>7121</v>
      </c>
      <c r="AX929" s="10">
        <v>5</v>
      </c>
    </row>
    <row r="930" spans="1:53" s="10" customFormat="1" ht="212.15">
      <c r="A930" s="10">
        <v>1502</v>
      </c>
      <c r="B930" s="10" t="s">
        <v>7110</v>
      </c>
      <c r="C930" s="10" t="s">
        <v>7285</v>
      </c>
      <c r="D930" s="158" t="s">
        <v>7120</v>
      </c>
      <c r="E930" s="10" t="s">
        <v>7437</v>
      </c>
      <c r="F930" s="10">
        <v>35412</v>
      </c>
      <c r="G930" s="82" t="s">
        <v>7438</v>
      </c>
      <c r="H930" s="10">
        <v>2020</v>
      </c>
      <c r="I930" s="10" t="s">
        <v>7439</v>
      </c>
      <c r="J930" s="159">
        <v>54143.93</v>
      </c>
      <c r="K930" s="10" t="s">
        <v>328</v>
      </c>
      <c r="L930" s="10" t="s">
        <v>7311</v>
      </c>
      <c r="M930" s="10" t="s">
        <v>7312</v>
      </c>
      <c r="N930" s="10" t="s">
        <v>7440</v>
      </c>
      <c r="O930" s="10" t="s">
        <v>7441</v>
      </c>
      <c r="P930" s="10" t="s">
        <v>7442</v>
      </c>
      <c r="Q930" s="159">
        <f t="shared" si="45"/>
        <v>45.158142647058824</v>
      </c>
      <c r="R930" s="138">
        <v>2.7105141176470586</v>
      </c>
      <c r="S930" s="159">
        <v>0.67762852941176466</v>
      </c>
      <c r="T930" s="159">
        <v>41.77</v>
      </c>
      <c r="U930" s="24">
        <f t="shared" si="46"/>
        <v>45.158142647058824</v>
      </c>
      <c r="V930" s="149">
        <v>100</v>
      </c>
      <c r="W930" s="149">
        <v>4.95</v>
      </c>
      <c r="X930" s="10" t="s">
        <v>7443</v>
      </c>
      <c r="Y930" s="10">
        <v>1</v>
      </c>
      <c r="Z930" s="10">
        <v>7</v>
      </c>
      <c r="AA930" s="10">
        <v>6</v>
      </c>
      <c r="AB930" s="10">
        <v>16</v>
      </c>
      <c r="AC930" s="10">
        <v>108</v>
      </c>
      <c r="AD930" s="10">
        <f>+T930</f>
        <v>41.77</v>
      </c>
      <c r="AE930" s="10">
        <v>5</v>
      </c>
      <c r="AF930" s="10">
        <v>100</v>
      </c>
      <c r="AG930" s="10" t="s">
        <v>7120</v>
      </c>
      <c r="AH930" s="10" t="s">
        <v>7121</v>
      </c>
      <c r="AI930" s="10">
        <v>65</v>
      </c>
      <c r="AJ930" s="10" t="s">
        <v>7122</v>
      </c>
      <c r="AK930" s="10" t="s">
        <v>7121</v>
      </c>
      <c r="AL930" s="10">
        <v>25</v>
      </c>
      <c r="AV930" s="10" t="s">
        <v>7124</v>
      </c>
      <c r="AW930" s="10" t="s">
        <v>7121</v>
      </c>
      <c r="AX930" s="10">
        <v>10</v>
      </c>
    </row>
    <row r="931" spans="1:53" s="10" customFormat="1" ht="409.6">
      <c r="A931" s="10">
        <v>1502</v>
      </c>
      <c r="B931" s="10" t="s">
        <v>7110</v>
      </c>
      <c r="C931" s="10" t="s">
        <v>7170</v>
      </c>
      <c r="D931" s="158" t="s">
        <v>7120</v>
      </c>
      <c r="E931" s="10" t="s">
        <v>7368</v>
      </c>
      <c r="F931" s="10">
        <v>31345</v>
      </c>
      <c r="G931" s="82" t="s">
        <v>7444</v>
      </c>
      <c r="H931" s="10">
        <v>2020</v>
      </c>
      <c r="I931" s="10" t="s">
        <v>7445</v>
      </c>
      <c r="J931" s="159">
        <v>42430.8</v>
      </c>
      <c r="K931" s="10" t="s">
        <v>328</v>
      </c>
      <c r="L931" s="10" t="s">
        <v>7311</v>
      </c>
      <c r="M931" s="10" t="s">
        <v>7312</v>
      </c>
      <c r="N931" s="10" t="s">
        <v>7446</v>
      </c>
      <c r="O931" s="10" t="s">
        <v>7447</v>
      </c>
      <c r="P931" s="10" t="s">
        <v>7448</v>
      </c>
      <c r="Q931" s="159">
        <f t="shared" si="45"/>
        <v>30.32938529411765</v>
      </c>
      <c r="R931" s="138">
        <v>3.6235082352941177</v>
      </c>
      <c r="S931" s="159">
        <v>0.90587705882352942</v>
      </c>
      <c r="T931" s="159">
        <v>25.8</v>
      </c>
      <c r="U931" s="24">
        <f t="shared" si="46"/>
        <v>30.32938529411765</v>
      </c>
      <c r="V931" s="149">
        <v>100</v>
      </c>
      <c r="W931" s="149">
        <v>3.62</v>
      </c>
      <c r="X931" s="10" t="s">
        <v>7449</v>
      </c>
      <c r="Y931" s="10">
        <v>3</v>
      </c>
      <c r="Z931" s="10">
        <v>12</v>
      </c>
      <c r="AA931" s="10">
        <v>4</v>
      </c>
      <c r="AB931" s="10">
        <v>16</v>
      </c>
      <c r="AC931" s="10">
        <v>152</v>
      </c>
      <c r="AD931" s="10">
        <v>25.08</v>
      </c>
      <c r="AE931" s="10">
        <v>5</v>
      </c>
      <c r="AF931" s="10">
        <v>100</v>
      </c>
      <c r="AG931" s="10" t="s">
        <v>7120</v>
      </c>
      <c r="AH931" s="10" t="s">
        <v>7121</v>
      </c>
      <c r="AI931" s="10">
        <v>30</v>
      </c>
      <c r="AJ931" s="10" t="s">
        <v>7122</v>
      </c>
      <c r="AK931" s="10" t="s">
        <v>7121</v>
      </c>
      <c r="AL931" s="10">
        <v>60</v>
      </c>
      <c r="AS931" s="10" t="s">
        <v>7123</v>
      </c>
      <c r="AT931" s="10" t="s">
        <v>7121</v>
      </c>
      <c r="AU931" s="10">
        <v>5</v>
      </c>
      <c r="AV931" s="10" t="s">
        <v>7124</v>
      </c>
      <c r="AW931" s="10" t="s">
        <v>7121</v>
      </c>
      <c r="AX931" s="10">
        <v>5</v>
      </c>
    </row>
    <row r="932" spans="1:53" s="10" customFormat="1" ht="113.15">
      <c r="A932" s="10">
        <v>1502</v>
      </c>
      <c r="B932" s="10" t="s">
        <v>7110</v>
      </c>
      <c r="C932" s="10" t="s">
        <v>7111</v>
      </c>
      <c r="D932" s="158" t="s">
        <v>7120</v>
      </c>
      <c r="E932" s="10" t="s">
        <v>7262</v>
      </c>
      <c r="F932" s="10">
        <v>14926</v>
      </c>
      <c r="G932" s="82" t="s">
        <v>7450</v>
      </c>
      <c r="H932" s="10">
        <v>2020</v>
      </c>
      <c r="I932" s="10" t="s">
        <v>7451</v>
      </c>
      <c r="J932" s="159">
        <v>63568.04</v>
      </c>
      <c r="K932" s="10" t="s">
        <v>328</v>
      </c>
      <c r="L932" s="10" t="s">
        <v>7311</v>
      </c>
      <c r="M932" s="10" t="s">
        <v>7312</v>
      </c>
      <c r="N932" s="10" t="s">
        <v>7452</v>
      </c>
      <c r="O932" s="10" t="s">
        <v>7453</v>
      </c>
      <c r="P932" s="10" t="s">
        <v>7454</v>
      </c>
      <c r="Q932" s="159">
        <f t="shared" si="45"/>
        <v>35.286976470588236</v>
      </c>
      <c r="R932" s="138">
        <v>3.1815811764705884</v>
      </c>
      <c r="S932" s="159">
        <v>0.79539529411764709</v>
      </c>
      <c r="T932" s="159">
        <v>31.31</v>
      </c>
      <c r="U932" s="24">
        <f t="shared" si="46"/>
        <v>35.286976470588236</v>
      </c>
      <c r="V932" s="149">
        <v>100</v>
      </c>
      <c r="W932" s="149">
        <v>3.3</v>
      </c>
      <c r="X932" s="10" t="s">
        <v>7455</v>
      </c>
      <c r="Y932" s="10">
        <v>5</v>
      </c>
      <c r="Z932" s="10">
        <v>1</v>
      </c>
      <c r="AA932" s="10">
        <v>2</v>
      </c>
      <c r="AB932" s="10">
        <v>4</v>
      </c>
      <c r="AC932" s="10">
        <v>173</v>
      </c>
      <c r="AD932" s="10">
        <v>31.31</v>
      </c>
      <c r="AE932" s="10">
        <v>5</v>
      </c>
      <c r="AF932" s="10">
        <v>100</v>
      </c>
      <c r="AG932" s="10" t="s">
        <v>7120</v>
      </c>
      <c r="AH932" s="10" t="s">
        <v>7121</v>
      </c>
      <c r="AI932" s="10">
        <v>30</v>
      </c>
      <c r="AJ932" s="10" t="s">
        <v>7122</v>
      </c>
      <c r="AK932" s="10" t="s">
        <v>7121</v>
      </c>
      <c r="AL932" s="10">
        <v>10</v>
      </c>
      <c r="AS932" s="10" t="s">
        <v>7123</v>
      </c>
      <c r="AT932" s="10" t="s">
        <v>7121</v>
      </c>
      <c r="AU932" s="10">
        <v>50</v>
      </c>
      <c r="AV932" s="10" t="s">
        <v>7124</v>
      </c>
      <c r="AW932" s="10" t="s">
        <v>7121</v>
      </c>
      <c r="AX932" s="10">
        <v>10</v>
      </c>
    </row>
    <row r="933" spans="1:53" s="10" customFormat="1" ht="127.3">
      <c r="A933" s="10">
        <v>1502</v>
      </c>
      <c r="B933" s="10" t="s">
        <v>7110</v>
      </c>
      <c r="C933" s="10" t="s">
        <v>7285</v>
      </c>
      <c r="D933" s="158" t="s">
        <v>7120</v>
      </c>
      <c r="E933" s="10" t="s">
        <v>7456</v>
      </c>
      <c r="F933" s="10">
        <v>32022</v>
      </c>
      <c r="G933" s="82" t="s">
        <v>7457</v>
      </c>
      <c r="H933" s="10">
        <v>2020</v>
      </c>
      <c r="I933" s="10" t="s">
        <v>7458</v>
      </c>
      <c r="J933" s="159">
        <v>88088.06</v>
      </c>
      <c r="K933" s="10" t="s">
        <v>328</v>
      </c>
      <c r="L933" s="10" t="s">
        <v>7311</v>
      </c>
      <c r="M933" s="10" t="s">
        <v>7312</v>
      </c>
      <c r="N933" s="10" t="s">
        <v>7459</v>
      </c>
      <c r="O933" s="10" t="s">
        <v>7460</v>
      </c>
      <c r="P933" s="10" t="s">
        <v>7461</v>
      </c>
      <c r="Q933" s="159">
        <f t="shared" si="45"/>
        <v>46.951651470588239</v>
      </c>
      <c r="R933" s="138">
        <v>4.1453211764705884</v>
      </c>
      <c r="S933" s="159">
        <v>1.0363302941176471</v>
      </c>
      <c r="T933" s="159">
        <v>41.77</v>
      </c>
      <c r="U933" s="24">
        <f t="shared" si="46"/>
        <v>46.951651470588239</v>
      </c>
      <c r="V933" s="149">
        <v>100</v>
      </c>
      <c r="W933" s="149">
        <v>1.65</v>
      </c>
      <c r="X933" s="10" t="s">
        <v>7462</v>
      </c>
      <c r="Y933" s="10">
        <v>3</v>
      </c>
      <c r="Z933" s="10">
        <v>2</v>
      </c>
      <c r="AA933" s="10">
        <v>1</v>
      </c>
      <c r="AB933" s="10">
        <v>4</v>
      </c>
      <c r="AC933" s="10">
        <v>52</v>
      </c>
      <c r="AD933" s="10">
        <v>41.77</v>
      </c>
      <c r="AE933" s="10">
        <v>5</v>
      </c>
      <c r="AF933" s="10">
        <v>100</v>
      </c>
      <c r="AG933" s="10" t="s">
        <v>7120</v>
      </c>
      <c r="AH933" s="10" t="s">
        <v>7121</v>
      </c>
      <c r="AI933" s="10">
        <v>15</v>
      </c>
      <c r="AJ933" s="10" t="s">
        <v>7122</v>
      </c>
      <c r="AK933" s="10" t="s">
        <v>7121</v>
      </c>
      <c r="AL933" s="10">
        <v>5</v>
      </c>
      <c r="AM933" s="10" t="s">
        <v>7463</v>
      </c>
      <c r="AN933" s="10" t="s">
        <v>7121</v>
      </c>
      <c r="AO933" s="10">
        <v>40</v>
      </c>
      <c r="AP933" s="10" t="s">
        <v>7464</v>
      </c>
      <c r="AQ933" s="10" t="s">
        <v>7121</v>
      </c>
      <c r="AR933" s="10">
        <v>40</v>
      </c>
    </row>
    <row r="934" spans="1:53" s="10" customFormat="1" ht="297">
      <c r="A934" s="10">
        <v>1502</v>
      </c>
      <c r="B934" s="10" t="s">
        <v>7110</v>
      </c>
      <c r="C934" s="10" t="s">
        <v>7251</v>
      </c>
      <c r="D934" s="158"/>
      <c r="E934" s="10" t="s">
        <v>7465</v>
      </c>
      <c r="F934" s="10">
        <v>31344</v>
      </c>
      <c r="G934" s="82" t="s">
        <v>7466</v>
      </c>
      <c r="H934" s="10">
        <v>2020</v>
      </c>
      <c r="I934" s="10" t="s">
        <v>7467</v>
      </c>
      <c r="J934" s="159">
        <v>24899.82</v>
      </c>
      <c r="K934" s="21" t="s">
        <v>9694</v>
      </c>
      <c r="L934" s="10" t="s">
        <v>7311</v>
      </c>
      <c r="M934" s="10" t="s">
        <v>7312</v>
      </c>
      <c r="N934" s="10" t="s">
        <v>7468</v>
      </c>
      <c r="O934" s="10" t="s">
        <v>7469</v>
      </c>
      <c r="P934" s="10">
        <v>3210200</v>
      </c>
      <c r="Q934" s="159">
        <f>U934</f>
        <v>25</v>
      </c>
      <c r="R934" s="138">
        <v>0</v>
      </c>
      <c r="S934" s="159">
        <v>0</v>
      </c>
      <c r="T934" s="159">
        <v>25</v>
      </c>
      <c r="U934" s="24">
        <f t="shared" si="46"/>
        <v>25</v>
      </c>
      <c r="V934" s="149">
        <v>0</v>
      </c>
      <c r="W934" s="149">
        <v>0</v>
      </c>
      <c r="X934" s="10" t="s">
        <v>7470</v>
      </c>
      <c r="Y934" s="10">
        <v>3</v>
      </c>
      <c r="Z934" s="10">
        <v>11</v>
      </c>
      <c r="AA934" s="10">
        <v>4</v>
      </c>
      <c r="AB934" s="10">
        <v>4</v>
      </c>
      <c r="AD934" s="10" t="e">
        <f>#N/A</f>
        <v>#N/A</v>
      </c>
      <c r="AE934" s="10">
        <v>5</v>
      </c>
      <c r="AF934" s="10">
        <v>100</v>
      </c>
      <c r="AG934" s="10" t="s">
        <v>7120</v>
      </c>
      <c r="AH934" s="10" t="s">
        <v>7121</v>
      </c>
      <c r="AI934" s="10">
        <v>20</v>
      </c>
      <c r="AJ934" s="10" t="s">
        <v>7122</v>
      </c>
      <c r="AK934" s="10" t="s">
        <v>7121</v>
      </c>
      <c r="AL934" s="10">
        <v>10</v>
      </c>
      <c r="AM934" s="10" t="s">
        <v>7398</v>
      </c>
      <c r="AN934" s="10" t="s">
        <v>7399</v>
      </c>
      <c r="AO934" s="10">
        <v>10</v>
      </c>
      <c r="AP934" s="10" t="s">
        <v>7385</v>
      </c>
      <c r="AQ934" s="10" t="s">
        <v>7121</v>
      </c>
      <c r="AR934" s="10">
        <v>40</v>
      </c>
      <c r="AS934" s="10" t="s">
        <v>7123</v>
      </c>
      <c r="AT934" s="10" t="s">
        <v>7121</v>
      </c>
      <c r="AU934" s="10">
        <v>10</v>
      </c>
      <c r="AV934" s="10" t="s">
        <v>7124</v>
      </c>
      <c r="AW934" s="10" t="s">
        <v>7121</v>
      </c>
      <c r="AX934" s="10">
        <v>10</v>
      </c>
    </row>
    <row r="935" spans="1:53" s="10" customFormat="1" ht="169.75">
      <c r="A935" s="10">
        <v>1502</v>
      </c>
      <c r="B935" s="10" t="s">
        <v>7110</v>
      </c>
      <c r="C935" s="10" t="s">
        <v>7251</v>
      </c>
      <c r="D935" s="158"/>
      <c r="E935" s="10" t="s">
        <v>7471</v>
      </c>
      <c r="F935" s="10">
        <v>34345</v>
      </c>
      <c r="G935" s="10" t="s">
        <v>7472</v>
      </c>
      <c r="H935" s="10">
        <v>2021</v>
      </c>
      <c r="I935" s="10" t="s">
        <v>7473</v>
      </c>
      <c r="J935" s="159">
        <v>49776.01</v>
      </c>
      <c r="K935" s="21" t="s">
        <v>9694</v>
      </c>
      <c r="L935" s="10" t="s">
        <v>7311</v>
      </c>
      <c r="M935" s="10" t="s">
        <v>7312</v>
      </c>
      <c r="N935" s="10" t="s">
        <v>7474</v>
      </c>
      <c r="O935" s="10" t="s">
        <v>7475</v>
      </c>
      <c r="P935" s="10">
        <v>3248800</v>
      </c>
      <c r="Q935" s="159">
        <f>U935</f>
        <v>22.75</v>
      </c>
      <c r="R935" s="139">
        <v>0</v>
      </c>
      <c r="S935" s="24">
        <v>0</v>
      </c>
      <c r="T935" s="159">
        <v>22.75</v>
      </c>
      <c r="U935" s="24">
        <f t="shared" si="46"/>
        <v>22.75</v>
      </c>
      <c r="V935" s="149">
        <v>0</v>
      </c>
      <c r="W935" s="149">
        <v>0</v>
      </c>
      <c r="X935" s="10" t="s">
        <v>7476</v>
      </c>
      <c r="Y935" s="10">
        <v>3</v>
      </c>
      <c r="Z935" s="10">
        <v>11</v>
      </c>
      <c r="AA935" s="10">
        <v>3</v>
      </c>
      <c r="AB935" s="10">
        <v>4</v>
      </c>
      <c r="AD935" s="25" t="e">
        <f>#N/A</f>
        <v>#N/A</v>
      </c>
      <c r="AE935" s="10">
        <v>5</v>
      </c>
      <c r="AF935" s="10">
        <v>100</v>
      </c>
      <c r="AG935" s="10" t="s">
        <v>7120</v>
      </c>
      <c r="AH935" s="10" t="s">
        <v>7121</v>
      </c>
      <c r="AI935" s="10">
        <v>40</v>
      </c>
      <c r="AJ935" s="10" t="s">
        <v>7122</v>
      </c>
      <c r="AK935" s="10" t="s">
        <v>7121</v>
      </c>
      <c r="AL935" s="10">
        <v>20</v>
      </c>
      <c r="AM935" s="10" t="s">
        <v>7430</v>
      </c>
      <c r="AN935" s="10" t="s">
        <v>7121</v>
      </c>
      <c r="AO935" s="10">
        <v>20</v>
      </c>
      <c r="AS935" s="10" t="s">
        <v>7123</v>
      </c>
      <c r="AT935" s="10" t="s">
        <v>7121</v>
      </c>
      <c r="AU935" s="10">
        <v>10</v>
      </c>
      <c r="AV935" s="10" t="s">
        <v>7124</v>
      </c>
      <c r="AW935" s="10" t="s">
        <v>7121</v>
      </c>
      <c r="AX935" s="10">
        <v>10</v>
      </c>
    </row>
    <row r="936" spans="1:53" s="10" customFormat="1" ht="141.44999999999999">
      <c r="A936" s="10">
        <v>1502</v>
      </c>
      <c r="B936" s="10" t="s">
        <v>7110</v>
      </c>
      <c r="C936" s="10" t="s">
        <v>7285</v>
      </c>
      <c r="D936" s="158" t="s">
        <v>7120</v>
      </c>
      <c r="E936" s="10" t="s">
        <v>7477</v>
      </c>
      <c r="F936" s="10">
        <v>32022</v>
      </c>
      <c r="G936" s="10" t="s">
        <v>7478</v>
      </c>
      <c r="H936" s="10">
        <v>2021</v>
      </c>
      <c r="I936" s="10" t="s">
        <v>7479</v>
      </c>
      <c r="J936" s="159">
        <v>52376.800000000003</v>
      </c>
      <c r="K936" s="10" t="s">
        <v>332</v>
      </c>
      <c r="L936" s="10" t="s">
        <v>7311</v>
      </c>
      <c r="M936" s="10" t="s">
        <v>7312</v>
      </c>
      <c r="N936" s="10" t="s">
        <v>7480</v>
      </c>
      <c r="O936" s="10" t="s">
        <v>7481</v>
      </c>
      <c r="P936" s="10" t="s">
        <v>7482</v>
      </c>
      <c r="Q936" s="159" t="e">
        <f t="shared" si="45"/>
        <v>#N/A</v>
      </c>
      <c r="R936" s="139">
        <v>4.3099999999999996</v>
      </c>
      <c r="S936" s="24" t="e">
        <f>#N/A</f>
        <v>#N/A</v>
      </c>
      <c r="T936" s="159">
        <v>24.502849999999999</v>
      </c>
      <c r="U936" s="24" t="e">
        <f t="shared" si="46"/>
        <v>#N/A</v>
      </c>
      <c r="V936" s="149">
        <v>0</v>
      </c>
      <c r="W936" s="149">
        <v>0</v>
      </c>
      <c r="X936" s="10" t="s">
        <v>7483</v>
      </c>
      <c r="Y936" s="10">
        <v>3</v>
      </c>
      <c r="Z936" s="10">
        <v>5</v>
      </c>
      <c r="AA936" s="10">
        <v>5</v>
      </c>
      <c r="AB936" s="10">
        <v>60</v>
      </c>
      <c r="AC936" s="10">
        <v>121</v>
      </c>
      <c r="AD936" s="25" t="e">
        <f>#N/A</f>
        <v>#N/A</v>
      </c>
      <c r="AE936" s="10">
        <v>5</v>
      </c>
      <c r="AF936" s="10">
        <v>100</v>
      </c>
      <c r="AG936" s="10" t="s">
        <v>7120</v>
      </c>
      <c r="AH936" s="10" t="s">
        <v>7121</v>
      </c>
      <c r="AI936" s="10">
        <v>65</v>
      </c>
      <c r="AJ936" s="10" t="s">
        <v>7122</v>
      </c>
      <c r="AK936" s="10" t="s">
        <v>7121</v>
      </c>
      <c r="AL936" s="10">
        <v>25</v>
      </c>
      <c r="AS936" s="10" t="s">
        <v>7123</v>
      </c>
      <c r="AT936" s="10" t="s">
        <v>7121</v>
      </c>
      <c r="AU936" s="10">
        <v>5</v>
      </c>
      <c r="AV936" s="10" t="s">
        <v>7124</v>
      </c>
      <c r="AW936" s="10" t="s">
        <v>7121</v>
      </c>
      <c r="AX936" s="10">
        <v>5</v>
      </c>
    </row>
    <row r="937" spans="1:53" s="10" customFormat="1" ht="409.6">
      <c r="A937" s="10">
        <v>1502</v>
      </c>
      <c r="B937" s="10" t="s">
        <v>7110</v>
      </c>
      <c r="C937" s="10" t="s">
        <v>7125</v>
      </c>
      <c r="D937" s="158" t="s">
        <v>7120</v>
      </c>
      <c r="E937" s="10" t="s">
        <v>7484</v>
      </c>
      <c r="F937" s="10">
        <v>28775</v>
      </c>
      <c r="G937" s="10" t="s">
        <v>7485</v>
      </c>
      <c r="H937" s="10">
        <v>2021</v>
      </c>
      <c r="I937" s="10" t="s">
        <v>7486</v>
      </c>
      <c r="J937" s="159">
        <v>74373.919999999998</v>
      </c>
      <c r="K937" s="10" t="s">
        <v>332</v>
      </c>
      <c r="L937" s="10" t="s">
        <v>7311</v>
      </c>
      <c r="M937" s="10" t="s">
        <v>7312</v>
      </c>
      <c r="N937" s="93" t="s">
        <v>7487</v>
      </c>
      <c r="O937" s="10" t="s">
        <v>7488</v>
      </c>
      <c r="P937" s="10" t="s">
        <v>7489</v>
      </c>
      <c r="Q937" s="159" t="e">
        <f t="shared" si="45"/>
        <v>#N/A</v>
      </c>
      <c r="R937" s="139">
        <v>5.25</v>
      </c>
      <c r="S937" s="24" t="e">
        <f>#N/A</f>
        <v>#N/A</v>
      </c>
      <c r="T937" s="159">
        <v>22.584599999999998</v>
      </c>
      <c r="U937" s="24" t="e">
        <f t="shared" si="46"/>
        <v>#N/A</v>
      </c>
      <c r="V937" s="149">
        <v>0</v>
      </c>
      <c r="W937" s="149">
        <v>0</v>
      </c>
      <c r="X937" s="10" t="s">
        <v>7490</v>
      </c>
      <c r="Y937" s="10">
        <v>4</v>
      </c>
      <c r="Z937" s="10">
        <v>4</v>
      </c>
      <c r="AA937" s="10">
        <v>6</v>
      </c>
      <c r="AB937" s="10">
        <v>16</v>
      </c>
      <c r="AC937" s="10">
        <v>113</v>
      </c>
      <c r="AD937" s="25" t="e">
        <f>#N/A</f>
        <v>#N/A</v>
      </c>
      <c r="AE937" s="10">
        <v>5</v>
      </c>
      <c r="AF937" s="10">
        <v>100</v>
      </c>
      <c r="AG937" s="10" t="s">
        <v>7120</v>
      </c>
      <c r="AH937" s="10" t="s">
        <v>7121</v>
      </c>
      <c r="AI937" s="10">
        <v>35</v>
      </c>
      <c r="AJ937" s="10" t="s">
        <v>7122</v>
      </c>
      <c r="AK937" s="10" t="s">
        <v>7121</v>
      </c>
      <c r="AL937" s="10">
        <v>25</v>
      </c>
      <c r="AS937" s="10" t="s">
        <v>7123</v>
      </c>
      <c r="AT937" s="10" t="s">
        <v>7121</v>
      </c>
      <c r="AU937" s="10">
        <v>10</v>
      </c>
      <c r="AV937" s="10" t="s">
        <v>7124</v>
      </c>
      <c r="AW937" s="10" t="s">
        <v>7121</v>
      </c>
      <c r="AX937" s="10">
        <v>30</v>
      </c>
    </row>
    <row r="938" spans="1:53" s="10" customFormat="1" ht="114.75" customHeight="1">
      <c r="A938" s="10">
        <v>1502</v>
      </c>
      <c r="B938" s="10" t="s">
        <v>7110</v>
      </c>
      <c r="C938" s="10" t="s">
        <v>7251</v>
      </c>
      <c r="D938" s="158"/>
      <c r="E938" s="10" t="s">
        <v>7399</v>
      </c>
      <c r="F938" s="10">
        <v>35473</v>
      </c>
      <c r="G938" s="10" t="s">
        <v>7491</v>
      </c>
      <c r="H938" s="10">
        <v>2021</v>
      </c>
      <c r="I938" s="10" t="s">
        <v>7492</v>
      </c>
      <c r="J938" s="159">
        <v>30036.79</v>
      </c>
      <c r="K938" s="21" t="s">
        <v>9694</v>
      </c>
      <c r="L938" s="10" t="s">
        <v>7311</v>
      </c>
      <c r="M938" s="10" t="s">
        <v>7312</v>
      </c>
      <c r="N938" s="10" t="s">
        <v>7493</v>
      </c>
      <c r="O938" s="10" t="s">
        <v>7494</v>
      </c>
      <c r="P938" s="10">
        <v>3259800</v>
      </c>
      <c r="Q938" s="159">
        <f>U938</f>
        <v>20.98</v>
      </c>
      <c r="R938" s="139">
        <v>0</v>
      </c>
      <c r="S938" s="24">
        <v>0</v>
      </c>
      <c r="T938" s="159">
        <v>20.98</v>
      </c>
      <c r="U938" s="24">
        <f t="shared" si="46"/>
        <v>20.98</v>
      </c>
      <c r="V938" s="149">
        <v>0</v>
      </c>
      <c r="W938" s="149">
        <v>0</v>
      </c>
      <c r="X938" s="10" t="s">
        <v>7416</v>
      </c>
      <c r="Y938" s="10">
        <v>1</v>
      </c>
      <c r="Z938" s="10">
        <v>7</v>
      </c>
      <c r="AA938" s="10">
        <v>5</v>
      </c>
      <c r="AB938" s="10">
        <v>32</v>
      </c>
      <c r="AD938" s="25" t="e">
        <f>#N/A</f>
        <v>#N/A</v>
      </c>
      <c r="AE938" s="10">
        <v>5</v>
      </c>
      <c r="AF938" s="10">
        <v>100</v>
      </c>
      <c r="AG938" s="10" t="s">
        <v>7120</v>
      </c>
      <c r="AH938" s="10" t="s">
        <v>7121</v>
      </c>
      <c r="AI938" s="10">
        <v>55</v>
      </c>
      <c r="AJ938" s="10" t="s">
        <v>7122</v>
      </c>
      <c r="AK938" s="10" t="s">
        <v>7121</v>
      </c>
      <c r="AL938" s="10">
        <v>35</v>
      </c>
      <c r="AS938" s="10" t="s">
        <v>7123</v>
      </c>
      <c r="AT938" s="10" t="s">
        <v>7121</v>
      </c>
      <c r="AU938" s="10">
        <v>5</v>
      </c>
      <c r="AV938" s="10" t="s">
        <v>7124</v>
      </c>
      <c r="AW938" s="10" t="s">
        <v>7121</v>
      </c>
      <c r="AX938" s="10">
        <v>5</v>
      </c>
    </row>
    <row r="939" spans="1:53" s="10" customFormat="1" ht="114.75" customHeight="1">
      <c r="A939" s="10">
        <v>1502</v>
      </c>
      <c r="B939" s="10" t="s">
        <v>7110</v>
      </c>
      <c r="C939" s="10" t="s">
        <v>7189</v>
      </c>
      <c r="D939" s="158"/>
      <c r="E939" s="10" t="s">
        <v>7294</v>
      </c>
      <c r="F939" s="10">
        <v>18494</v>
      </c>
      <c r="G939" s="10" t="s">
        <v>7495</v>
      </c>
      <c r="H939" s="10">
        <v>2021</v>
      </c>
      <c r="I939" s="10" t="s">
        <v>7296</v>
      </c>
      <c r="J939" s="159">
        <v>44353.120000000003</v>
      </c>
      <c r="K939" s="21" t="s">
        <v>9694</v>
      </c>
      <c r="L939" s="10" t="s">
        <v>7311</v>
      </c>
      <c r="M939" s="10" t="s">
        <v>7312</v>
      </c>
      <c r="N939" s="10" t="s">
        <v>7299</v>
      </c>
      <c r="O939" s="10" t="s">
        <v>7300</v>
      </c>
      <c r="P939" s="10">
        <v>3267900</v>
      </c>
      <c r="Q939" s="159">
        <f>U939</f>
        <v>17.170000000000002</v>
      </c>
      <c r="R939" s="139">
        <v>0</v>
      </c>
      <c r="S939" s="24">
        <v>0</v>
      </c>
      <c r="T939" s="159">
        <v>17.170000000000002</v>
      </c>
      <c r="U939" s="24">
        <f t="shared" si="46"/>
        <v>17.170000000000002</v>
      </c>
      <c r="V939" s="149">
        <v>0</v>
      </c>
      <c r="W939" s="149">
        <v>0</v>
      </c>
      <c r="X939" s="10" t="s">
        <v>7416</v>
      </c>
      <c r="Y939" s="10">
        <v>1</v>
      </c>
      <c r="Z939" s="10">
        <v>4</v>
      </c>
      <c r="AA939" s="10">
        <v>2</v>
      </c>
      <c r="AB939" s="10">
        <v>44</v>
      </c>
      <c r="AD939" s="25" t="e">
        <f>#N/A</f>
        <v>#N/A</v>
      </c>
      <c r="AE939" s="10">
        <v>5</v>
      </c>
      <c r="AF939" s="10">
        <v>100</v>
      </c>
      <c r="AG939" s="10" t="s">
        <v>7120</v>
      </c>
      <c r="AH939" s="10" t="s">
        <v>7121</v>
      </c>
      <c r="AI939" s="10">
        <v>40</v>
      </c>
      <c r="AJ939" s="10" t="s">
        <v>7122</v>
      </c>
      <c r="AK939" s="10" t="s">
        <v>7121</v>
      </c>
      <c r="AL939" s="10">
        <v>20</v>
      </c>
      <c r="AS939" s="10" t="s">
        <v>7123</v>
      </c>
      <c r="AT939" s="10" t="s">
        <v>7121</v>
      </c>
      <c r="AU939" s="10">
        <v>25</v>
      </c>
      <c r="AV939" s="10" t="s">
        <v>7124</v>
      </c>
      <c r="AW939" s="10" t="s">
        <v>7121</v>
      </c>
      <c r="AX939" s="10">
        <v>15</v>
      </c>
    </row>
    <row r="940" spans="1:53" s="10" customFormat="1" ht="114.75" customHeight="1">
      <c r="A940" s="10">
        <v>1502</v>
      </c>
      <c r="B940" s="10" t="s">
        <v>7110</v>
      </c>
      <c r="C940" s="10" t="s">
        <v>7251</v>
      </c>
      <c r="D940" s="158" t="s">
        <v>7120</v>
      </c>
      <c r="E940" s="10" t="s">
        <v>7496</v>
      </c>
      <c r="F940" s="10">
        <v>52916</v>
      </c>
      <c r="G940" s="10" t="s">
        <v>7497</v>
      </c>
      <c r="H940" s="10">
        <v>2021</v>
      </c>
      <c r="I940" s="10" t="s">
        <v>7498</v>
      </c>
      <c r="J940" s="159">
        <v>34323.519999999997</v>
      </c>
      <c r="K940" s="10" t="s">
        <v>332</v>
      </c>
      <c r="L940" s="10" t="s">
        <v>7311</v>
      </c>
      <c r="M940" s="10" t="s">
        <v>7312</v>
      </c>
      <c r="N940" s="10" t="s">
        <v>7499</v>
      </c>
      <c r="O940" s="10" t="s">
        <v>7500</v>
      </c>
      <c r="P940" s="10" t="s">
        <v>7501</v>
      </c>
      <c r="Q940" s="159" t="e">
        <f t="shared" si="45"/>
        <v>#N/A</v>
      </c>
      <c r="R940" s="139">
        <v>2.2599999999999998</v>
      </c>
      <c r="S940" s="24" t="e">
        <f>#N/A</f>
        <v>#N/A</v>
      </c>
      <c r="T940" s="159">
        <v>14.509980000000001</v>
      </c>
      <c r="U940" s="24" t="e">
        <f t="shared" si="46"/>
        <v>#N/A</v>
      </c>
      <c r="V940" s="149">
        <v>0</v>
      </c>
      <c r="W940" s="149">
        <v>0</v>
      </c>
      <c r="X940" s="10" t="s">
        <v>7502</v>
      </c>
      <c r="Y940" s="10">
        <v>1</v>
      </c>
      <c r="Z940" s="10">
        <v>4</v>
      </c>
      <c r="AA940" s="10">
        <v>1</v>
      </c>
      <c r="AB940" s="10">
        <v>16</v>
      </c>
      <c r="AC940" s="10">
        <v>133</v>
      </c>
      <c r="AD940" s="25" t="e">
        <f>#N/A</f>
        <v>#N/A</v>
      </c>
      <c r="AE940" s="10">
        <v>5</v>
      </c>
      <c r="AF940" s="10">
        <v>100</v>
      </c>
      <c r="AG940" s="10" t="s">
        <v>7120</v>
      </c>
      <c r="AH940" s="10" t="s">
        <v>7121</v>
      </c>
      <c r="AI940" s="10">
        <v>70</v>
      </c>
      <c r="AJ940" s="10" t="s">
        <v>7122</v>
      </c>
      <c r="AK940" s="10" t="s">
        <v>7121</v>
      </c>
      <c r="AL940" s="10">
        <v>25</v>
      </c>
      <c r="AV940" s="10" t="s">
        <v>7124</v>
      </c>
      <c r="AW940" s="10" t="s">
        <v>7121</v>
      </c>
      <c r="AX940" s="10">
        <v>5</v>
      </c>
    </row>
    <row r="941" spans="1:53" s="421" customFormat="1" ht="74.599999999999994">
      <c r="A941" s="349">
        <v>1510</v>
      </c>
      <c r="B941" s="349" t="s">
        <v>7503</v>
      </c>
      <c r="C941" s="349">
        <v>8</v>
      </c>
      <c r="D941" s="270" t="s">
        <v>7504</v>
      </c>
      <c r="E941" s="349" t="s">
        <v>7505</v>
      </c>
      <c r="F941" s="349">
        <v>10756</v>
      </c>
      <c r="G941" s="349" t="s">
        <v>7506</v>
      </c>
      <c r="H941" s="349">
        <v>2018</v>
      </c>
      <c r="I941" s="349" t="s">
        <v>7507</v>
      </c>
      <c r="J941" s="210">
        <v>66270.86</v>
      </c>
      <c r="K941" s="349" t="s">
        <v>69</v>
      </c>
      <c r="L941" s="349" t="s">
        <v>7508</v>
      </c>
      <c r="M941" s="349" t="s">
        <v>7509</v>
      </c>
      <c r="N941" s="349" t="s">
        <v>7510</v>
      </c>
      <c r="O941" s="349" t="s">
        <v>7511</v>
      </c>
      <c r="P941" s="349">
        <v>1180026</v>
      </c>
      <c r="Q941" s="349">
        <v>0</v>
      </c>
      <c r="R941" s="349">
        <v>0</v>
      </c>
      <c r="S941" s="349">
        <v>0</v>
      </c>
      <c r="T941" s="349">
        <v>13.11</v>
      </c>
      <c r="U941" s="349">
        <f>SUM(R941:T941)</f>
        <v>13.11</v>
      </c>
      <c r="V941" s="349">
        <v>100</v>
      </c>
      <c r="W941" s="349">
        <v>84</v>
      </c>
      <c r="X941" s="395" t="s">
        <v>7512</v>
      </c>
      <c r="Y941" s="349">
        <v>6</v>
      </c>
      <c r="Z941" s="349">
        <v>1</v>
      </c>
      <c r="AA941" s="349">
        <v>1</v>
      </c>
      <c r="AB941" s="349">
        <v>23</v>
      </c>
      <c r="AC941" s="349">
        <v>80</v>
      </c>
      <c r="AD941" s="349">
        <v>13.11</v>
      </c>
      <c r="AE941" s="349">
        <v>5</v>
      </c>
      <c r="AF941" s="349">
        <v>100</v>
      </c>
      <c r="AG941" s="349" t="s">
        <v>7513</v>
      </c>
      <c r="AH941" s="349" t="s">
        <v>7514</v>
      </c>
      <c r="AI941" s="349">
        <v>20</v>
      </c>
      <c r="AJ941" s="349" t="s">
        <v>7515</v>
      </c>
      <c r="AK941" s="349" t="s">
        <v>7516</v>
      </c>
      <c r="AL941" s="349">
        <v>20</v>
      </c>
      <c r="AM941" s="349" t="s">
        <v>7517</v>
      </c>
      <c r="AN941" s="349" t="s">
        <v>7518</v>
      </c>
      <c r="AO941" s="349">
        <v>10</v>
      </c>
      <c r="AP941" s="349" t="s">
        <v>7519</v>
      </c>
      <c r="AQ941" s="349" t="s">
        <v>7520</v>
      </c>
      <c r="AR941" s="349">
        <v>10</v>
      </c>
      <c r="AS941" s="349" t="s">
        <v>7504</v>
      </c>
      <c r="AT941" s="349" t="s">
        <v>7505</v>
      </c>
      <c r="AU941" s="349">
        <v>20</v>
      </c>
      <c r="AV941" s="349" t="s">
        <v>7521</v>
      </c>
      <c r="AW941" s="349"/>
      <c r="AX941" s="349">
        <v>20</v>
      </c>
      <c r="AY941" s="349"/>
      <c r="AZ941" s="349"/>
      <c r="BA941" s="349"/>
    </row>
    <row r="942" spans="1:53" s="421" customFormat="1" ht="124.3">
      <c r="A942" s="349">
        <v>1510</v>
      </c>
      <c r="B942" s="349" t="s">
        <v>7503</v>
      </c>
      <c r="C942" s="349">
        <v>7</v>
      </c>
      <c r="D942" s="270" t="s">
        <v>7504</v>
      </c>
      <c r="E942" s="349" t="s">
        <v>7522</v>
      </c>
      <c r="F942" s="349">
        <v>18697</v>
      </c>
      <c r="G942" s="349" t="s">
        <v>7523</v>
      </c>
      <c r="H942" s="349">
        <v>2002</v>
      </c>
      <c r="I942" s="349" t="s">
        <v>7524</v>
      </c>
      <c r="J942" s="210">
        <v>75112.67</v>
      </c>
      <c r="K942" s="349" t="s">
        <v>156</v>
      </c>
      <c r="L942" s="349" t="s">
        <v>7525</v>
      </c>
      <c r="M942" s="349" t="s">
        <v>7526</v>
      </c>
      <c r="N942" s="349" t="s">
        <v>7527</v>
      </c>
      <c r="O942" s="349" t="s">
        <v>7528</v>
      </c>
      <c r="P942" s="349">
        <v>1020020</v>
      </c>
      <c r="Q942" s="350">
        <v>2.3529411764705883</v>
      </c>
      <c r="R942" s="349">
        <v>0</v>
      </c>
      <c r="S942" s="349">
        <v>2.35</v>
      </c>
      <c r="T942" s="349">
        <v>18.829999999999998</v>
      </c>
      <c r="U942" s="349">
        <v>21.18</v>
      </c>
      <c r="V942" s="349">
        <v>72</v>
      </c>
      <c r="W942" s="349">
        <v>100</v>
      </c>
      <c r="X942" s="395" t="s">
        <v>7512</v>
      </c>
      <c r="Y942" s="349">
        <v>3</v>
      </c>
      <c r="Z942" s="349">
        <v>11</v>
      </c>
      <c r="AA942" s="349">
        <v>5</v>
      </c>
      <c r="AB942" s="349">
        <v>4</v>
      </c>
      <c r="AC942" s="349">
        <v>298</v>
      </c>
      <c r="AD942" s="349">
        <v>18.829999999999998</v>
      </c>
      <c r="AE942" s="349">
        <v>5</v>
      </c>
      <c r="AF942" s="349">
        <v>100</v>
      </c>
      <c r="AG942" s="396"/>
      <c r="AH942" s="396"/>
      <c r="AI942" s="349"/>
      <c r="AJ942" s="349"/>
      <c r="AK942" s="349"/>
      <c r="AL942" s="349"/>
      <c r="AM942" s="349"/>
      <c r="AN942" s="349"/>
      <c r="AO942" s="349"/>
      <c r="AP942" s="349"/>
      <c r="AQ942" s="349"/>
      <c r="AR942" s="349"/>
      <c r="AS942" s="349" t="s">
        <v>7583</v>
      </c>
      <c r="AT942" s="349" t="s">
        <v>7522</v>
      </c>
      <c r="AU942" s="349">
        <v>100</v>
      </c>
      <c r="AV942" s="349"/>
      <c r="AW942" s="349"/>
      <c r="AX942" s="349"/>
      <c r="AY942" s="349"/>
      <c r="AZ942" s="349"/>
      <c r="BA942" s="349"/>
    </row>
    <row r="943" spans="1:53" s="421" customFormat="1" ht="174">
      <c r="A943" s="349">
        <v>1510</v>
      </c>
      <c r="B943" s="349" t="s">
        <v>7503</v>
      </c>
      <c r="C943" s="349">
        <v>3</v>
      </c>
      <c r="D943" s="270" t="s">
        <v>7515</v>
      </c>
      <c r="E943" s="349" t="s">
        <v>7529</v>
      </c>
      <c r="F943" s="349">
        <v>50196</v>
      </c>
      <c r="G943" s="349" t="s">
        <v>7530</v>
      </c>
      <c r="H943" s="349">
        <v>2006</v>
      </c>
      <c r="I943" s="349" t="s">
        <v>7531</v>
      </c>
      <c r="J943" s="210">
        <v>50492.4</v>
      </c>
      <c r="K943" s="349" t="s">
        <v>103</v>
      </c>
      <c r="L943" s="349" t="s">
        <v>7532</v>
      </c>
      <c r="M943" s="349" t="s">
        <v>7533</v>
      </c>
      <c r="N943" s="349" t="s">
        <v>7534</v>
      </c>
      <c r="O943" s="349" t="s">
        <v>7535</v>
      </c>
      <c r="P943" s="349">
        <v>1070007</v>
      </c>
      <c r="Q943" s="349">
        <v>17</v>
      </c>
      <c r="R943" s="349">
        <v>0</v>
      </c>
      <c r="S943" s="349">
        <v>17</v>
      </c>
      <c r="T943" s="349">
        <v>14.41</v>
      </c>
      <c r="U943" s="349">
        <v>31.41</v>
      </c>
      <c r="V943" s="349">
        <v>0</v>
      </c>
      <c r="W943" s="349">
        <v>100</v>
      </c>
      <c r="X943" s="395" t="s">
        <v>7512</v>
      </c>
      <c r="Y943" s="349">
        <v>4</v>
      </c>
      <c r="Z943" s="349">
        <v>3</v>
      </c>
      <c r="AA943" s="349">
        <v>3</v>
      </c>
      <c r="AB943" s="349">
        <v>17</v>
      </c>
      <c r="AC943" s="349">
        <v>72</v>
      </c>
      <c r="AD943" s="349">
        <v>14.41</v>
      </c>
      <c r="AE943" s="349">
        <v>5</v>
      </c>
      <c r="AF943" s="349">
        <v>0</v>
      </c>
      <c r="AG943" s="349"/>
      <c r="AH943" s="349"/>
      <c r="AI943" s="349"/>
      <c r="AJ943" s="349"/>
      <c r="AK943" s="349"/>
      <c r="AL943" s="349"/>
      <c r="AM943" s="349"/>
      <c r="AN943" s="349"/>
      <c r="AO943" s="349"/>
      <c r="AP943" s="349"/>
      <c r="AQ943" s="349"/>
      <c r="AR943" s="349"/>
      <c r="AS943" s="349"/>
      <c r="AT943" s="349"/>
      <c r="AU943" s="349"/>
      <c r="AV943" s="349"/>
      <c r="AW943" s="349"/>
      <c r="AX943" s="349"/>
      <c r="AY943" s="349"/>
      <c r="AZ943" s="349"/>
      <c r="BA943" s="349"/>
    </row>
    <row r="944" spans="1:53" s="421" customFormat="1" ht="174">
      <c r="A944" s="349">
        <v>1510</v>
      </c>
      <c r="B944" s="349" t="s">
        <v>7503</v>
      </c>
      <c r="C944" s="349">
        <v>3</v>
      </c>
      <c r="D944" s="270" t="s">
        <v>7515</v>
      </c>
      <c r="E944" s="349" t="s">
        <v>7529</v>
      </c>
      <c r="F944" s="349">
        <v>50196</v>
      </c>
      <c r="G944" s="349" t="s">
        <v>7536</v>
      </c>
      <c r="H944" s="349">
        <v>2008</v>
      </c>
      <c r="I944" s="349" t="s">
        <v>7537</v>
      </c>
      <c r="J944" s="210">
        <v>28315</v>
      </c>
      <c r="K944" s="349" t="s">
        <v>81</v>
      </c>
      <c r="L944" s="349" t="s">
        <v>7532</v>
      </c>
      <c r="M944" s="349" t="s">
        <v>7533</v>
      </c>
      <c r="N944" s="349" t="s">
        <v>7538</v>
      </c>
      <c r="O944" s="349" t="s">
        <v>7539</v>
      </c>
      <c r="P944" s="349">
        <v>1080098</v>
      </c>
      <c r="Q944" s="349">
        <v>1.5</v>
      </c>
      <c r="R944" s="349">
        <v>0</v>
      </c>
      <c r="S944" s="349">
        <v>1.5</v>
      </c>
      <c r="T944" s="349">
        <v>20.78</v>
      </c>
      <c r="U944" s="349">
        <v>22.28</v>
      </c>
      <c r="V944" s="349">
        <v>0</v>
      </c>
      <c r="W944" s="349">
        <v>100</v>
      </c>
      <c r="X944" s="395" t="s">
        <v>7512</v>
      </c>
      <c r="Y944" s="349">
        <v>4</v>
      </c>
      <c r="Z944" s="349">
        <v>3</v>
      </c>
      <c r="AA944" s="349">
        <v>3</v>
      </c>
      <c r="AB944" s="349">
        <v>60</v>
      </c>
      <c r="AC944" s="349">
        <v>45</v>
      </c>
      <c r="AD944" s="349">
        <v>20.78</v>
      </c>
      <c r="AE944" s="349">
        <v>5</v>
      </c>
      <c r="AF944" s="349">
        <v>0</v>
      </c>
      <c r="AG944" s="202"/>
      <c r="AH944" s="349"/>
      <c r="AI944" s="351"/>
      <c r="AJ944" s="349"/>
      <c r="AK944" s="349"/>
      <c r="AL944" s="349"/>
      <c r="AM944" s="349"/>
      <c r="AN944" s="349"/>
      <c r="AO944" s="349"/>
      <c r="AP944" s="349"/>
      <c r="AQ944" s="349"/>
      <c r="AR944" s="349"/>
      <c r="AS944" s="349"/>
      <c r="AT944" s="349"/>
      <c r="AU944" s="349"/>
      <c r="AV944" s="349"/>
      <c r="AW944" s="349"/>
      <c r="AX944" s="349"/>
      <c r="AY944" s="349"/>
      <c r="AZ944" s="349"/>
      <c r="BA944" s="349"/>
    </row>
    <row r="945" spans="1:53" s="421" customFormat="1" ht="174">
      <c r="A945" s="349">
        <v>1510</v>
      </c>
      <c r="B945" s="349" t="s">
        <v>7503</v>
      </c>
      <c r="C945" s="349">
        <v>3</v>
      </c>
      <c r="D945" s="270" t="s">
        <v>7515</v>
      </c>
      <c r="E945" s="349" t="s">
        <v>7529</v>
      </c>
      <c r="F945" s="349">
        <v>50196</v>
      </c>
      <c r="G945" s="349" t="s">
        <v>7540</v>
      </c>
      <c r="H945" s="349">
        <v>2008</v>
      </c>
      <c r="I945" s="349" t="s">
        <v>7541</v>
      </c>
      <c r="J945" s="210">
        <v>41563</v>
      </c>
      <c r="K945" s="349" t="s">
        <v>81</v>
      </c>
      <c r="L945" s="349" t="s">
        <v>7532</v>
      </c>
      <c r="M945" s="349" t="s">
        <v>7533</v>
      </c>
      <c r="N945" s="349" t="s">
        <v>7542</v>
      </c>
      <c r="O945" s="349" t="s">
        <v>7543</v>
      </c>
      <c r="P945" s="349">
        <v>1080099</v>
      </c>
      <c r="Q945" s="349">
        <v>0.88</v>
      </c>
      <c r="R945" s="349">
        <v>0</v>
      </c>
      <c r="S945" s="349">
        <v>0.88</v>
      </c>
      <c r="T945" s="349">
        <v>14.41</v>
      </c>
      <c r="U945" s="349">
        <v>15.290000000000001</v>
      </c>
      <c r="V945" s="349">
        <v>0</v>
      </c>
      <c r="W945" s="349">
        <v>100</v>
      </c>
      <c r="X945" s="395" t="s">
        <v>7512</v>
      </c>
      <c r="Y945" s="349">
        <v>4</v>
      </c>
      <c r="Z945" s="349">
        <v>7</v>
      </c>
      <c r="AA945" s="349">
        <v>2</v>
      </c>
      <c r="AB945" s="349">
        <v>60</v>
      </c>
      <c r="AC945" s="349">
        <v>45</v>
      </c>
      <c r="AD945" s="349">
        <v>14.41</v>
      </c>
      <c r="AE945" s="349">
        <v>5</v>
      </c>
      <c r="AF945" s="349">
        <v>0</v>
      </c>
      <c r="AG945" s="349"/>
      <c r="AH945" s="349"/>
      <c r="AI945" s="349"/>
      <c r="AJ945" s="202"/>
      <c r="AK945" s="202"/>
      <c r="AL945" s="351"/>
      <c r="AM945" s="349"/>
      <c r="AN945" s="349"/>
      <c r="AO945" s="349"/>
      <c r="AP945" s="349"/>
      <c r="AQ945" s="349"/>
      <c r="AR945" s="349"/>
      <c r="AS945" s="349"/>
      <c r="AT945" s="349"/>
      <c r="AU945" s="349"/>
      <c r="AV945" s="349"/>
      <c r="AW945" s="349"/>
      <c r="AX945" s="349"/>
      <c r="AY945" s="349"/>
      <c r="AZ945" s="349"/>
      <c r="BA945" s="349"/>
    </row>
    <row r="946" spans="1:53" s="421" customFormat="1" ht="174">
      <c r="A946" s="349">
        <v>1510</v>
      </c>
      <c r="B946" s="349" t="s">
        <v>7503</v>
      </c>
      <c r="C946" s="349">
        <v>3</v>
      </c>
      <c r="D946" s="270" t="s">
        <v>7515</v>
      </c>
      <c r="E946" s="349" t="s">
        <v>7529</v>
      </c>
      <c r="F946" s="349">
        <v>50196</v>
      </c>
      <c r="G946" s="349" t="s">
        <v>7544</v>
      </c>
      <c r="H946" s="349">
        <v>2008</v>
      </c>
      <c r="I946" s="349" t="s">
        <v>7545</v>
      </c>
      <c r="J946" s="210">
        <v>46847</v>
      </c>
      <c r="K946" s="349" t="s">
        <v>81</v>
      </c>
      <c r="L946" s="349" t="s">
        <v>7532</v>
      </c>
      <c r="M946" s="349" t="s">
        <v>7533</v>
      </c>
      <c r="N946" s="349" t="s">
        <v>7546</v>
      </c>
      <c r="O946" s="349" t="s">
        <v>7547</v>
      </c>
      <c r="P946" s="349">
        <v>1080100</v>
      </c>
      <c r="Q946" s="349">
        <v>2</v>
      </c>
      <c r="R946" s="349">
        <v>0</v>
      </c>
      <c r="S946" s="349">
        <v>2</v>
      </c>
      <c r="T946" s="349">
        <v>18.64</v>
      </c>
      <c r="U946" s="349">
        <v>20.64</v>
      </c>
      <c r="V946" s="349">
        <v>4</v>
      </c>
      <c r="W946" s="349">
        <v>100</v>
      </c>
      <c r="X946" s="395" t="s">
        <v>7512</v>
      </c>
      <c r="Y946" s="349">
        <v>4</v>
      </c>
      <c r="Z946" s="349">
        <v>7</v>
      </c>
      <c r="AA946" s="349">
        <v>2</v>
      </c>
      <c r="AB946" s="349">
        <v>60</v>
      </c>
      <c r="AC946" s="349">
        <v>45</v>
      </c>
      <c r="AD946" s="349">
        <v>18.64</v>
      </c>
      <c r="AE946" s="349">
        <v>5</v>
      </c>
      <c r="AF946" s="349">
        <v>0</v>
      </c>
      <c r="AG946" s="349"/>
      <c r="AH946" s="349"/>
      <c r="AI946" s="349"/>
      <c r="AJ946" s="171"/>
      <c r="AK946" s="171"/>
      <c r="AL946" s="171"/>
      <c r="AM946" s="349"/>
      <c r="AN946" s="349"/>
      <c r="AO946" s="349"/>
      <c r="AP946" s="349"/>
      <c r="AQ946" s="349"/>
      <c r="AR946" s="349"/>
      <c r="AS946" s="349"/>
      <c r="AT946" s="349"/>
      <c r="AU946" s="349"/>
      <c r="AV946" s="396"/>
      <c r="AW946" s="396"/>
      <c r="AX946" s="396"/>
      <c r="AY946" s="349"/>
      <c r="AZ946" s="349"/>
      <c r="BA946" s="349"/>
    </row>
    <row r="947" spans="1:53" s="421" customFormat="1" ht="174">
      <c r="A947" s="349">
        <v>1510</v>
      </c>
      <c r="B947" s="349" t="s">
        <v>7503</v>
      </c>
      <c r="C947" s="349">
        <v>3</v>
      </c>
      <c r="D947" s="270" t="s">
        <v>7515</v>
      </c>
      <c r="E947" s="349" t="s">
        <v>7529</v>
      </c>
      <c r="F947" s="349">
        <v>50196</v>
      </c>
      <c r="G947" s="349" t="s">
        <v>7548</v>
      </c>
      <c r="H947" s="349">
        <v>2014</v>
      </c>
      <c r="I947" s="349" t="s">
        <v>7549</v>
      </c>
      <c r="J947" s="210">
        <v>20620</v>
      </c>
      <c r="K947" s="349" t="s">
        <v>7550</v>
      </c>
      <c r="L947" s="349" t="s">
        <v>7532</v>
      </c>
      <c r="M947" s="349" t="s">
        <v>7533</v>
      </c>
      <c r="N947" s="349" t="s">
        <v>7551</v>
      </c>
      <c r="O947" s="349" t="s">
        <v>9821</v>
      </c>
      <c r="P947" s="349">
        <v>1140004</v>
      </c>
      <c r="Q947" s="349">
        <v>0.88</v>
      </c>
      <c r="R947" s="349">
        <v>0</v>
      </c>
      <c r="S947" s="349">
        <v>0.88</v>
      </c>
      <c r="T947" s="349">
        <v>20.78</v>
      </c>
      <c r="U947" s="349">
        <v>21.66</v>
      </c>
      <c r="V947" s="349">
        <v>10</v>
      </c>
      <c r="W947" s="349">
        <v>100</v>
      </c>
      <c r="X947" s="395" t="s">
        <v>7512</v>
      </c>
      <c r="Y947" s="349">
        <v>4</v>
      </c>
      <c r="Z947" s="349">
        <v>7</v>
      </c>
      <c r="AA947" s="349">
        <v>2</v>
      </c>
      <c r="AB947" s="349">
        <v>60</v>
      </c>
      <c r="AC947" s="349"/>
      <c r="AD947" s="349">
        <v>20.78</v>
      </c>
      <c r="AE947" s="349">
        <v>5</v>
      </c>
      <c r="AF947" s="349">
        <v>0</v>
      </c>
      <c r="AG947" s="349"/>
      <c r="AH947" s="349"/>
      <c r="AI947" s="349"/>
      <c r="AJ947" s="200"/>
      <c r="AK947" s="351"/>
      <c r="AL947" s="349"/>
      <c r="AM947" s="200"/>
      <c r="AN947" s="200"/>
      <c r="AO947" s="349"/>
      <c r="AP947" s="349"/>
      <c r="AQ947" s="349"/>
      <c r="AR947" s="349"/>
      <c r="AS947" s="349"/>
      <c r="AT947" s="349"/>
      <c r="AU947" s="349"/>
      <c r="AV947" s="396"/>
      <c r="AW947" s="396"/>
      <c r="AX947" s="396"/>
      <c r="AY947" s="349"/>
      <c r="AZ947" s="349"/>
      <c r="BA947" s="349"/>
    </row>
    <row r="948" spans="1:53" s="421" customFormat="1" ht="320.25" customHeight="1">
      <c r="A948" s="349">
        <v>1510</v>
      </c>
      <c r="B948" s="349" t="s">
        <v>7503</v>
      </c>
      <c r="C948" s="349">
        <v>3</v>
      </c>
      <c r="D948" s="270" t="s">
        <v>7515</v>
      </c>
      <c r="E948" s="349" t="s">
        <v>7529</v>
      </c>
      <c r="F948" s="349">
        <v>50196</v>
      </c>
      <c r="G948" s="349" t="s">
        <v>7552</v>
      </c>
      <c r="H948" s="349">
        <v>2018</v>
      </c>
      <c r="I948" s="349" t="s">
        <v>7553</v>
      </c>
      <c r="J948" s="210">
        <v>80681.759999999995</v>
      </c>
      <c r="K948" s="349" t="s">
        <v>69</v>
      </c>
      <c r="L948" s="349" t="s">
        <v>7554</v>
      </c>
      <c r="M948" s="349" t="s">
        <v>7533</v>
      </c>
      <c r="N948" s="349" t="s">
        <v>7555</v>
      </c>
      <c r="O948" s="349" t="s">
        <v>7556</v>
      </c>
      <c r="P948" s="349">
        <v>1180016</v>
      </c>
      <c r="Q948" s="349">
        <v>0.88</v>
      </c>
      <c r="R948" s="349">
        <v>0</v>
      </c>
      <c r="S948" s="349">
        <v>0.88</v>
      </c>
      <c r="T948" s="349">
        <v>20.78</v>
      </c>
      <c r="U948" s="349">
        <v>21.66</v>
      </c>
      <c r="V948" s="349">
        <v>38</v>
      </c>
      <c r="W948" s="349">
        <v>70</v>
      </c>
      <c r="X948" s="395" t="s">
        <v>7512</v>
      </c>
      <c r="Y948" s="349">
        <v>4</v>
      </c>
      <c r="Z948" s="349">
        <v>7</v>
      </c>
      <c r="AA948" s="349">
        <v>2</v>
      </c>
      <c r="AB948" s="349">
        <v>60</v>
      </c>
      <c r="AC948" s="349">
        <v>198</v>
      </c>
      <c r="AD948" s="349">
        <v>20.78</v>
      </c>
      <c r="AE948" s="349">
        <v>5</v>
      </c>
      <c r="AF948" s="349">
        <v>13</v>
      </c>
      <c r="AG948" s="349"/>
      <c r="AH948" s="349"/>
      <c r="AI948" s="349"/>
      <c r="AJ948" s="349"/>
      <c r="AK948" s="349"/>
      <c r="AL948" s="349"/>
      <c r="AM948" s="200"/>
      <c r="AN948" s="200"/>
      <c r="AO948" s="349"/>
      <c r="AP948" s="349"/>
      <c r="AQ948" s="349"/>
      <c r="AR948" s="349"/>
      <c r="AS948" s="349" t="s">
        <v>153</v>
      </c>
      <c r="AT948" s="349" t="s">
        <v>7529</v>
      </c>
      <c r="AU948" s="349">
        <v>64</v>
      </c>
      <c r="AV948" s="352" t="s">
        <v>9822</v>
      </c>
      <c r="AW948" s="352" t="s">
        <v>9823</v>
      </c>
      <c r="AX948" s="396">
        <v>36</v>
      </c>
      <c r="AY948" s="349"/>
      <c r="AZ948" s="349"/>
      <c r="BA948" s="349"/>
    </row>
    <row r="949" spans="1:53" s="421" customFormat="1" ht="124.3">
      <c r="A949" s="349">
        <v>1510</v>
      </c>
      <c r="B949" s="349" t="s">
        <v>7503</v>
      </c>
      <c r="C949" s="349">
        <v>7</v>
      </c>
      <c r="D949" s="270" t="s">
        <v>7504</v>
      </c>
      <c r="E949" s="349" t="s">
        <v>7522</v>
      </c>
      <c r="F949" s="349">
        <v>18697</v>
      </c>
      <c r="G949" s="349" t="s">
        <v>7557</v>
      </c>
      <c r="H949" s="349">
        <v>2018</v>
      </c>
      <c r="I949" s="349" t="s">
        <v>7558</v>
      </c>
      <c r="J949" s="210">
        <v>71412.820000000007</v>
      </c>
      <c r="K949" s="349" t="s">
        <v>69</v>
      </c>
      <c r="L949" s="349" t="s">
        <v>7525</v>
      </c>
      <c r="M949" s="349" t="s">
        <v>7526</v>
      </c>
      <c r="N949" s="349" t="s">
        <v>7527</v>
      </c>
      <c r="O949" s="349" t="s">
        <v>7528</v>
      </c>
      <c r="P949" s="349">
        <v>1180034</v>
      </c>
      <c r="Q949" s="350">
        <v>2.3529411764705883</v>
      </c>
      <c r="R949" s="349">
        <v>0</v>
      </c>
      <c r="S949" s="349">
        <v>2.35</v>
      </c>
      <c r="T949" s="349">
        <v>18.829999999999998</v>
      </c>
      <c r="U949" s="349">
        <v>21.18</v>
      </c>
      <c r="V949" s="396">
        <v>49</v>
      </c>
      <c r="W949" s="396">
        <v>54</v>
      </c>
      <c r="X949" s="395" t="s">
        <v>7512</v>
      </c>
      <c r="Y949" s="349">
        <v>3</v>
      </c>
      <c r="Z949" s="349">
        <v>11</v>
      </c>
      <c r="AA949" s="349">
        <v>5</v>
      </c>
      <c r="AB949" s="349">
        <v>4</v>
      </c>
      <c r="AC949" s="349">
        <v>194</v>
      </c>
      <c r="AD949" s="349">
        <v>18.829999999999998</v>
      </c>
      <c r="AE949" s="396">
        <v>5</v>
      </c>
      <c r="AF949" s="349">
        <v>100</v>
      </c>
      <c r="AG949" s="396" t="s">
        <v>7504</v>
      </c>
      <c r="AH949" s="396" t="s">
        <v>7522</v>
      </c>
      <c r="AI949" s="396">
        <v>28</v>
      </c>
      <c r="AJ949" s="349"/>
      <c r="AK949" s="349"/>
      <c r="AL949" s="349"/>
      <c r="AM949" s="200"/>
      <c r="AN949" s="200"/>
      <c r="AO949" s="349"/>
      <c r="AP949" s="349"/>
      <c r="AQ949" s="349"/>
      <c r="AR949" s="349"/>
      <c r="AS949" s="349" t="s">
        <v>7583</v>
      </c>
      <c r="AT949" s="349" t="s">
        <v>7522</v>
      </c>
      <c r="AU949" s="349">
        <v>72</v>
      </c>
      <c r="AV949" s="396"/>
      <c r="AW949" s="396"/>
      <c r="AX949" s="396"/>
      <c r="AY949" s="349"/>
      <c r="AZ949" s="349"/>
      <c r="BA949" s="349"/>
    </row>
    <row r="950" spans="1:53" s="421" customFormat="1" ht="206.25" customHeight="1">
      <c r="A950" s="349">
        <v>1510</v>
      </c>
      <c r="B950" s="349" t="s">
        <v>7503</v>
      </c>
      <c r="C950" s="349">
        <v>8</v>
      </c>
      <c r="D950" s="270" t="s">
        <v>7504</v>
      </c>
      <c r="E950" s="349" t="s">
        <v>7505</v>
      </c>
      <c r="F950" s="349">
        <v>10756</v>
      </c>
      <c r="G950" s="349" t="s">
        <v>7559</v>
      </c>
      <c r="H950" s="349">
        <v>2020</v>
      </c>
      <c r="I950" s="349" t="s">
        <v>7560</v>
      </c>
      <c r="J950" s="210">
        <v>113315</v>
      </c>
      <c r="K950" s="349" t="s">
        <v>328</v>
      </c>
      <c r="L950" s="349" t="s">
        <v>7561</v>
      </c>
      <c r="M950" s="349" t="s">
        <v>7562</v>
      </c>
      <c r="N950" s="349" t="s">
        <v>7563</v>
      </c>
      <c r="O950" s="349" t="s">
        <v>7564</v>
      </c>
      <c r="P950" s="349">
        <v>1200003</v>
      </c>
      <c r="Q950" s="349">
        <v>0</v>
      </c>
      <c r="R950" s="349">
        <v>0</v>
      </c>
      <c r="S950" s="349">
        <v>0</v>
      </c>
      <c r="T950" s="349">
        <v>13.11</v>
      </c>
      <c r="U950" s="349">
        <f>SUM(R950,T950)</f>
        <v>13.11</v>
      </c>
      <c r="V950" s="396">
        <v>100</v>
      </c>
      <c r="W950" s="396">
        <v>55</v>
      </c>
      <c r="X950" s="395" t="s">
        <v>7565</v>
      </c>
      <c r="Y950" s="349">
        <v>6</v>
      </c>
      <c r="Z950" s="349">
        <v>1</v>
      </c>
      <c r="AA950" s="349">
        <v>5</v>
      </c>
      <c r="AB950" s="349">
        <v>25</v>
      </c>
      <c r="AC950" s="349">
        <v>71</v>
      </c>
      <c r="AD950" s="349">
        <v>0</v>
      </c>
      <c r="AE950" s="396">
        <v>2</v>
      </c>
      <c r="AF950" s="349">
        <v>100</v>
      </c>
      <c r="AG950" s="396" t="s">
        <v>7504</v>
      </c>
      <c r="AH950" s="396" t="s">
        <v>7505</v>
      </c>
      <c r="AI950" s="396">
        <v>100</v>
      </c>
      <c r="AJ950" s="349"/>
      <c r="AK950" s="349"/>
      <c r="AL950" s="349"/>
      <c r="AM950" s="200"/>
      <c r="AN950" s="200"/>
      <c r="AO950" s="349"/>
      <c r="AP950" s="349"/>
      <c r="AQ950" s="349"/>
      <c r="AR950" s="349"/>
      <c r="AS950" s="349"/>
      <c r="AT950" s="349"/>
      <c r="AU950" s="349"/>
      <c r="AV950" s="396"/>
      <c r="AW950" s="396"/>
      <c r="AX950" s="396"/>
      <c r="AY950" s="349"/>
      <c r="AZ950" s="349"/>
      <c r="BA950" s="349"/>
    </row>
    <row r="951" spans="1:53" s="421" customFormat="1" ht="205.5" customHeight="1">
      <c r="A951" s="349">
        <v>1510</v>
      </c>
      <c r="B951" s="349" t="s">
        <v>7503</v>
      </c>
      <c r="C951" s="349">
        <v>3</v>
      </c>
      <c r="D951" s="270" t="s">
        <v>7515</v>
      </c>
      <c r="E951" s="349" t="s">
        <v>7529</v>
      </c>
      <c r="F951" s="349">
        <v>50196</v>
      </c>
      <c r="G951" s="349" t="s">
        <v>7566</v>
      </c>
      <c r="H951" s="349">
        <v>2020</v>
      </c>
      <c r="I951" s="349" t="s">
        <v>7567</v>
      </c>
      <c r="J951" s="210">
        <v>26057.54</v>
      </c>
      <c r="K951" s="349" t="s">
        <v>328</v>
      </c>
      <c r="L951" s="349" t="s">
        <v>7554</v>
      </c>
      <c r="M951" s="349" t="s">
        <v>7533</v>
      </c>
      <c r="N951" s="349" t="s">
        <v>7568</v>
      </c>
      <c r="O951" s="349" t="s">
        <v>7569</v>
      </c>
      <c r="P951" s="349">
        <v>1200004</v>
      </c>
      <c r="Q951" s="350">
        <v>2.35</v>
      </c>
      <c r="R951" s="349">
        <v>0</v>
      </c>
      <c r="S951" s="349">
        <v>2.35</v>
      </c>
      <c r="T951" s="349">
        <v>18.829999999999998</v>
      </c>
      <c r="U951" s="349">
        <v>21.18</v>
      </c>
      <c r="V951" s="396">
        <v>18</v>
      </c>
      <c r="W951" s="396">
        <v>30</v>
      </c>
      <c r="X951" s="395" t="s">
        <v>7565</v>
      </c>
      <c r="Y951" s="349">
        <v>4</v>
      </c>
      <c r="Z951" s="349">
        <v>7</v>
      </c>
      <c r="AA951" s="349">
        <v>4</v>
      </c>
      <c r="AB951" s="349">
        <v>4</v>
      </c>
      <c r="AC951" s="349">
        <v>135</v>
      </c>
      <c r="AD951" s="349">
        <v>18.829999999999998</v>
      </c>
      <c r="AE951" s="396">
        <v>5</v>
      </c>
      <c r="AF951" s="349">
        <v>32</v>
      </c>
      <c r="AG951" s="349"/>
      <c r="AH951" s="349"/>
      <c r="AI951" s="349"/>
      <c r="AJ951" s="349"/>
      <c r="AK951" s="349"/>
      <c r="AL951" s="349"/>
      <c r="AM951" s="200"/>
      <c r="AN951" s="200"/>
      <c r="AO951" s="349"/>
      <c r="AP951" s="349"/>
      <c r="AQ951" s="349"/>
      <c r="AR951" s="349"/>
      <c r="AS951" s="349" t="s">
        <v>9822</v>
      </c>
      <c r="AT951" s="349" t="s">
        <v>9824</v>
      </c>
      <c r="AU951" s="349">
        <v>25</v>
      </c>
      <c r="AV951" s="396" t="s">
        <v>153</v>
      </c>
      <c r="AW951" s="349" t="s">
        <v>7529</v>
      </c>
      <c r="AX951" s="396">
        <v>75</v>
      </c>
      <c r="AY951" s="349"/>
      <c r="AZ951" s="349"/>
      <c r="BA951" s="349"/>
    </row>
    <row r="952" spans="1:53" s="396" customFormat="1" ht="145.75">
      <c r="A952" s="349">
        <v>1510</v>
      </c>
      <c r="B952" s="349" t="s">
        <v>7503</v>
      </c>
      <c r="C952" s="396">
        <v>7</v>
      </c>
      <c r="D952" s="270" t="s">
        <v>7504</v>
      </c>
      <c r="E952" s="396" t="s">
        <v>7570</v>
      </c>
      <c r="F952" s="396">
        <v>27613</v>
      </c>
      <c r="G952" s="349" t="s">
        <v>7571</v>
      </c>
      <c r="H952" s="396">
        <v>2020</v>
      </c>
      <c r="I952" s="349" t="s">
        <v>7572</v>
      </c>
      <c r="J952" s="397">
        <v>38219</v>
      </c>
      <c r="K952" s="349" t="s">
        <v>328</v>
      </c>
      <c r="L952" s="349" t="s">
        <v>7573</v>
      </c>
      <c r="M952" s="349" t="s">
        <v>7574</v>
      </c>
      <c r="N952" s="396" t="s">
        <v>7575</v>
      </c>
      <c r="O952" s="396" t="s">
        <v>7576</v>
      </c>
      <c r="P952" s="396">
        <v>1200005</v>
      </c>
      <c r="Q952" s="396">
        <v>0</v>
      </c>
      <c r="R952" s="396">
        <v>0</v>
      </c>
      <c r="S952" s="396">
        <v>0</v>
      </c>
      <c r="T952" s="396">
        <v>18.829999999999998</v>
      </c>
      <c r="U952" s="396">
        <v>18.829999999999998</v>
      </c>
      <c r="V952" s="396">
        <v>100</v>
      </c>
      <c r="W952" s="396">
        <v>28</v>
      </c>
      <c r="X952" s="395" t="s">
        <v>7565</v>
      </c>
      <c r="Y952" s="396">
        <v>6</v>
      </c>
      <c r="Z952" s="396">
        <v>1</v>
      </c>
      <c r="AA952" s="396">
        <v>5</v>
      </c>
      <c r="AB952" s="396">
        <v>7</v>
      </c>
      <c r="AC952" s="396">
        <v>112</v>
      </c>
      <c r="AD952" s="396">
        <v>0</v>
      </c>
      <c r="AE952" s="396">
        <v>5</v>
      </c>
      <c r="AF952" s="396">
        <v>100</v>
      </c>
      <c r="AS952" s="349" t="s">
        <v>7577</v>
      </c>
      <c r="AT952" s="349" t="s">
        <v>7570</v>
      </c>
      <c r="AU952" s="396">
        <v>100</v>
      </c>
    </row>
    <row r="953" spans="1:53" s="396" customFormat="1" ht="204">
      <c r="A953" s="349">
        <v>1510</v>
      </c>
      <c r="B953" s="349" t="s">
        <v>7503</v>
      </c>
      <c r="C953" s="396">
        <v>7</v>
      </c>
      <c r="D953" s="270" t="s">
        <v>7504</v>
      </c>
      <c r="E953" s="396" t="s">
        <v>7522</v>
      </c>
      <c r="F953" s="396">
        <v>18697</v>
      </c>
      <c r="G953" s="349" t="s">
        <v>7578</v>
      </c>
      <c r="H953" s="396">
        <v>2020</v>
      </c>
      <c r="I953" s="349" t="s">
        <v>7579</v>
      </c>
      <c r="J953" s="397">
        <v>104820</v>
      </c>
      <c r="K953" s="349" t="s">
        <v>69</v>
      </c>
      <c r="L953" s="349" t="s">
        <v>7525</v>
      </c>
      <c r="M953" s="349" t="s">
        <v>7526</v>
      </c>
      <c r="N953" s="396" t="s">
        <v>7580</v>
      </c>
      <c r="O953" s="396" t="s">
        <v>7581</v>
      </c>
      <c r="P953" s="396">
        <v>1200008</v>
      </c>
      <c r="Q953" s="350">
        <v>2.3529411764705883</v>
      </c>
      <c r="R953" s="349">
        <v>0</v>
      </c>
      <c r="S953" s="349">
        <v>2.35</v>
      </c>
      <c r="T953" s="349">
        <v>18.829999999999998</v>
      </c>
      <c r="U953" s="398">
        <f>SUM(R953:T953)</f>
        <v>21.18</v>
      </c>
      <c r="V953" s="396">
        <v>9</v>
      </c>
      <c r="W953" s="396">
        <v>28</v>
      </c>
      <c r="X953" s="395" t="s">
        <v>7582</v>
      </c>
      <c r="Y953" s="396">
        <v>3</v>
      </c>
      <c r="Z953" s="396">
        <v>11</v>
      </c>
      <c r="AA953" s="396">
        <v>5</v>
      </c>
      <c r="AB953" s="396">
        <v>4</v>
      </c>
      <c r="AC953" s="396">
        <v>194</v>
      </c>
      <c r="AD953" s="396">
        <v>18.829999999999998</v>
      </c>
      <c r="AE953" s="396">
        <v>5</v>
      </c>
      <c r="AF953" s="396">
        <v>7</v>
      </c>
      <c r="AG953" s="396" t="s">
        <v>7504</v>
      </c>
      <c r="AH953" s="396" t="s">
        <v>7522</v>
      </c>
      <c r="AI953" s="396">
        <v>30</v>
      </c>
      <c r="AS953" s="349" t="s">
        <v>7583</v>
      </c>
      <c r="AT953" s="349" t="s">
        <v>7522</v>
      </c>
      <c r="AU953" s="349">
        <v>70</v>
      </c>
    </row>
    <row r="954" spans="1:53" s="396" customFormat="1" ht="124.3">
      <c r="A954" s="349">
        <v>1510</v>
      </c>
      <c r="B954" s="349" t="s">
        <v>7503</v>
      </c>
      <c r="C954" s="396">
        <v>7</v>
      </c>
      <c r="D954" s="270" t="s">
        <v>7504</v>
      </c>
      <c r="E954" s="396" t="s">
        <v>7522</v>
      </c>
      <c r="F954" s="396">
        <v>18697</v>
      </c>
      <c r="G954" s="349" t="s">
        <v>7584</v>
      </c>
      <c r="H954" s="396">
        <v>2020</v>
      </c>
      <c r="I954" s="396" t="s">
        <v>7585</v>
      </c>
      <c r="J954" s="399">
        <v>103137.54</v>
      </c>
      <c r="K954" s="396" t="s">
        <v>328</v>
      </c>
      <c r="L954" s="349" t="s">
        <v>7525</v>
      </c>
      <c r="M954" s="349" t="s">
        <v>7526</v>
      </c>
      <c r="N954" s="349" t="s">
        <v>7527</v>
      </c>
      <c r="O954" s="349" t="s">
        <v>7528</v>
      </c>
      <c r="P954" s="396">
        <v>1200021</v>
      </c>
      <c r="Q954" s="396">
        <v>2.35</v>
      </c>
      <c r="R954" s="349">
        <v>0</v>
      </c>
      <c r="S954" s="349">
        <v>2.35</v>
      </c>
      <c r="T954" s="349">
        <v>18.829999999999998</v>
      </c>
      <c r="U954" s="398">
        <f>SUM(R954:T954)</f>
        <v>21.18</v>
      </c>
      <c r="V954" s="396">
        <v>54</v>
      </c>
      <c r="W954" s="396">
        <v>21.67</v>
      </c>
      <c r="X954" s="395" t="s">
        <v>7565</v>
      </c>
      <c r="Y954" s="396">
        <v>3</v>
      </c>
      <c r="Z954" s="396">
        <v>11</v>
      </c>
      <c r="AA954" s="396">
        <v>5</v>
      </c>
      <c r="AB954" s="396">
        <v>4</v>
      </c>
      <c r="AC954" s="396">
        <v>104</v>
      </c>
      <c r="AD954" s="396">
        <v>18.829999999999998</v>
      </c>
      <c r="AE954" s="396">
        <v>5</v>
      </c>
      <c r="AF954" s="396">
        <v>0</v>
      </c>
    </row>
    <row r="955" spans="1:53" s="396" customFormat="1" ht="124.3">
      <c r="A955" s="349">
        <v>1510</v>
      </c>
      <c r="B955" s="349" t="s">
        <v>7503</v>
      </c>
      <c r="C955" s="396">
        <v>7</v>
      </c>
      <c r="D955" s="270" t="s">
        <v>7504</v>
      </c>
      <c r="E955" s="396" t="s">
        <v>7522</v>
      </c>
      <c r="F955" s="396">
        <v>18697</v>
      </c>
      <c r="G955" s="349" t="s">
        <v>7586</v>
      </c>
      <c r="H955" s="396">
        <v>2020</v>
      </c>
      <c r="I955" s="349" t="s">
        <v>7587</v>
      </c>
      <c r="J955" s="399">
        <v>13870</v>
      </c>
      <c r="K955" s="349" t="s">
        <v>328</v>
      </c>
      <c r="L955" s="349" t="s">
        <v>7525</v>
      </c>
      <c r="M955" s="349" t="s">
        <v>7526</v>
      </c>
      <c r="N955" s="349" t="s">
        <v>7527</v>
      </c>
      <c r="O955" s="349" t="s">
        <v>7528</v>
      </c>
      <c r="P955" s="396">
        <v>1200042</v>
      </c>
      <c r="Q955" s="396">
        <v>2.35</v>
      </c>
      <c r="R955" s="349">
        <v>0</v>
      </c>
      <c r="S955" s="349">
        <v>2.35</v>
      </c>
      <c r="T955" s="349">
        <v>18.829999999999998</v>
      </c>
      <c r="U955" s="398">
        <f>SUM(R955:T955)</f>
        <v>21.18</v>
      </c>
      <c r="V955" s="396">
        <v>8</v>
      </c>
      <c r="W955" s="396">
        <v>21.67</v>
      </c>
      <c r="X955" s="395" t="s">
        <v>7565</v>
      </c>
      <c r="Y955" s="396">
        <v>3</v>
      </c>
      <c r="Z955" s="396">
        <v>11</v>
      </c>
      <c r="AA955" s="396">
        <v>5</v>
      </c>
      <c r="AB955" s="396">
        <v>4</v>
      </c>
      <c r="AC955" s="396">
        <v>104</v>
      </c>
      <c r="AD955" s="396">
        <v>18.829999999999998</v>
      </c>
      <c r="AE955" s="396">
        <v>5</v>
      </c>
      <c r="AF955" s="396">
        <v>8</v>
      </c>
      <c r="AS955" s="349" t="s">
        <v>7583</v>
      </c>
      <c r="AT955" s="349" t="s">
        <v>7522</v>
      </c>
      <c r="AU955" s="349">
        <v>100</v>
      </c>
      <c r="AV955" s="349"/>
      <c r="AW955" s="349"/>
      <c r="AX955" s="349"/>
    </row>
    <row r="956" spans="1:53" s="396" customFormat="1" ht="211.3">
      <c r="A956" s="349">
        <v>1510</v>
      </c>
      <c r="B956" s="349" t="s">
        <v>7503</v>
      </c>
      <c r="C956" s="349">
        <v>3</v>
      </c>
      <c r="D956" s="270" t="s">
        <v>7515</v>
      </c>
      <c r="E956" s="349" t="s">
        <v>7529</v>
      </c>
      <c r="F956" s="349">
        <v>50196</v>
      </c>
      <c r="G956" s="352" t="s">
        <v>7588</v>
      </c>
      <c r="H956" s="396">
        <v>2020</v>
      </c>
      <c r="I956" s="352" t="s">
        <v>7589</v>
      </c>
      <c r="J956" s="399">
        <v>59323.17</v>
      </c>
      <c r="K956" s="352" t="s">
        <v>328</v>
      </c>
      <c r="L956" s="349" t="s">
        <v>7554</v>
      </c>
      <c r="M956" s="349" t="s">
        <v>7533</v>
      </c>
      <c r="N956" s="349" t="s">
        <v>7590</v>
      </c>
      <c r="O956" s="349" t="s">
        <v>7591</v>
      </c>
      <c r="P956" s="396">
        <v>1200044</v>
      </c>
      <c r="Q956" s="396">
        <v>2.35</v>
      </c>
      <c r="R956" s="349">
        <v>0</v>
      </c>
      <c r="S956" s="349">
        <v>2.35</v>
      </c>
      <c r="T956" s="349">
        <v>18.829999999999998</v>
      </c>
      <c r="U956" s="398">
        <f>SUM(R956:T956)</f>
        <v>21.18</v>
      </c>
      <c r="V956" s="396">
        <v>0</v>
      </c>
      <c r="W956" s="396">
        <v>20</v>
      </c>
      <c r="X956" s="395" t="s">
        <v>7565</v>
      </c>
      <c r="Y956" s="396">
        <v>6</v>
      </c>
      <c r="Z956" s="396">
        <v>4</v>
      </c>
      <c r="AA956" s="396">
        <v>2</v>
      </c>
      <c r="AB956" s="396">
        <v>10</v>
      </c>
      <c r="AC956" s="396">
        <v>110</v>
      </c>
      <c r="AD956" s="396">
        <v>18.829999999999998</v>
      </c>
      <c r="AE956" s="396">
        <v>5</v>
      </c>
      <c r="AF956" s="396">
        <v>13</v>
      </c>
      <c r="AG956" s="349"/>
      <c r="AS956" s="349" t="s">
        <v>153</v>
      </c>
      <c r="AT956" s="349" t="s">
        <v>7529</v>
      </c>
      <c r="AU956" s="349">
        <v>100</v>
      </c>
      <c r="AV956" s="349"/>
      <c r="AW956" s="349"/>
      <c r="AX956" s="349"/>
    </row>
    <row r="957" spans="1:53" s="461" customFormat="1" ht="198.9">
      <c r="A957" s="349">
        <v>1510</v>
      </c>
      <c r="B957" s="349" t="s">
        <v>7503</v>
      </c>
      <c r="C957" s="349">
        <v>3</v>
      </c>
      <c r="D957" s="270" t="s">
        <v>7515</v>
      </c>
      <c r="E957" s="349" t="s">
        <v>7529</v>
      </c>
      <c r="F957" s="349">
        <v>50196</v>
      </c>
      <c r="G957" s="352" t="s">
        <v>7592</v>
      </c>
      <c r="H957" s="396">
        <v>2021</v>
      </c>
      <c r="I957" s="396" t="s">
        <v>7592</v>
      </c>
      <c r="J957" s="399">
        <v>38321.42</v>
      </c>
      <c r="K957" s="352" t="s">
        <v>328</v>
      </c>
      <c r="L957" s="349" t="s">
        <v>7554</v>
      </c>
      <c r="M957" s="349" t="s">
        <v>7533</v>
      </c>
      <c r="N957" s="352" t="s">
        <v>7593</v>
      </c>
      <c r="O957" s="352" t="s">
        <v>7594</v>
      </c>
      <c r="P957" s="396">
        <v>1210001</v>
      </c>
      <c r="Q957" s="350">
        <v>2.35</v>
      </c>
      <c r="R957" s="349">
        <v>0</v>
      </c>
      <c r="S957" s="349">
        <v>2.35</v>
      </c>
      <c r="T957" s="349">
        <v>18.829999999999998</v>
      </c>
      <c r="U957" s="349">
        <v>21.18</v>
      </c>
      <c r="V957" s="396">
        <v>0</v>
      </c>
      <c r="W957" s="396">
        <v>20</v>
      </c>
      <c r="X957" s="395" t="s">
        <v>7565</v>
      </c>
      <c r="Y957" s="396">
        <v>6</v>
      </c>
      <c r="Z957" s="396">
        <v>4</v>
      </c>
      <c r="AA957" s="396">
        <v>2</v>
      </c>
      <c r="AB957" s="396">
        <v>4</v>
      </c>
      <c r="AC957" s="396">
        <v>120</v>
      </c>
      <c r="AD957" s="396">
        <v>18.829999999999998</v>
      </c>
      <c r="AE957" s="396">
        <v>5</v>
      </c>
      <c r="AF957" s="396">
        <v>11</v>
      </c>
      <c r="AG957" s="400"/>
      <c r="AH957" s="400"/>
      <c r="AI957" s="400"/>
      <c r="AJ957" s="400"/>
      <c r="AK957" s="400"/>
      <c r="AL957" s="400"/>
      <c r="AM957" s="400"/>
      <c r="AN957" s="400"/>
      <c r="AO957" s="400"/>
      <c r="AP957" s="400"/>
      <c r="AQ957" s="400"/>
      <c r="AR957" s="400"/>
      <c r="AS957" s="349" t="s">
        <v>153</v>
      </c>
      <c r="AT957" s="349" t="s">
        <v>7529</v>
      </c>
      <c r="AU957" s="349">
        <v>100</v>
      </c>
      <c r="AV957" s="400"/>
      <c r="AW957" s="400"/>
      <c r="AX957" s="400"/>
      <c r="AY957" s="400"/>
      <c r="AZ957" s="400"/>
      <c r="BA957" s="400"/>
    </row>
    <row r="958" spans="1:53" s="461" customFormat="1" ht="408">
      <c r="A958" s="349">
        <v>1510</v>
      </c>
      <c r="B958" s="349" t="s">
        <v>7503</v>
      </c>
      <c r="C958" s="396">
        <v>7</v>
      </c>
      <c r="D958" s="270" t="s">
        <v>7504</v>
      </c>
      <c r="E958" s="396" t="s">
        <v>7522</v>
      </c>
      <c r="F958" s="396">
        <v>18697</v>
      </c>
      <c r="G958" s="352" t="s">
        <v>7595</v>
      </c>
      <c r="H958" s="396">
        <v>2021</v>
      </c>
      <c r="I958" s="352" t="s">
        <v>7596</v>
      </c>
      <c r="J958" s="399">
        <v>49271.41</v>
      </c>
      <c r="K958" s="352" t="s">
        <v>328</v>
      </c>
      <c r="L958" s="349" t="s">
        <v>7525</v>
      </c>
      <c r="M958" s="349" t="s">
        <v>7526</v>
      </c>
      <c r="N958" s="396" t="s">
        <v>7597</v>
      </c>
      <c r="O958" s="396" t="s">
        <v>7598</v>
      </c>
      <c r="P958" s="396">
        <v>1210034</v>
      </c>
      <c r="Q958" s="396">
        <v>2.35</v>
      </c>
      <c r="R958" s="349">
        <v>0</v>
      </c>
      <c r="S958" s="349">
        <v>2.35</v>
      </c>
      <c r="T958" s="349">
        <v>18.829999999999998</v>
      </c>
      <c r="U958" s="398">
        <f>SUM(R958:T958)</f>
        <v>21.18</v>
      </c>
      <c r="V958" s="396">
        <v>0</v>
      </c>
      <c r="W958" s="396">
        <v>7</v>
      </c>
      <c r="X958" s="395" t="s">
        <v>7565</v>
      </c>
      <c r="Y958" s="396">
        <v>3</v>
      </c>
      <c r="Z958" s="396">
        <v>11</v>
      </c>
      <c r="AA958" s="396">
        <v>5</v>
      </c>
      <c r="AB958" s="396">
        <v>4</v>
      </c>
      <c r="AC958" s="396">
        <v>104</v>
      </c>
      <c r="AD958" s="396">
        <v>18.829999999999998</v>
      </c>
      <c r="AE958" s="396">
        <v>86</v>
      </c>
      <c r="AF958" s="396">
        <v>0</v>
      </c>
      <c r="AG958" s="396"/>
      <c r="AH958" s="396"/>
      <c r="AI958" s="396"/>
      <c r="AJ958" s="400"/>
      <c r="AK958" s="400"/>
      <c r="AL958" s="400"/>
      <c r="AM958" s="400"/>
      <c r="AN958" s="400"/>
      <c r="AO958" s="400"/>
      <c r="AP958" s="400"/>
      <c r="AQ958" s="400"/>
      <c r="AR958" s="400"/>
      <c r="AS958" s="349"/>
      <c r="AT958" s="349"/>
      <c r="AU958" s="396"/>
      <c r="AV958" s="400"/>
      <c r="AW958" s="400"/>
      <c r="AX958" s="400"/>
      <c r="AY958" s="400"/>
      <c r="AZ958" s="400"/>
      <c r="BA958" s="400"/>
    </row>
    <row r="959" spans="1:53" s="461" customFormat="1" ht="409.6">
      <c r="A959" s="349">
        <v>1510</v>
      </c>
      <c r="B959" s="349" t="s">
        <v>7503</v>
      </c>
      <c r="C959" s="349">
        <v>3</v>
      </c>
      <c r="D959" s="270" t="s">
        <v>7515</v>
      </c>
      <c r="E959" s="352" t="s">
        <v>7599</v>
      </c>
      <c r="F959" s="396">
        <v>34516</v>
      </c>
      <c r="G959" s="396" t="s">
        <v>7600</v>
      </c>
      <c r="H959" s="396">
        <v>2021</v>
      </c>
      <c r="I959" s="352" t="s">
        <v>7601</v>
      </c>
      <c r="J959" s="399">
        <v>137295.37</v>
      </c>
      <c r="K959" s="352" t="s">
        <v>332</v>
      </c>
      <c r="L959" s="349" t="s">
        <v>7554</v>
      </c>
      <c r="M959" s="349" t="s">
        <v>7533</v>
      </c>
      <c r="N959" s="352" t="s">
        <v>7602</v>
      </c>
      <c r="O959" s="352" t="s">
        <v>7603</v>
      </c>
      <c r="P959" s="396">
        <v>1210035</v>
      </c>
      <c r="Q959" s="350">
        <v>2.35</v>
      </c>
      <c r="R959" s="349">
        <v>0</v>
      </c>
      <c r="S959" s="349">
        <v>2.35</v>
      </c>
      <c r="T959" s="349">
        <v>18.829999999999998</v>
      </c>
      <c r="U959" s="349">
        <v>21.18</v>
      </c>
      <c r="V959" s="396">
        <v>0</v>
      </c>
      <c r="W959" s="396">
        <v>7</v>
      </c>
      <c r="X959" s="395" t="s">
        <v>7565</v>
      </c>
      <c r="Y959" s="396">
        <v>6</v>
      </c>
      <c r="Z959" s="396">
        <v>4</v>
      </c>
      <c r="AA959" s="396">
        <v>2</v>
      </c>
      <c r="AB959" s="396">
        <v>10</v>
      </c>
      <c r="AC959" s="396">
        <v>128</v>
      </c>
      <c r="AD959" s="396">
        <v>18.829999999999998</v>
      </c>
      <c r="AE959" s="396">
        <v>5</v>
      </c>
      <c r="AF959" s="396">
        <v>100</v>
      </c>
      <c r="AG959" s="400"/>
      <c r="AH959" s="400"/>
      <c r="AI959" s="400"/>
      <c r="AJ959" s="400"/>
      <c r="AK959" s="400"/>
      <c r="AL959" s="400"/>
      <c r="AM959" s="400"/>
      <c r="AN959" s="400"/>
      <c r="AO959" s="400"/>
      <c r="AP959" s="400"/>
      <c r="AQ959" s="400"/>
      <c r="AR959" s="400"/>
      <c r="AS959" s="352" t="s">
        <v>7604</v>
      </c>
      <c r="AT959" s="352" t="s">
        <v>7599</v>
      </c>
      <c r="AU959" s="396">
        <v>100</v>
      </c>
      <c r="AV959" s="400"/>
      <c r="AW959" s="400"/>
      <c r="AX959" s="400"/>
      <c r="AY959" s="400"/>
      <c r="AZ959" s="400"/>
      <c r="BA959" s="400"/>
    </row>
    <row r="960" spans="1:53" s="461" customFormat="1" ht="409.6">
      <c r="A960" s="349">
        <v>1510</v>
      </c>
      <c r="B960" s="349" t="s">
        <v>7503</v>
      </c>
      <c r="C960" s="396">
        <v>7</v>
      </c>
      <c r="D960" s="270" t="s">
        <v>7504</v>
      </c>
      <c r="E960" s="396" t="s">
        <v>7522</v>
      </c>
      <c r="F960" s="396">
        <v>18697</v>
      </c>
      <c r="G960" s="352" t="s">
        <v>7605</v>
      </c>
      <c r="H960" s="396">
        <v>2021</v>
      </c>
      <c r="I960" s="352" t="s">
        <v>7606</v>
      </c>
      <c r="J960" s="399">
        <v>66792.92</v>
      </c>
      <c r="K960" s="352" t="s">
        <v>328</v>
      </c>
      <c r="L960" s="349" t="s">
        <v>7525</v>
      </c>
      <c r="M960" s="349" t="s">
        <v>7526</v>
      </c>
      <c r="N960" s="396" t="s">
        <v>7607</v>
      </c>
      <c r="O960" s="396" t="s">
        <v>7608</v>
      </c>
      <c r="P960" s="396">
        <v>1210050</v>
      </c>
      <c r="Q960" s="396">
        <v>2.35</v>
      </c>
      <c r="R960" s="349">
        <v>0</v>
      </c>
      <c r="S960" s="349">
        <v>2.35</v>
      </c>
      <c r="T960" s="349">
        <v>18.829999999999998</v>
      </c>
      <c r="U960" s="398">
        <f>SUM(R960:T960)</f>
        <v>21.18</v>
      </c>
      <c r="V960" s="396">
        <v>0</v>
      </c>
      <c r="W960" s="396">
        <v>5</v>
      </c>
      <c r="X960" s="395" t="s">
        <v>7565</v>
      </c>
      <c r="Y960" s="396">
        <v>6</v>
      </c>
      <c r="Z960" s="396">
        <v>4</v>
      </c>
      <c r="AA960" s="396">
        <v>1</v>
      </c>
      <c r="AB960" s="396">
        <v>4</v>
      </c>
      <c r="AC960" s="396">
        <v>133</v>
      </c>
      <c r="AD960" s="396">
        <v>18.829999999999998</v>
      </c>
      <c r="AE960" s="396">
        <v>5</v>
      </c>
      <c r="AF960" s="396">
        <v>0</v>
      </c>
      <c r="AG960" s="349"/>
      <c r="AH960" s="396"/>
      <c r="AI960" s="396"/>
      <c r="AJ960" s="400"/>
      <c r="AK960" s="400"/>
      <c r="AL960" s="400"/>
      <c r="AM960" s="400"/>
      <c r="AN960" s="400"/>
      <c r="AO960" s="400"/>
      <c r="AP960" s="400"/>
      <c r="AQ960" s="400"/>
      <c r="AR960" s="400"/>
      <c r="AS960" s="400"/>
      <c r="AT960" s="400"/>
      <c r="AU960" s="400"/>
      <c r="AV960" s="400"/>
      <c r="AW960" s="400"/>
      <c r="AX960" s="400"/>
      <c r="AY960" s="400"/>
      <c r="AZ960" s="400"/>
      <c r="BA960" s="400"/>
    </row>
    <row r="961" spans="1:44" s="10" customFormat="1" ht="254.6">
      <c r="A961" s="10" t="s">
        <v>7609</v>
      </c>
      <c r="B961" s="10" t="s">
        <v>7610</v>
      </c>
      <c r="C961" s="10">
        <v>4</v>
      </c>
      <c r="D961" s="158" t="s">
        <v>7611</v>
      </c>
      <c r="E961" s="10" t="s">
        <v>7612</v>
      </c>
      <c r="F961" s="10">
        <v>10268</v>
      </c>
      <c r="G961" s="10" t="s">
        <v>7613</v>
      </c>
      <c r="H961" s="10">
        <v>2003</v>
      </c>
      <c r="I961" s="10" t="s">
        <v>7614</v>
      </c>
      <c r="J961" s="64">
        <v>82874.31</v>
      </c>
      <c r="K961" s="10" t="s">
        <v>156</v>
      </c>
      <c r="L961" s="10" t="s">
        <v>7615</v>
      </c>
      <c r="M961" s="10" t="s">
        <v>7616</v>
      </c>
      <c r="N961" s="10" t="s">
        <v>7617</v>
      </c>
      <c r="O961" s="10" t="s">
        <v>7618</v>
      </c>
      <c r="P961" s="157" t="s">
        <v>7619</v>
      </c>
      <c r="Q961" s="159">
        <v>42.23</v>
      </c>
      <c r="R961" s="159">
        <v>0</v>
      </c>
      <c r="S961" s="159">
        <v>12.94</v>
      </c>
      <c r="T961" s="159">
        <v>29.29</v>
      </c>
      <c r="U961" s="159">
        <v>42.23</v>
      </c>
      <c r="V961" s="47">
        <v>17</v>
      </c>
      <c r="W961" s="47">
        <v>100</v>
      </c>
      <c r="X961" s="35" t="s">
        <v>7620</v>
      </c>
      <c r="Y961" s="10">
        <v>3</v>
      </c>
      <c r="Z961" s="10">
        <v>1</v>
      </c>
      <c r="AA961" s="10">
        <v>7</v>
      </c>
      <c r="AB961" s="10">
        <v>60</v>
      </c>
      <c r="AC961" s="10">
        <v>55</v>
      </c>
      <c r="AE961" s="10">
        <v>0.25</v>
      </c>
      <c r="AF961" s="10">
        <v>20</v>
      </c>
      <c r="AG961" s="10" t="s">
        <v>4396</v>
      </c>
      <c r="AH961" s="10" t="s">
        <v>7621</v>
      </c>
      <c r="AI961" s="10">
        <v>20</v>
      </c>
    </row>
    <row r="962" spans="1:44" s="10" customFormat="1" ht="246" customHeight="1">
      <c r="A962" s="10" t="s">
        <v>7609</v>
      </c>
      <c r="B962" s="10" t="s">
        <v>7610</v>
      </c>
      <c r="C962" s="10">
        <v>25</v>
      </c>
      <c r="D962" s="158" t="s">
        <v>7622</v>
      </c>
      <c r="E962" s="10" t="s">
        <v>7623</v>
      </c>
      <c r="F962" s="10">
        <v>10774</v>
      </c>
      <c r="G962" s="10" t="s">
        <v>7624</v>
      </c>
      <c r="H962" s="10">
        <v>2002</v>
      </c>
      <c r="I962" s="10" t="s">
        <v>7625</v>
      </c>
      <c r="J962" s="64">
        <v>50075.11</v>
      </c>
      <c r="K962" s="10" t="s">
        <v>156</v>
      </c>
      <c r="L962" s="10" t="s">
        <v>7626</v>
      </c>
      <c r="M962" s="10" t="s">
        <v>7627</v>
      </c>
      <c r="N962" s="10" t="s">
        <v>7628</v>
      </c>
      <c r="O962" s="10" t="s">
        <v>7629</v>
      </c>
      <c r="P962" s="10">
        <v>19584</v>
      </c>
      <c r="Q962" s="159">
        <v>85.89</v>
      </c>
      <c r="R962" s="159">
        <v>5.89</v>
      </c>
      <c r="S962" s="159">
        <v>35</v>
      </c>
      <c r="T962" s="159">
        <v>45</v>
      </c>
      <c r="U962" s="159">
        <v>85.89</v>
      </c>
      <c r="V962" s="47">
        <v>100</v>
      </c>
      <c r="W962" s="47">
        <v>100</v>
      </c>
      <c r="X962" s="35" t="s">
        <v>7630</v>
      </c>
      <c r="AB962" s="10">
        <v>25</v>
      </c>
      <c r="AC962" s="10">
        <v>1.2</v>
      </c>
      <c r="AE962" s="10">
        <v>0.2</v>
      </c>
      <c r="AF962" s="10">
        <v>100</v>
      </c>
      <c r="AG962" s="10" t="s">
        <v>7622</v>
      </c>
      <c r="AH962" s="10" t="s">
        <v>7623</v>
      </c>
    </row>
    <row r="963" spans="1:44" s="10" customFormat="1" ht="141.44999999999999">
      <c r="A963" s="10" t="s">
        <v>7609</v>
      </c>
      <c r="B963" s="10" t="s">
        <v>7610</v>
      </c>
      <c r="C963" s="10">
        <v>18</v>
      </c>
      <c r="D963" s="158" t="s">
        <v>7631</v>
      </c>
      <c r="E963" s="10" t="s">
        <v>7632</v>
      </c>
      <c r="F963" s="10">
        <v>18174</v>
      </c>
      <c r="G963" s="10" t="s">
        <v>7633</v>
      </c>
      <c r="H963" s="10">
        <v>2002</v>
      </c>
      <c r="I963" s="10" t="s">
        <v>7634</v>
      </c>
      <c r="J963" s="64">
        <v>50075.11</v>
      </c>
      <c r="K963" s="10" t="s">
        <v>156</v>
      </c>
      <c r="L963" s="10" t="s">
        <v>7635</v>
      </c>
      <c r="M963" s="10" t="s">
        <v>7636</v>
      </c>
      <c r="N963" s="10" t="s">
        <v>7637</v>
      </c>
      <c r="O963" s="10" t="s">
        <v>7638</v>
      </c>
      <c r="P963" s="10" t="s">
        <v>7639</v>
      </c>
      <c r="Q963" s="159">
        <v>87.9</v>
      </c>
      <c r="R963" s="159">
        <v>7.9</v>
      </c>
      <c r="S963" s="159">
        <v>35</v>
      </c>
      <c r="T963" s="159">
        <v>45</v>
      </c>
      <c r="U963" s="159">
        <v>87.9</v>
      </c>
      <c r="V963" s="47">
        <v>100</v>
      </c>
      <c r="W963" s="47">
        <v>100</v>
      </c>
      <c r="X963" s="35" t="s">
        <v>7640</v>
      </c>
      <c r="Y963" s="10">
        <v>4</v>
      </c>
      <c r="Z963" s="10">
        <v>2</v>
      </c>
      <c r="AA963" s="10">
        <v>2</v>
      </c>
      <c r="AB963" s="10">
        <v>30</v>
      </c>
      <c r="AC963" s="10">
        <v>89</v>
      </c>
      <c r="AE963" s="10">
        <v>0.2</v>
      </c>
      <c r="AF963" s="10">
        <v>100</v>
      </c>
      <c r="AG963" s="10" t="s">
        <v>7631</v>
      </c>
      <c r="AH963" s="10" t="s">
        <v>7641</v>
      </c>
    </row>
    <row r="964" spans="1:44" s="10" customFormat="1" ht="246" customHeight="1">
      <c r="A964" s="10" t="s">
        <v>7609</v>
      </c>
      <c r="B964" s="10" t="s">
        <v>7610</v>
      </c>
      <c r="C964" s="10">
        <v>25</v>
      </c>
      <c r="D964" s="158" t="s">
        <v>7622</v>
      </c>
      <c r="E964" s="10" t="s">
        <v>7623</v>
      </c>
      <c r="F964" s="10">
        <v>10774</v>
      </c>
      <c r="G964" s="10" t="s">
        <v>7642</v>
      </c>
      <c r="H964" s="10">
        <v>2001</v>
      </c>
      <c r="I964" s="10" t="s">
        <v>7643</v>
      </c>
      <c r="J964" s="64">
        <v>68853.279999999999</v>
      </c>
      <c r="K964" s="10" t="s">
        <v>51</v>
      </c>
      <c r="L964" s="10" t="s">
        <v>7626</v>
      </c>
      <c r="M964" s="10" t="s">
        <v>7627</v>
      </c>
      <c r="N964" s="10" t="s">
        <v>7628</v>
      </c>
      <c r="O964" s="10" t="s">
        <v>7629</v>
      </c>
      <c r="P964" s="10" t="s">
        <v>7644</v>
      </c>
      <c r="Q964" s="159">
        <v>88.1</v>
      </c>
      <c r="R964" s="159">
        <v>8.1</v>
      </c>
      <c r="S964" s="159">
        <v>35</v>
      </c>
      <c r="T964" s="159">
        <v>45</v>
      </c>
      <c r="U964" s="159">
        <v>88.1</v>
      </c>
      <c r="V964" s="47">
        <v>100</v>
      </c>
      <c r="W964" s="47">
        <v>100</v>
      </c>
      <c r="X964" s="35" t="s">
        <v>7630</v>
      </c>
      <c r="AB964" s="10">
        <v>25</v>
      </c>
      <c r="AE964" s="10">
        <v>0.5</v>
      </c>
      <c r="AF964" s="10">
        <v>100</v>
      </c>
      <c r="AG964" s="10" t="s">
        <v>7622</v>
      </c>
      <c r="AH964" s="10" t="s">
        <v>7623</v>
      </c>
    </row>
    <row r="965" spans="1:44" s="10" customFormat="1" ht="272.5" customHeight="1">
      <c r="A965" s="10" t="s">
        <v>7609</v>
      </c>
      <c r="B965" s="10" t="s">
        <v>7610</v>
      </c>
      <c r="C965" s="10">
        <v>25</v>
      </c>
      <c r="D965" s="158" t="s">
        <v>7645</v>
      </c>
      <c r="E965" s="10" t="s">
        <v>7623</v>
      </c>
      <c r="F965" s="10">
        <v>10774</v>
      </c>
      <c r="G965" s="10" t="s">
        <v>7646</v>
      </c>
      <c r="H965" s="10">
        <v>2002</v>
      </c>
      <c r="I965" s="10" t="s">
        <v>7647</v>
      </c>
      <c r="J965" s="64">
        <v>46945.43</v>
      </c>
      <c r="K965" s="10" t="s">
        <v>51</v>
      </c>
      <c r="L965" s="10" t="s">
        <v>7648</v>
      </c>
      <c r="M965" s="10" t="s">
        <v>7627</v>
      </c>
      <c r="N965" s="10" t="s">
        <v>7649</v>
      </c>
      <c r="O965" s="10" t="s">
        <v>7650</v>
      </c>
      <c r="P965" s="10">
        <v>18761</v>
      </c>
      <c r="Q965" s="159">
        <v>85.52</v>
      </c>
      <c r="R965" s="159">
        <v>5.52</v>
      </c>
      <c r="S965" s="159">
        <v>35</v>
      </c>
      <c r="T965" s="159">
        <v>45</v>
      </c>
      <c r="U965" s="159">
        <v>85.52</v>
      </c>
      <c r="V965" s="47">
        <v>100</v>
      </c>
      <c r="W965" s="47">
        <v>100</v>
      </c>
      <c r="X965" s="35" t="s">
        <v>7630</v>
      </c>
      <c r="AB965" s="10">
        <v>25</v>
      </c>
      <c r="AC965" s="10">
        <v>1.1000000000000001</v>
      </c>
      <c r="AE965" s="10">
        <v>0.2</v>
      </c>
      <c r="AF965" s="10">
        <v>100</v>
      </c>
      <c r="AG965" s="10" t="s">
        <v>7622</v>
      </c>
      <c r="AH965" s="10" t="s">
        <v>7623</v>
      </c>
    </row>
    <row r="966" spans="1:44" s="10" customFormat="1" ht="272.5" customHeight="1">
      <c r="A966" s="10" t="s">
        <v>7609</v>
      </c>
      <c r="B966" s="10" t="s">
        <v>7610</v>
      </c>
      <c r="C966" s="10">
        <v>4</v>
      </c>
      <c r="D966" s="158" t="s">
        <v>7611</v>
      </c>
      <c r="E966" s="10" t="s">
        <v>7612</v>
      </c>
      <c r="F966" s="10">
        <v>10268</v>
      </c>
      <c r="G966" s="10" t="s">
        <v>7651</v>
      </c>
      <c r="H966" s="10">
        <v>2005</v>
      </c>
      <c r="I966" s="10" t="s">
        <v>7652</v>
      </c>
      <c r="J966" s="64">
        <v>83458.52</v>
      </c>
      <c r="K966" s="10" t="s">
        <v>149</v>
      </c>
      <c r="L966" s="10" t="s">
        <v>7653</v>
      </c>
      <c r="M966" s="10" t="s">
        <v>7654</v>
      </c>
      <c r="N966" s="10" t="s">
        <v>7655</v>
      </c>
      <c r="O966" s="10" t="s">
        <v>7656</v>
      </c>
      <c r="P966" s="10" t="s">
        <v>7657</v>
      </c>
      <c r="Q966" s="159">
        <v>48.09</v>
      </c>
      <c r="R966" s="159">
        <v>0</v>
      </c>
      <c r="S966" s="159">
        <v>12.94</v>
      </c>
      <c r="T966" s="159">
        <v>35.96</v>
      </c>
      <c r="U966" s="159">
        <v>48.09</v>
      </c>
      <c r="V966" s="47">
        <v>19</v>
      </c>
      <c r="W966" s="47">
        <v>100</v>
      </c>
      <c r="X966" s="35" t="s">
        <v>7620</v>
      </c>
      <c r="Y966" s="10">
        <v>3</v>
      </c>
      <c r="Z966" s="10">
        <v>1</v>
      </c>
      <c r="AA966" s="10">
        <v>7</v>
      </c>
      <c r="AB966" s="10">
        <v>11</v>
      </c>
      <c r="AE966" s="10">
        <v>0.2</v>
      </c>
      <c r="AF966" s="10">
        <v>9</v>
      </c>
      <c r="AG966" s="16" t="s">
        <v>4396</v>
      </c>
      <c r="AH966" s="10" t="s">
        <v>7658</v>
      </c>
      <c r="AI966" s="10">
        <v>9</v>
      </c>
    </row>
    <row r="967" spans="1:44" s="10" customFormat="1" ht="213.65" customHeight="1">
      <c r="A967" s="10" t="s">
        <v>7609</v>
      </c>
      <c r="B967" s="10" t="s">
        <v>7610</v>
      </c>
      <c r="C967" s="10">
        <v>30</v>
      </c>
      <c r="D967" s="158" t="s">
        <v>7659</v>
      </c>
      <c r="E967" s="10" t="s">
        <v>7660</v>
      </c>
      <c r="F967" s="10">
        <v>12609</v>
      </c>
      <c r="G967" s="10" t="s">
        <v>7661</v>
      </c>
      <c r="H967" s="10">
        <v>2004</v>
      </c>
      <c r="I967" s="10" t="s">
        <v>7662</v>
      </c>
      <c r="J967" s="64">
        <v>80954.77</v>
      </c>
      <c r="K967" s="10" t="s">
        <v>149</v>
      </c>
      <c r="L967" s="10" t="s">
        <v>7663</v>
      </c>
      <c r="M967" s="10" t="s">
        <v>7664</v>
      </c>
      <c r="N967" s="10" t="s">
        <v>7665</v>
      </c>
      <c r="O967" s="10" t="s">
        <v>7666</v>
      </c>
      <c r="P967" s="10">
        <v>21277</v>
      </c>
      <c r="Q967" s="159">
        <v>89.52</v>
      </c>
      <c r="R967" s="159">
        <v>9.52</v>
      </c>
      <c r="S967" s="159">
        <v>35</v>
      </c>
      <c r="T967" s="159">
        <v>45</v>
      </c>
      <c r="U967" s="159">
        <v>89.52</v>
      </c>
      <c r="V967" s="47">
        <v>100</v>
      </c>
      <c r="W967" s="47">
        <v>100</v>
      </c>
      <c r="X967" s="35" t="s">
        <v>7667</v>
      </c>
      <c r="Y967" s="10">
        <v>3</v>
      </c>
      <c r="Z967" s="10">
        <v>1</v>
      </c>
      <c r="AA967" s="10">
        <v>4</v>
      </c>
      <c r="AB967" s="10">
        <v>4</v>
      </c>
      <c r="AC967" s="10">
        <v>301</v>
      </c>
      <c r="AE967" s="10">
        <v>0.2</v>
      </c>
      <c r="AF967" s="10">
        <v>100</v>
      </c>
      <c r="AG967" s="10" t="s">
        <v>7668</v>
      </c>
      <c r="AH967" s="10" t="s">
        <v>7669</v>
      </c>
      <c r="AJ967" s="10" t="s">
        <v>7670</v>
      </c>
      <c r="AK967" s="10" t="s">
        <v>7660</v>
      </c>
      <c r="AL967" s="10">
        <v>50</v>
      </c>
    </row>
    <row r="968" spans="1:44" s="10" customFormat="1" ht="252" customHeight="1">
      <c r="A968" s="10" t="s">
        <v>7609</v>
      </c>
      <c r="B968" s="10" t="s">
        <v>7610</v>
      </c>
      <c r="C968" s="10">
        <v>25</v>
      </c>
      <c r="D968" s="158" t="s">
        <v>7622</v>
      </c>
      <c r="E968" s="10" t="s">
        <v>7623</v>
      </c>
      <c r="F968" s="10">
        <v>10774</v>
      </c>
      <c r="G968" s="10" t="s">
        <v>7671</v>
      </c>
      <c r="H968" s="10">
        <v>2004</v>
      </c>
      <c r="I968" s="10" t="s">
        <v>7672</v>
      </c>
      <c r="J968" s="64">
        <v>75638.460000000006</v>
      </c>
      <c r="K968" s="10" t="s">
        <v>149</v>
      </c>
      <c r="L968" s="10" t="s">
        <v>7626</v>
      </c>
      <c r="M968" s="10" t="s">
        <v>7627</v>
      </c>
      <c r="N968" s="10" t="s">
        <v>7673</v>
      </c>
      <c r="O968" s="10" t="s">
        <v>7674</v>
      </c>
      <c r="P968" s="10" t="s">
        <v>7675</v>
      </c>
      <c r="Q968" s="159">
        <v>88.9</v>
      </c>
      <c r="R968" s="159">
        <v>8.9</v>
      </c>
      <c r="S968" s="159">
        <v>35</v>
      </c>
      <c r="T968" s="159">
        <v>45</v>
      </c>
      <c r="U968" s="159">
        <v>88.9</v>
      </c>
      <c r="V968" s="47">
        <v>100</v>
      </c>
      <c r="W968" s="47">
        <v>100</v>
      </c>
      <c r="X968" s="35" t="s">
        <v>7630</v>
      </c>
      <c r="AB968" s="10">
        <v>25</v>
      </c>
      <c r="AC968" s="10">
        <v>298.02999999999997</v>
      </c>
      <c r="AE968" s="10">
        <v>0.2</v>
      </c>
      <c r="AF968" s="10">
        <v>100</v>
      </c>
      <c r="AG968" s="10" t="s">
        <v>7622</v>
      </c>
      <c r="AH968" s="10" t="s">
        <v>7623</v>
      </c>
    </row>
    <row r="969" spans="1:44" s="10" customFormat="1" ht="234" customHeight="1">
      <c r="A969" s="10" t="s">
        <v>7609</v>
      </c>
      <c r="B969" s="10" t="s">
        <v>7610</v>
      </c>
      <c r="C969" s="10">
        <v>8</v>
      </c>
      <c r="D969" s="158" t="s">
        <v>7676</v>
      </c>
      <c r="E969" s="10" t="s">
        <v>7677</v>
      </c>
      <c r="F969" s="10">
        <v>25418</v>
      </c>
      <c r="G969" s="10" t="s">
        <v>7678</v>
      </c>
      <c r="H969" s="10" t="s">
        <v>7679</v>
      </c>
      <c r="I969" s="10" t="s">
        <v>7680</v>
      </c>
      <c r="J969" s="64">
        <v>70132.05</v>
      </c>
      <c r="K969" s="10" t="s">
        <v>149</v>
      </c>
      <c r="L969" s="10" t="s">
        <v>7681</v>
      </c>
      <c r="M969" s="10" t="s">
        <v>7682</v>
      </c>
      <c r="N969" s="10" t="s">
        <v>7683</v>
      </c>
      <c r="O969" s="10" t="s">
        <v>7684</v>
      </c>
      <c r="P969" s="10" t="s">
        <v>7685</v>
      </c>
      <c r="Q969" s="159">
        <v>88.25</v>
      </c>
      <c r="R969" s="159">
        <v>8.25</v>
      </c>
      <c r="S969" s="159">
        <v>35</v>
      </c>
      <c r="T969" s="159">
        <v>45</v>
      </c>
      <c r="U969" s="159">
        <v>88.25</v>
      </c>
      <c r="V969" s="47">
        <v>100</v>
      </c>
      <c r="W969" s="47">
        <v>100</v>
      </c>
      <c r="X969" s="35" t="s">
        <v>7686</v>
      </c>
      <c r="Y969" s="10">
        <v>3</v>
      </c>
      <c r="Z969" s="10">
        <v>1</v>
      </c>
      <c r="AA969" s="10">
        <v>4</v>
      </c>
      <c r="AB969" s="10">
        <v>4</v>
      </c>
      <c r="AC969" s="10">
        <v>301</v>
      </c>
      <c r="AE969" s="10">
        <v>0.2</v>
      </c>
      <c r="AF969" s="10">
        <v>100</v>
      </c>
      <c r="AG969" s="10" t="s">
        <v>7676</v>
      </c>
      <c r="AH969" s="10" t="s">
        <v>7687</v>
      </c>
      <c r="AI969" s="10">
        <v>30</v>
      </c>
      <c r="AJ969" s="10" t="s">
        <v>7676</v>
      </c>
      <c r="AK969" s="10" t="s">
        <v>7688</v>
      </c>
      <c r="AL969" s="10">
        <v>70</v>
      </c>
    </row>
    <row r="970" spans="1:44" s="10" customFormat="1" ht="226.3">
      <c r="A970" s="10" t="s">
        <v>7609</v>
      </c>
      <c r="B970" s="10" t="s">
        <v>7610</v>
      </c>
      <c r="C970" s="10">
        <v>24</v>
      </c>
      <c r="D970" s="158" t="s">
        <v>3208</v>
      </c>
      <c r="E970" s="10" t="s">
        <v>7689</v>
      </c>
      <c r="F970" s="10">
        <v>7134</v>
      </c>
      <c r="G970" s="10" t="s">
        <v>7690</v>
      </c>
      <c r="H970" s="10">
        <v>2005</v>
      </c>
      <c r="I970" s="10" t="s">
        <v>7691</v>
      </c>
      <c r="J970" s="64">
        <v>64694.21</v>
      </c>
      <c r="K970" s="10" t="s">
        <v>149</v>
      </c>
      <c r="L970" s="10" t="s">
        <v>7692</v>
      </c>
      <c r="M970" s="10" t="s">
        <v>7693</v>
      </c>
      <c r="N970" s="10" t="s">
        <v>7694</v>
      </c>
      <c r="O970" s="10" t="s">
        <v>7695</v>
      </c>
      <c r="P970" s="10">
        <v>21746</v>
      </c>
      <c r="Q970" s="159">
        <v>87.61</v>
      </c>
      <c r="R970" s="159">
        <v>7.61</v>
      </c>
      <c r="S970" s="159">
        <v>35</v>
      </c>
      <c r="T970" s="159">
        <v>45</v>
      </c>
      <c r="U970" s="159">
        <v>87.61</v>
      </c>
      <c r="V970" s="47">
        <v>100</v>
      </c>
      <c r="W970" s="47">
        <v>100</v>
      </c>
      <c r="X970" s="35" t="s">
        <v>7696</v>
      </c>
      <c r="Y970" s="10">
        <v>4</v>
      </c>
      <c r="Z970" s="10">
        <v>4</v>
      </c>
      <c r="AA970" s="10">
        <v>5</v>
      </c>
      <c r="AB970" s="10">
        <v>51</v>
      </c>
      <c r="AC970" s="10">
        <v>292</v>
      </c>
      <c r="AE970" s="10">
        <v>0.5</v>
      </c>
      <c r="AF970" s="10">
        <v>100</v>
      </c>
      <c r="AG970" s="10" t="s">
        <v>7668</v>
      </c>
      <c r="AJ970" s="10" t="s">
        <v>3208</v>
      </c>
      <c r="AK970" s="10" t="s">
        <v>7697</v>
      </c>
      <c r="AM970" s="10" t="s">
        <v>7698</v>
      </c>
      <c r="AP970" s="10" t="s">
        <v>7699</v>
      </c>
    </row>
    <row r="971" spans="1:44" s="10" customFormat="1" ht="140.5" customHeight="1">
      <c r="A971" s="10" t="s">
        <v>7609</v>
      </c>
      <c r="B971" s="10" t="s">
        <v>7610</v>
      </c>
      <c r="C971" s="10">
        <v>29</v>
      </c>
      <c r="D971" s="158" t="s">
        <v>7700</v>
      </c>
      <c r="E971" s="10" t="s">
        <v>7701</v>
      </c>
      <c r="F971" s="10">
        <v>4383</v>
      </c>
      <c r="G971" s="10" t="s">
        <v>7702</v>
      </c>
      <c r="H971" s="10">
        <v>2004</v>
      </c>
      <c r="I971" s="10" t="s">
        <v>7703</v>
      </c>
      <c r="J971" s="64">
        <v>63097.56</v>
      </c>
      <c r="K971" s="10" t="s">
        <v>149</v>
      </c>
      <c r="L971" s="10" t="s">
        <v>7704</v>
      </c>
      <c r="M971" s="10" t="s">
        <v>7705</v>
      </c>
      <c r="N971" s="10" t="s">
        <v>7706</v>
      </c>
      <c r="O971" s="10" t="s">
        <v>7707</v>
      </c>
      <c r="P971" s="10">
        <v>21333</v>
      </c>
      <c r="Q971" s="159">
        <v>87.42</v>
      </c>
      <c r="R971" s="159">
        <v>7.42</v>
      </c>
      <c r="S971" s="159">
        <v>35</v>
      </c>
      <c r="T971" s="159">
        <v>45</v>
      </c>
      <c r="U971" s="159">
        <v>87.42</v>
      </c>
      <c r="V971" s="47">
        <v>100</v>
      </c>
      <c r="W971" s="47">
        <v>100</v>
      </c>
      <c r="X971" s="35" t="s">
        <v>7708</v>
      </c>
      <c r="Y971" s="10">
        <v>2</v>
      </c>
      <c r="Z971" s="10">
        <v>4</v>
      </c>
      <c r="AA971" s="10">
        <v>2</v>
      </c>
      <c r="AB971" s="10">
        <v>47</v>
      </c>
      <c r="AC971" s="10">
        <v>302</v>
      </c>
      <c r="AE971" s="10">
        <v>0.2</v>
      </c>
      <c r="AF971" s="10">
        <v>100</v>
      </c>
      <c r="AG971" s="10" t="s">
        <v>7700</v>
      </c>
      <c r="AH971" s="10" t="s">
        <v>7709</v>
      </c>
      <c r="AJ971" s="10" t="s">
        <v>7710</v>
      </c>
      <c r="AM971" s="10" t="s">
        <v>7711</v>
      </c>
      <c r="AN971" s="10" t="s">
        <v>7712</v>
      </c>
      <c r="AP971" s="10" t="s">
        <v>7713</v>
      </c>
      <c r="AQ971" s="10" t="s">
        <v>7714</v>
      </c>
    </row>
    <row r="972" spans="1:44" s="10" customFormat="1" ht="282.89999999999998">
      <c r="A972" s="10" t="s">
        <v>7609</v>
      </c>
      <c r="B972" s="10" t="s">
        <v>7610</v>
      </c>
      <c r="C972" s="10">
        <v>24</v>
      </c>
      <c r="D972" s="158" t="s">
        <v>3208</v>
      </c>
      <c r="E972" s="10" t="s">
        <v>7689</v>
      </c>
      <c r="F972" s="10">
        <v>7134</v>
      </c>
      <c r="G972" s="10" t="s">
        <v>7715</v>
      </c>
      <c r="H972" s="10">
        <v>2006</v>
      </c>
      <c r="I972" s="10" t="s">
        <v>7716</v>
      </c>
      <c r="J972" s="64">
        <v>58889.75</v>
      </c>
      <c r="K972" s="10" t="s">
        <v>149</v>
      </c>
      <c r="L972" s="10" t="s">
        <v>7692</v>
      </c>
      <c r="M972" s="10" t="s">
        <v>7693</v>
      </c>
      <c r="N972" s="10" t="s">
        <v>7717</v>
      </c>
      <c r="O972" s="10" t="s">
        <v>7718</v>
      </c>
      <c r="P972" s="10" t="s">
        <v>7719</v>
      </c>
      <c r="Q972" s="159">
        <v>86.93</v>
      </c>
      <c r="R972" s="159">
        <v>6.93</v>
      </c>
      <c r="S972" s="159">
        <v>35</v>
      </c>
      <c r="T972" s="159">
        <v>45</v>
      </c>
      <c r="U972" s="159">
        <v>86.93</v>
      </c>
      <c r="V972" s="47">
        <v>100</v>
      </c>
      <c r="W972" s="47">
        <v>100</v>
      </c>
      <c r="X972" s="35" t="s">
        <v>7720</v>
      </c>
      <c r="Y972" s="10">
        <v>1</v>
      </c>
      <c r="Z972" s="10">
        <v>8</v>
      </c>
      <c r="AA972" s="10">
        <v>2</v>
      </c>
      <c r="AB972" s="10">
        <v>53</v>
      </c>
      <c r="AC972" s="10">
        <v>293</v>
      </c>
      <c r="AE972" s="10">
        <v>0.2</v>
      </c>
      <c r="AF972" s="10">
        <v>100</v>
      </c>
      <c r="AG972" s="10" t="s">
        <v>7721</v>
      </c>
      <c r="AH972" s="10" t="s">
        <v>7722</v>
      </c>
      <c r="AJ972" s="10" t="s">
        <v>3208</v>
      </c>
      <c r="AK972" s="10" t="s">
        <v>7697</v>
      </c>
      <c r="AM972" s="10" t="s">
        <v>7723</v>
      </c>
    </row>
    <row r="973" spans="1:44" s="10" customFormat="1" ht="180" customHeight="1">
      <c r="A973" s="10" t="s">
        <v>7609</v>
      </c>
      <c r="B973" s="10" t="s">
        <v>7610</v>
      </c>
      <c r="C973" s="10">
        <v>24</v>
      </c>
      <c r="D973" s="158" t="s">
        <v>3208</v>
      </c>
      <c r="E973" s="10" t="s">
        <v>7689</v>
      </c>
      <c r="F973" s="10">
        <v>7134</v>
      </c>
      <c r="G973" s="10" t="s">
        <v>7724</v>
      </c>
      <c r="H973" s="10">
        <v>2007</v>
      </c>
      <c r="I973" s="10" t="s">
        <v>7725</v>
      </c>
      <c r="J973" s="64">
        <v>115355</v>
      </c>
      <c r="K973" s="10" t="s">
        <v>103</v>
      </c>
      <c r="L973" s="10" t="s">
        <v>7692</v>
      </c>
      <c r="M973" s="10" t="s">
        <v>7693</v>
      </c>
      <c r="N973" s="10" t="s">
        <v>7726</v>
      </c>
      <c r="O973" s="10" t="s">
        <v>7727</v>
      </c>
      <c r="P973" s="10">
        <v>24637</v>
      </c>
      <c r="Q973" s="159">
        <v>93.57</v>
      </c>
      <c r="R973" s="159">
        <v>13.57</v>
      </c>
      <c r="S973" s="159">
        <v>35</v>
      </c>
      <c r="T973" s="159">
        <v>45</v>
      </c>
      <c r="U973" s="159">
        <v>93.57</v>
      </c>
      <c r="V973" s="47">
        <v>100</v>
      </c>
      <c r="W973" s="47">
        <v>100</v>
      </c>
      <c r="X973" s="35" t="s">
        <v>7728</v>
      </c>
      <c r="Y973" s="10">
        <v>4</v>
      </c>
      <c r="Z973" s="10">
        <v>4</v>
      </c>
      <c r="AA973" s="10">
        <v>6</v>
      </c>
      <c r="AB973" s="10">
        <v>20</v>
      </c>
      <c r="AC973" s="10">
        <v>116</v>
      </c>
      <c r="AE973" s="10">
        <v>0.2</v>
      </c>
      <c r="AF973" s="10">
        <v>100</v>
      </c>
      <c r="AG973" s="10" t="s">
        <v>7668</v>
      </c>
      <c r="AJ973" s="10" t="s">
        <v>3208</v>
      </c>
      <c r="AK973" s="10" t="s">
        <v>7697</v>
      </c>
    </row>
    <row r="974" spans="1:44" s="10" customFormat="1" ht="69" customHeight="1">
      <c r="A974" s="10" t="s">
        <v>7609</v>
      </c>
      <c r="B974" s="10" t="s">
        <v>7610</v>
      </c>
      <c r="C974" s="10">
        <v>27</v>
      </c>
      <c r="D974" s="158" t="s">
        <v>7729</v>
      </c>
      <c r="E974" s="10" t="s">
        <v>7730</v>
      </c>
      <c r="F974" s="10">
        <v>6857</v>
      </c>
      <c r="G974" s="10" t="s">
        <v>7731</v>
      </c>
      <c r="H974" s="10">
        <v>2008</v>
      </c>
      <c r="I974" s="10" t="s">
        <v>7732</v>
      </c>
      <c r="J974" s="64">
        <v>62594</v>
      </c>
      <c r="K974" s="10" t="s">
        <v>103</v>
      </c>
      <c r="L974" s="10" t="s">
        <v>7733</v>
      </c>
      <c r="M974" s="10" t="s">
        <v>7734</v>
      </c>
      <c r="N974" s="10" t="s">
        <v>7735</v>
      </c>
      <c r="O974" s="10" t="s">
        <v>7736</v>
      </c>
      <c r="P974" s="10" t="s">
        <v>7737</v>
      </c>
      <c r="Q974" s="159">
        <v>87.36</v>
      </c>
      <c r="R974" s="159">
        <v>7.36</v>
      </c>
      <c r="S974" s="159">
        <v>35</v>
      </c>
      <c r="T974" s="159">
        <v>45</v>
      </c>
      <c r="U974" s="159">
        <v>87.36</v>
      </c>
      <c r="V974" s="47">
        <v>100</v>
      </c>
      <c r="W974" s="47">
        <v>100</v>
      </c>
      <c r="X974" s="35" t="s">
        <v>7738</v>
      </c>
      <c r="Y974" s="10">
        <v>3</v>
      </c>
      <c r="Z974" s="10">
        <v>1</v>
      </c>
      <c r="AA974" s="10">
        <v>4</v>
      </c>
      <c r="AB974" s="10">
        <v>4</v>
      </c>
      <c r="AC974" s="10">
        <v>115</v>
      </c>
      <c r="AE974" s="10">
        <v>0.2</v>
      </c>
      <c r="AF974" s="10">
        <v>100</v>
      </c>
      <c r="AG974" s="10" t="s">
        <v>7739</v>
      </c>
      <c r="AH974" s="10" t="s">
        <v>7740</v>
      </c>
      <c r="AI974" s="10">
        <v>50</v>
      </c>
      <c r="AJ974" s="10" t="s">
        <v>7741</v>
      </c>
      <c r="AK974" s="10" t="s">
        <v>7742</v>
      </c>
      <c r="AL974" s="10">
        <v>10</v>
      </c>
      <c r="AM974" s="10" t="s">
        <v>7743</v>
      </c>
      <c r="AN974" s="10" t="s">
        <v>7744</v>
      </c>
      <c r="AO974" s="10">
        <v>20</v>
      </c>
      <c r="AP974" s="10" t="s">
        <v>7745</v>
      </c>
      <c r="AQ974" s="10" t="s">
        <v>7730</v>
      </c>
      <c r="AR974" s="10">
        <v>30</v>
      </c>
    </row>
    <row r="975" spans="1:44" s="10" customFormat="1" ht="249" customHeight="1">
      <c r="A975" s="10" t="s">
        <v>7609</v>
      </c>
      <c r="B975" s="10" t="s">
        <v>7610</v>
      </c>
      <c r="C975" s="10">
        <v>25</v>
      </c>
      <c r="D975" s="158" t="s">
        <v>7622</v>
      </c>
      <c r="E975" s="10" t="s">
        <v>7623</v>
      </c>
      <c r="F975" s="10">
        <v>10774</v>
      </c>
      <c r="G975" s="10" t="s">
        <v>7746</v>
      </c>
      <c r="H975" s="10" t="s">
        <v>7747</v>
      </c>
      <c r="I975" s="10" t="s">
        <v>7748</v>
      </c>
      <c r="J975" s="64">
        <v>75000</v>
      </c>
      <c r="K975" s="10" t="s">
        <v>103</v>
      </c>
      <c r="L975" s="10" t="s">
        <v>7626</v>
      </c>
      <c r="M975" s="10" t="s">
        <v>7627</v>
      </c>
      <c r="N975" s="10" t="s">
        <v>7749</v>
      </c>
      <c r="O975" s="10" t="s">
        <v>7750</v>
      </c>
      <c r="P975" s="10" t="s">
        <v>7751</v>
      </c>
      <c r="Q975" s="159">
        <v>88.82</v>
      </c>
      <c r="R975" s="159">
        <v>8.82</v>
      </c>
      <c r="S975" s="159">
        <v>35</v>
      </c>
      <c r="T975" s="159">
        <v>45</v>
      </c>
      <c r="U975" s="159">
        <v>88.82</v>
      </c>
      <c r="V975" s="47">
        <v>100</v>
      </c>
      <c r="W975" s="47">
        <v>100</v>
      </c>
      <c r="X975" s="35" t="s">
        <v>7630</v>
      </c>
      <c r="AB975" s="10">
        <v>25</v>
      </c>
      <c r="AC975" s="10">
        <v>137.1</v>
      </c>
      <c r="AE975" s="10">
        <v>0.2</v>
      </c>
      <c r="AF975" s="10">
        <v>100</v>
      </c>
      <c r="AG975" s="10" t="s">
        <v>7622</v>
      </c>
      <c r="AH975" s="10" t="s">
        <v>7623</v>
      </c>
    </row>
    <row r="976" spans="1:44" s="10" customFormat="1" ht="124.3" customHeight="1">
      <c r="A976" s="10" t="s">
        <v>7609</v>
      </c>
      <c r="B976" s="10" t="s">
        <v>7610</v>
      </c>
      <c r="C976" s="10">
        <v>29</v>
      </c>
      <c r="D976" s="158" t="s">
        <v>7700</v>
      </c>
      <c r="E976" s="10" t="s">
        <v>7701</v>
      </c>
      <c r="F976" s="10">
        <v>4383</v>
      </c>
      <c r="G976" s="10" t="s">
        <v>7752</v>
      </c>
      <c r="H976" s="10" t="s">
        <v>7747</v>
      </c>
      <c r="I976" s="10" t="s">
        <v>7753</v>
      </c>
      <c r="J976" s="64">
        <v>78000</v>
      </c>
      <c r="K976" s="10" t="s">
        <v>103</v>
      </c>
      <c r="L976" s="10" t="s">
        <v>7754</v>
      </c>
      <c r="M976" s="10" t="s">
        <v>7755</v>
      </c>
      <c r="N976" s="10" t="s">
        <v>7756</v>
      </c>
      <c r="O976" s="10" t="s">
        <v>7757</v>
      </c>
      <c r="P976" s="10" t="s">
        <v>7758</v>
      </c>
      <c r="Q976" s="159">
        <v>89.18</v>
      </c>
      <c r="R976" s="159">
        <v>9.18</v>
      </c>
      <c r="S976" s="159">
        <v>35</v>
      </c>
      <c r="T976" s="159">
        <v>45</v>
      </c>
      <c r="U976" s="159">
        <v>89.18</v>
      </c>
      <c r="V976" s="47">
        <v>100</v>
      </c>
      <c r="W976" s="47">
        <v>100</v>
      </c>
      <c r="X976" s="35" t="s">
        <v>7708</v>
      </c>
      <c r="Y976" s="10">
        <v>1</v>
      </c>
      <c r="Z976" s="10">
        <v>6</v>
      </c>
      <c r="AA976" s="10">
        <v>1</v>
      </c>
      <c r="AB976" s="10">
        <v>4</v>
      </c>
      <c r="AC976" s="10">
        <v>107</v>
      </c>
      <c r="AE976" s="10">
        <v>0.2</v>
      </c>
      <c r="AF976" s="10">
        <v>100</v>
      </c>
      <c r="AG976" s="10" t="s">
        <v>7700</v>
      </c>
      <c r="AH976" s="10" t="s">
        <v>7709</v>
      </c>
      <c r="AJ976" s="10" t="s">
        <v>7710</v>
      </c>
      <c r="AM976" s="10" t="s">
        <v>7711</v>
      </c>
      <c r="AN976" s="10" t="s">
        <v>7712</v>
      </c>
      <c r="AP976" s="10" t="s">
        <v>7713</v>
      </c>
      <c r="AQ976" s="10" t="s">
        <v>7714</v>
      </c>
    </row>
    <row r="977" spans="1:47" s="10" customFormat="1" ht="202.3" customHeight="1">
      <c r="A977" s="10" t="s">
        <v>7609</v>
      </c>
      <c r="B977" s="10" t="s">
        <v>7610</v>
      </c>
      <c r="C977" s="10">
        <v>4</v>
      </c>
      <c r="D977" s="158" t="s">
        <v>7611</v>
      </c>
      <c r="E977" s="10" t="s">
        <v>7612</v>
      </c>
      <c r="F977" s="10">
        <v>10268</v>
      </c>
      <c r="G977" s="10" t="s">
        <v>7759</v>
      </c>
      <c r="H977" s="10">
        <v>2007</v>
      </c>
      <c r="I977" s="10" t="s">
        <v>7760</v>
      </c>
      <c r="J977" s="64">
        <v>75000</v>
      </c>
      <c r="K977" s="10" t="s">
        <v>103</v>
      </c>
      <c r="L977" s="10" t="s">
        <v>7761</v>
      </c>
      <c r="M977" s="10" t="s">
        <v>7762</v>
      </c>
      <c r="N977" s="10" t="s">
        <v>7763</v>
      </c>
      <c r="O977" s="10" t="s">
        <v>7764</v>
      </c>
      <c r="P977" s="10" t="s">
        <v>7765</v>
      </c>
      <c r="Q977" s="159">
        <v>42.23</v>
      </c>
      <c r="R977" s="159">
        <v>0</v>
      </c>
      <c r="S977" s="159">
        <v>12.94</v>
      </c>
      <c r="T977" s="159">
        <v>29.29</v>
      </c>
      <c r="U977" s="159">
        <v>42.23</v>
      </c>
      <c r="V977" s="47">
        <v>18</v>
      </c>
      <c r="W977" s="47">
        <v>100</v>
      </c>
      <c r="X977" s="35" t="s">
        <v>7620</v>
      </c>
      <c r="Y977" s="10">
        <v>4</v>
      </c>
      <c r="Z977" s="10">
        <v>2</v>
      </c>
      <c r="AA977" s="10">
        <v>4</v>
      </c>
      <c r="AB977" s="10">
        <v>11</v>
      </c>
      <c r="AC977" s="10">
        <v>114</v>
      </c>
      <c r="AE977" s="10">
        <v>0.2</v>
      </c>
      <c r="AF977" s="10">
        <v>20</v>
      </c>
      <c r="AG977" s="10" t="s">
        <v>4396</v>
      </c>
      <c r="AH977" s="10" t="s">
        <v>7621</v>
      </c>
      <c r="AI977" s="10">
        <v>20</v>
      </c>
    </row>
    <row r="978" spans="1:47" s="10" customFormat="1" ht="186.65" customHeight="1">
      <c r="A978" s="10" t="s">
        <v>7609</v>
      </c>
      <c r="B978" s="10" t="s">
        <v>7610</v>
      </c>
      <c r="C978" s="10">
        <v>13</v>
      </c>
      <c r="D978" s="158" t="s">
        <v>7676</v>
      </c>
      <c r="E978" s="10" t="s">
        <v>7766</v>
      </c>
      <c r="F978" s="10">
        <v>20181</v>
      </c>
      <c r="G978" s="10" t="s">
        <v>7767</v>
      </c>
      <c r="H978" s="10" t="s">
        <v>7747</v>
      </c>
      <c r="I978" s="10" t="s">
        <v>7768</v>
      </c>
      <c r="J978" s="64">
        <v>74900</v>
      </c>
      <c r="K978" s="10" t="s">
        <v>103</v>
      </c>
      <c r="L978" s="10" t="s">
        <v>7769</v>
      </c>
      <c r="M978" s="10" t="s">
        <v>7770</v>
      </c>
      <c r="N978" s="10" t="s">
        <v>7771</v>
      </c>
      <c r="O978" s="10" t="s">
        <v>7772</v>
      </c>
      <c r="P978" s="10" t="s">
        <v>7773</v>
      </c>
      <c r="Q978" s="159">
        <v>88.76</v>
      </c>
      <c r="R978" s="159">
        <v>8.76</v>
      </c>
      <c r="S978" s="159">
        <v>35</v>
      </c>
      <c r="T978" s="159">
        <v>45</v>
      </c>
      <c r="U978" s="159">
        <v>88.76</v>
      </c>
      <c r="V978" s="47">
        <v>100</v>
      </c>
      <c r="W978" s="47">
        <v>100</v>
      </c>
      <c r="X978" s="35" t="s">
        <v>7774</v>
      </c>
      <c r="Y978" s="10">
        <v>1</v>
      </c>
      <c r="Z978" s="10">
        <v>8</v>
      </c>
      <c r="AA978" s="10">
        <v>2</v>
      </c>
      <c r="AB978" s="10">
        <v>30</v>
      </c>
      <c r="AC978" s="10">
        <v>117.2</v>
      </c>
      <c r="AE978" s="10">
        <v>0.2</v>
      </c>
      <c r="AF978" s="10">
        <v>100</v>
      </c>
      <c r="AG978" s="10" t="s">
        <v>7676</v>
      </c>
      <c r="AH978" s="10" t="s">
        <v>7687</v>
      </c>
      <c r="AI978" s="10">
        <v>30</v>
      </c>
      <c r="AJ978" s="10" t="s">
        <v>7775</v>
      </c>
      <c r="AK978" s="10" t="s">
        <v>7766</v>
      </c>
      <c r="AL978" s="10">
        <v>50</v>
      </c>
      <c r="AO978" s="10">
        <v>10</v>
      </c>
      <c r="AP978" s="10" t="s">
        <v>7776</v>
      </c>
      <c r="AQ978" s="10" t="s">
        <v>7777</v>
      </c>
      <c r="AR978" s="10">
        <v>50</v>
      </c>
    </row>
    <row r="979" spans="1:47" s="10" customFormat="1" ht="212.05" customHeight="1">
      <c r="A979" s="10" t="s">
        <v>7609</v>
      </c>
      <c r="B979" s="10" t="s">
        <v>7610</v>
      </c>
      <c r="C979" s="10">
        <v>30</v>
      </c>
      <c r="D979" s="158" t="s">
        <v>7659</v>
      </c>
      <c r="E979" s="10" t="s">
        <v>7660</v>
      </c>
      <c r="F979" s="10">
        <v>12609</v>
      </c>
      <c r="G979" s="10" t="s">
        <v>7778</v>
      </c>
      <c r="H979" s="10">
        <v>2007</v>
      </c>
      <c r="I979" s="10" t="s">
        <v>7779</v>
      </c>
      <c r="J979" s="64">
        <v>99553</v>
      </c>
      <c r="K979" s="10" t="s">
        <v>103</v>
      </c>
      <c r="L979" s="10" t="s">
        <v>7780</v>
      </c>
      <c r="M979" s="10" t="s">
        <v>7664</v>
      </c>
      <c r="N979" s="10" t="s">
        <v>7781</v>
      </c>
      <c r="O979" s="10" t="s">
        <v>7782</v>
      </c>
      <c r="P979" s="10" t="s">
        <v>7783</v>
      </c>
      <c r="Q979" s="159">
        <v>91.71</v>
      </c>
      <c r="R979" s="159">
        <v>11.71</v>
      </c>
      <c r="S979" s="159">
        <v>35</v>
      </c>
      <c r="T979" s="159">
        <v>45</v>
      </c>
      <c r="U979" s="159">
        <v>91.71</v>
      </c>
      <c r="V979" s="47">
        <v>100</v>
      </c>
      <c r="W979" s="47">
        <v>100</v>
      </c>
      <c r="X979" s="35" t="s">
        <v>7667</v>
      </c>
      <c r="Y979" s="10">
        <v>4</v>
      </c>
      <c r="Z979" s="10">
        <v>2</v>
      </c>
      <c r="AA979" s="10">
        <v>1</v>
      </c>
      <c r="AB979" s="10">
        <v>4</v>
      </c>
      <c r="AC979" s="10">
        <v>136</v>
      </c>
      <c r="AE979" s="10">
        <v>0.2</v>
      </c>
      <c r="AF979" s="10">
        <v>100</v>
      </c>
      <c r="AG979" s="10" t="s">
        <v>7668</v>
      </c>
      <c r="AH979" s="10" t="s">
        <v>7669</v>
      </c>
      <c r="AJ979" s="10" t="s">
        <v>7670</v>
      </c>
      <c r="AK979" s="10" t="s">
        <v>7660</v>
      </c>
      <c r="AL979" s="10">
        <v>50</v>
      </c>
    </row>
    <row r="980" spans="1:47" s="10" customFormat="1" ht="186" customHeight="1">
      <c r="A980" s="10" t="s">
        <v>7609</v>
      </c>
      <c r="B980" s="10" t="s">
        <v>7610</v>
      </c>
      <c r="C980" s="10">
        <v>3</v>
      </c>
      <c r="D980" s="158" t="s">
        <v>7631</v>
      </c>
      <c r="E980" s="10" t="s">
        <v>7784</v>
      </c>
      <c r="F980" s="10">
        <v>15365</v>
      </c>
      <c r="G980" s="10" t="s">
        <v>7785</v>
      </c>
      <c r="H980" s="10">
        <v>2007</v>
      </c>
      <c r="J980" s="64">
        <v>71000</v>
      </c>
      <c r="K980" s="10" t="s">
        <v>103</v>
      </c>
      <c r="L980" s="10" t="s">
        <v>7786</v>
      </c>
      <c r="M980" s="10" t="s">
        <v>7787</v>
      </c>
      <c r="N980" s="10" t="s">
        <v>7788</v>
      </c>
      <c r="O980" s="10" t="s">
        <v>7789</v>
      </c>
      <c r="P980" s="10" t="s">
        <v>7790</v>
      </c>
      <c r="Q980" s="159">
        <v>88.35</v>
      </c>
      <c r="R980" s="159">
        <v>8.35</v>
      </c>
      <c r="S980" s="159">
        <v>35</v>
      </c>
      <c r="T980" s="159">
        <v>45</v>
      </c>
      <c r="U980" s="159">
        <v>88.35</v>
      </c>
      <c r="V980" s="47">
        <v>100</v>
      </c>
      <c r="W980" s="47">
        <v>100</v>
      </c>
      <c r="X980" s="35" t="s">
        <v>7791</v>
      </c>
      <c r="Y980" s="10">
        <v>6</v>
      </c>
      <c r="Z980" s="10">
        <v>1</v>
      </c>
      <c r="AA980" s="10">
        <v>5</v>
      </c>
      <c r="AB980" s="10">
        <v>30</v>
      </c>
      <c r="AC980" s="10">
        <v>180</v>
      </c>
      <c r="AE980" s="10">
        <v>0.5</v>
      </c>
      <c r="AF980" s="10">
        <v>100</v>
      </c>
      <c r="AG980" s="10" t="s">
        <v>7792</v>
      </c>
      <c r="AJ980" s="10" t="s">
        <v>7793</v>
      </c>
      <c r="AM980" s="10" t="s">
        <v>7794</v>
      </c>
      <c r="AN980" s="10" t="s">
        <v>7641</v>
      </c>
      <c r="AP980" s="10" t="s">
        <v>7795</v>
      </c>
    </row>
    <row r="981" spans="1:47" s="10" customFormat="1" ht="212.5" customHeight="1">
      <c r="A981" s="10" t="s">
        <v>7609</v>
      </c>
      <c r="B981" s="10" t="s">
        <v>7610</v>
      </c>
      <c r="C981" s="10">
        <v>4</v>
      </c>
      <c r="D981" s="158" t="s">
        <v>7611</v>
      </c>
      <c r="E981" s="10" t="s">
        <v>7612</v>
      </c>
      <c r="F981" s="10">
        <v>10268</v>
      </c>
      <c r="G981" s="10" t="s">
        <v>7796</v>
      </c>
      <c r="H981" s="10">
        <v>1999</v>
      </c>
      <c r="I981" s="10" t="s">
        <v>7797</v>
      </c>
      <c r="J981" s="64">
        <v>75113</v>
      </c>
      <c r="K981" s="10" t="s">
        <v>51</v>
      </c>
      <c r="L981" s="10" t="s">
        <v>7798</v>
      </c>
      <c r="M981" s="10" t="s">
        <v>7799</v>
      </c>
      <c r="N981" s="10" t="s">
        <v>7800</v>
      </c>
      <c r="O981" s="10" t="s">
        <v>7801</v>
      </c>
      <c r="P981" s="10">
        <v>18452</v>
      </c>
      <c r="Q981" s="159">
        <v>61.43</v>
      </c>
      <c r="R981" s="159">
        <v>0</v>
      </c>
      <c r="S981" s="159">
        <v>12.94</v>
      </c>
      <c r="T981" s="159">
        <v>48.49</v>
      </c>
      <c r="U981" s="159">
        <v>61.43</v>
      </c>
      <c r="V981" s="47">
        <v>5</v>
      </c>
      <c r="W981" s="47">
        <v>100</v>
      </c>
      <c r="X981" s="35" t="s">
        <v>7620</v>
      </c>
      <c r="Y981" s="10">
        <v>3</v>
      </c>
      <c r="Z981" s="10">
        <v>4</v>
      </c>
      <c r="AA981" s="10">
        <v>3</v>
      </c>
      <c r="AB981" s="10">
        <v>11</v>
      </c>
      <c r="AE981" s="10">
        <v>0.2</v>
      </c>
      <c r="AF981" s="10">
        <v>5</v>
      </c>
      <c r="AG981" s="16" t="s">
        <v>77</v>
      </c>
      <c r="AH981" s="10" t="s">
        <v>7802</v>
      </c>
      <c r="AI981" s="10">
        <v>1</v>
      </c>
    </row>
    <row r="982" spans="1:47" s="10" customFormat="1" ht="134.05000000000001" customHeight="1">
      <c r="A982" s="10" t="s">
        <v>7609</v>
      </c>
      <c r="B982" s="10" t="s">
        <v>7610</v>
      </c>
      <c r="C982" s="10">
        <v>4</v>
      </c>
      <c r="D982" s="158" t="s">
        <v>4396</v>
      </c>
      <c r="E982" s="10" t="s">
        <v>7612</v>
      </c>
      <c r="F982" s="10">
        <v>10268</v>
      </c>
      <c r="G982" s="10" t="s">
        <v>7803</v>
      </c>
      <c r="H982" s="10">
        <v>2009</v>
      </c>
      <c r="I982" s="10" t="s">
        <v>7804</v>
      </c>
      <c r="J982" s="64">
        <v>132000</v>
      </c>
      <c r="K982" s="10" t="s">
        <v>81</v>
      </c>
      <c r="L982" s="10" t="s">
        <v>7798</v>
      </c>
      <c r="M982" s="10" t="s">
        <v>7805</v>
      </c>
      <c r="N982" s="10" t="s">
        <v>7806</v>
      </c>
      <c r="O982" s="10" t="s">
        <v>7807</v>
      </c>
      <c r="P982" s="10">
        <v>27729</v>
      </c>
      <c r="Q982" s="159">
        <v>56.28</v>
      </c>
      <c r="R982" s="159">
        <v>0</v>
      </c>
      <c r="S982" s="159">
        <v>12.94</v>
      </c>
      <c r="T982" s="159">
        <v>43.34</v>
      </c>
      <c r="U982" s="159">
        <v>56.28</v>
      </c>
      <c r="V982" s="47">
        <v>9</v>
      </c>
      <c r="W982" s="47">
        <v>100</v>
      </c>
      <c r="X982" s="35" t="s">
        <v>7620</v>
      </c>
      <c r="Y982" s="10">
        <v>4</v>
      </c>
      <c r="Z982" s="10">
        <v>7</v>
      </c>
      <c r="AA982" s="10">
        <v>5</v>
      </c>
      <c r="AB982" s="10">
        <v>11</v>
      </c>
      <c r="AC982" s="10">
        <v>147</v>
      </c>
      <c r="AE982" s="10">
        <v>0.2</v>
      </c>
      <c r="AF982" s="10">
        <v>12</v>
      </c>
      <c r="AG982" s="16" t="s">
        <v>4396</v>
      </c>
      <c r="AH982" s="10" t="s">
        <v>7808</v>
      </c>
      <c r="AI982" s="10">
        <v>12</v>
      </c>
    </row>
    <row r="983" spans="1:47" s="10" customFormat="1" ht="289.3" customHeight="1">
      <c r="A983" s="10" t="s">
        <v>7609</v>
      </c>
      <c r="B983" s="10" t="s">
        <v>7610</v>
      </c>
      <c r="C983" s="10">
        <v>36</v>
      </c>
      <c r="D983" s="158" t="s">
        <v>7631</v>
      </c>
      <c r="E983" s="10" t="s">
        <v>7809</v>
      </c>
      <c r="F983" s="10">
        <v>4546</v>
      </c>
      <c r="G983" s="10" t="s">
        <v>7810</v>
      </c>
      <c r="H983" s="10">
        <v>2009</v>
      </c>
      <c r="I983" s="10" t="s">
        <v>7811</v>
      </c>
      <c r="J983" s="64">
        <v>137500</v>
      </c>
      <c r="K983" s="10" t="s">
        <v>81</v>
      </c>
      <c r="L983" s="10" t="s">
        <v>7812</v>
      </c>
      <c r="M983" s="10" t="s">
        <v>7813</v>
      </c>
      <c r="N983" s="10" t="s">
        <v>7814</v>
      </c>
      <c r="O983" s="10" t="s">
        <v>7815</v>
      </c>
      <c r="P983" s="10">
        <v>28198</v>
      </c>
      <c r="Q983" s="159">
        <v>96.18</v>
      </c>
      <c r="R983" s="159">
        <v>16.18</v>
      </c>
      <c r="S983" s="159">
        <v>35</v>
      </c>
      <c r="T983" s="159">
        <v>45</v>
      </c>
      <c r="U983" s="159">
        <v>96.18</v>
      </c>
      <c r="V983" s="47">
        <v>100</v>
      </c>
      <c r="W983" s="47">
        <v>100</v>
      </c>
      <c r="X983" s="35" t="s">
        <v>7816</v>
      </c>
      <c r="Y983" s="10">
        <v>4</v>
      </c>
      <c r="Z983" s="10">
        <v>2</v>
      </c>
      <c r="AA983" s="10">
        <v>1</v>
      </c>
      <c r="AB983" s="10">
        <v>19</v>
      </c>
      <c r="AC983" s="10">
        <v>154</v>
      </c>
      <c r="AE983" s="10">
        <v>0.2</v>
      </c>
      <c r="AF983" s="10">
        <v>100</v>
      </c>
      <c r="AG983" s="10" t="s">
        <v>7817</v>
      </c>
      <c r="AH983" s="10" t="s">
        <v>7641</v>
      </c>
      <c r="AI983" s="10">
        <v>100</v>
      </c>
      <c r="AS983" s="10" t="s">
        <v>7818</v>
      </c>
      <c r="AT983" s="10" t="s">
        <v>7809</v>
      </c>
      <c r="AU983" s="10">
        <v>30</v>
      </c>
    </row>
    <row r="984" spans="1:47" s="10" customFormat="1" ht="354.65" customHeight="1">
      <c r="A984" s="10" t="s">
        <v>7609</v>
      </c>
      <c r="B984" s="10" t="s">
        <v>7610</v>
      </c>
      <c r="C984" s="10">
        <v>36</v>
      </c>
      <c r="D984" s="158" t="s">
        <v>7631</v>
      </c>
      <c r="E984" s="10" t="s">
        <v>7809</v>
      </c>
      <c r="F984" s="10">
        <v>4546</v>
      </c>
      <c r="G984" s="10" t="s">
        <v>7819</v>
      </c>
      <c r="H984" s="10">
        <v>2010</v>
      </c>
      <c r="I984" s="10" t="s">
        <v>7820</v>
      </c>
      <c r="J984" s="64">
        <v>143244</v>
      </c>
      <c r="K984" s="10" t="s">
        <v>81</v>
      </c>
      <c r="L984" s="10" t="s">
        <v>7821</v>
      </c>
      <c r="M984" s="10" t="s">
        <v>7822</v>
      </c>
      <c r="N984" s="10" t="s">
        <v>7823</v>
      </c>
      <c r="O984" s="10" t="s">
        <v>7824</v>
      </c>
      <c r="P984" s="10" t="s">
        <v>7825</v>
      </c>
      <c r="Q984" s="159">
        <v>96.85</v>
      </c>
      <c r="R984" s="159">
        <v>16.850000000000001</v>
      </c>
      <c r="S984" s="159">
        <v>35</v>
      </c>
      <c r="T984" s="159">
        <v>45</v>
      </c>
      <c r="U984" s="159">
        <v>96.85</v>
      </c>
      <c r="V984" s="47">
        <v>100</v>
      </c>
      <c r="W984" s="47">
        <v>100</v>
      </c>
      <c r="X984" s="35" t="s">
        <v>7826</v>
      </c>
      <c r="Y984" s="10">
        <v>4</v>
      </c>
      <c r="Z984" s="10">
        <v>3</v>
      </c>
      <c r="AA984" s="10">
        <v>2</v>
      </c>
      <c r="AB984" s="10">
        <v>14</v>
      </c>
      <c r="AC984" s="10">
        <v>153</v>
      </c>
      <c r="AE984" s="10">
        <v>0.2</v>
      </c>
      <c r="AF984" s="10">
        <v>100</v>
      </c>
      <c r="AG984" s="10" t="s">
        <v>7631</v>
      </c>
      <c r="AH984" s="10" t="s">
        <v>7641</v>
      </c>
      <c r="AI984" s="10">
        <v>100</v>
      </c>
      <c r="AS984" s="10" t="s">
        <v>7827</v>
      </c>
      <c r="AT984" s="10" t="s">
        <v>7809</v>
      </c>
      <c r="AU984" s="10">
        <v>30</v>
      </c>
    </row>
    <row r="985" spans="1:47" s="10" customFormat="1" ht="325.3">
      <c r="A985" s="10" t="s">
        <v>7609</v>
      </c>
      <c r="B985" s="10" t="s">
        <v>7610</v>
      </c>
      <c r="C985" s="10">
        <v>24</v>
      </c>
      <c r="D985" s="158" t="s">
        <v>3208</v>
      </c>
      <c r="E985" s="10" t="s">
        <v>7689</v>
      </c>
      <c r="F985" s="10">
        <v>7134</v>
      </c>
      <c r="G985" s="10" t="s">
        <v>7828</v>
      </c>
      <c r="H985" s="10">
        <v>2009</v>
      </c>
      <c r="I985" s="10" t="s">
        <v>7829</v>
      </c>
      <c r="J985" s="64">
        <v>125730</v>
      </c>
      <c r="K985" s="10" t="s">
        <v>81</v>
      </c>
      <c r="L985" s="10" t="s">
        <v>7692</v>
      </c>
      <c r="M985" s="10" t="s">
        <v>7693</v>
      </c>
      <c r="N985" s="10" t="s">
        <v>7830</v>
      </c>
      <c r="O985" s="10" t="s">
        <v>7831</v>
      </c>
      <c r="P985" s="10" t="s">
        <v>7832</v>
      </c>
      <c r="Q985" s="159">
        <v>94.79</v>
      </c>
      <c r="R985" s="159">
        <v>14.79</v>
      </c>
      <c r="S985" s="159">
        <v>35</v>
      </c>
      <c r="T985" s="159">
        <v>45</v>
      </c>
      <c r="U985" s="159">
        <v>94.79</v>
      </c>
      <c r="V985" s="47">
        <v>100</v>
      </c>
      <c r="W985" s="47">
        <v>100</v>
      </c>
      <c r="X985" s="35" t="s">
        <v>7833</v>
      </c>
      <c r="Y985" s="10">
        <v>4</v>
      </c>
      <c r="Z985" s="10">
        <v>4</v>
      </c>
      <c r="AA985" s="10">
        <v>5</v>
      </c>
      <c r="AB985" s="10">
        <v>51</v>
      </c>
      <c r="AC985" s="10">
        <v>151</v>
      </c>
      <c r="AE985" s="10">
        <v>0.2</v>
      </c>
      <c r="AF985" s="10">
        <v>100</v>
      </c>
      <c r="AG985" s="10" t="s">
        <v>7668</v>
      </c>
      <c r="AI985" s="10">
        <v>50</v>
      </c>
      <c r="AJ985" s="10" t="s">
        <v>3208</v>
      </c>
      <c r="AK985" s="10" t="s">
        <v>7697</v>
      </c>
      <c r="AL985" s="10">
        <v>50</v>
      </c>
    </row>
    <row r="986" spans="1:47" s="10" customFormat="1" ht="211.3" customHeight="1">
      <c r="A986" s="10" t="s">
        <v>7609</v>
      </c>
      <c r="B986" s="10" t="s">
        <v>7610</v>
      </c>
      <c r="C986" s="10">
        <v>30</v>
      </c>
      <c r="D986" s="158" t="s">
        <v>7834</v>
      </c>
      <c r="E986" s="10" t="s">
        <v>7660</v>
      </c>
      <c r="F986" s="10">
        <v>12609</v>
      </c>
      <c r="G986" s="10" t="s">
        <v>7835</v>
      </c>
      <c r="H986" s="10">
        <v>2010</v>
      </c>
      <c r="I986" s="10" t="s">
        <v>7836</v>
      </c>
      <c r="J986" s="64">
        <v>99600</v>
      </c>
      <c r="K986" s="10" t="s">
        <v>81</v>
      </c>
      <c r="L986" s="10" t="s">
        <v>7837</v>
      </c>
      <c r="M986" s="10" t="s">
        <v>7838</v>
      </c>
      <c r="N986" s="10" t="s">
        <v>7839</v>
      </c>
      <c r="O986" s="10" t="s">
        <v>7840</v>
      </c>
      <c r="P986" s="10" t="s">
        <v>7841</v>
      </c>
      <c r="Q986" s="159">
        <v>91.72</v>
      </c>
      <c r="R986" s="159">
        <v>11.72</v>
      </c>
      <c r="S986" s="159">
        <v>35</v>
      </c>
      <c r="T986" s="159">
        <v>45</v>
      </c>
      <c r="U986" s="159">
        <v>91.72</v>
      </c>
      <c r="V986" s="47">
        <v>100</v>
      </c>
      <c r="W986" s="47">
        <v>100</v>
      </c>
      <c r="X986" s="35" t="s">
        <v>7667</v>
      </c>
      <c r="Y986" s="10">
        <v>4</v>
      </c>
      <c r="Z986" s="10">
        <v>2</v>
      </c>
      <c r="AA986" s="10">
        <v>1</v>
      </c>
      <c r="AB986" s="10">
        <v>60</v>
      </c>
      <c r="AC986" s="10">
        <v>155</v>
      </c>
      <c r="AE986" s="10">
        <v>0.2</v>
      </c>
      <c r="AF986" s="10">
        <v>100</v>
      </c>
      <c r="AG986" s="10" t="s">
        <v>7668</v>
      </c>
      <c r="AH986" s="10" t="s">
        <v>7669</v>
      </c>
      <c r="AJ986" s="10" t="s">
        <v>7670</v>
      </c>
      <c r="AK986" s="10" t="s">
        <v>7660</v>
      </c>
      <c r="AL986" s="10">
        <v>50</v>
      </c>
    </row>
    <row r="987" spans="1:47" s="10" customFormat="1" ht="201" customHeight="1">
      <c r="A987" s="10" t="s">
        <v>7609</v>
      </c>
      <c r="B987" s="10" t="s">
        <v>7610</v>
      </c>
      <c r="C987" s="10">
        <v>30</v>
      </c>
      <c r="D987" s="158" t="s">
        <v>7834</v>
      </c>
      <c r="E987" s="10" t="s">
        <v>7660</v>
      </c>
      <c r="F987" s="10">
        <v>12609</v>
      </c>
      <c r="G987" s="10" t="s">
        <v>7842</v>
      </c>
      <c r="H987" s="10">
        <v>2010</v>
      </c>
      <c r="I987" s="10" t="s">
        <v>7843</v>
      </c>
      <c r="J987" s="64">
        <v>99376.8</v>
      </c>
      <c r="K987" s="10" t="s">
        <v>81</v>
      </c>
      <c r="L987" s="10" t="s">
        <v>7844</v>
      </c>
      <c r="M987" s="10" t="s">
        <v>7845</v>
      </c>
      <c r="N987" s="10" t="s">
        <v>7846</v>
      </c>
      <c r="O987" s="10" t="s">
        <v>7847</v>
      </c>
      <c r="P987" s="10">
        <v>27949</v>
      </c>
      <c r="Q987" s="159">
        <v>91.69</v>
      </c>
      <c r="R987" s="159">
        <v>11.69</v>
      </c>
      <c r="S987" s="159">
        <v>35</v>
      </c>
      <c r="T987" s="159">
        <v>45</v>
      </c>
      <c r="U987" s="159">
        <v>91.69</v>
      </c>
      <c r="V987" s="47">
        <v>100</v>
      </c>
      <c r="W987" s="47">
        <v>100</v>
      </c>
      <c r="X987" s="35" t="s">
        <v>7667</v>
      </c>
      <c r="Y987" s="10">
        <v>1</v>
      </c>
      <c r="Z987" s="10">
        <v>4</v>
      </c>
      <c r="AA987" s="10">
        <v>3</v>
      </c>
      <c r="AB987" s="10">
        <v>60</v>
      </c>
      <c r="AC987" s="10">
        <v>156</v>
      </c>
      <c r="AE987" s="10">
        <v>0.2</v>
      </c>
      <c r="AF987" s="10">
        <v>100</v>
      </c>
      <c r="AG987" s="10" t="s">
        <v>7668</v>
      </c>
      <c r="AH987" s="10" t="s">
        <v>7669</v>
      </c>
      <c r="AJ987" s="10" t="s">
        <v>7670</v>
      </c>
      <c r="AK987" s="10" t="s">
        <v>7660</v>
      </c>
      <c r="AL987" s="10">
        <v>50</v>
      </c>
    </row>
    <row r="988" spans="1:47" s="10" customFormat="1" ht="209.5" customHeight="1">
      <c r="A988" s="10" t="s">
        <v>7609</v>
      </c>
      <c r="B988" s="10" t="s">
        <v>7610</v>
      </c>
      <c r="C988" s="10">
        <v>30</v>
      </c>
      <c r="D988" s="158" t="s">
        <v>7834</v>
      </c>
      <c r="E988" s="10" t="s">
        <v>7660</v>
      </c>
      <c r="F988" s="10">
        <v>12609</v>
      </c>
      <c r="G988" s="10" t="s">
        <v>7842</v>
      </c>
      <c r="H988" s="10">
        <v>2011</v>
      </c>
      <c r="I988" s="10" t="s">
        <v>7843</v>
      </c>
      <c r="J988" s="64">
        <v>3302.09</v>
      </c>
      <c r="K988" s="10" t="s">
        <v>81</v>
      </c>
      <c r="L988" s="10" t="s">
        <v>7848</v>
      </c>
      <c r="M988" s="10" t="s">
        <v>7845</v>
      </c>
      <c r="N988" s="10" t="s">
        <v>7846</v>
      </c>
      <c r="O988" s="10" t="s">
        <v>7847</v>
      </c>
      <c r="P988" s="10">
        <v>30120</v>
      </c>
      <c r="Q988" s="159">
        <v>91.69</v>
      </c>
      <c r="R988" s="159">
        <v>11.69</v>
      </c>
      <c r="S988" s="159">
        <v>35</v>
      </c>
      <c r="T988" s="159">
        <v>45</v>
      </c>
      <c r="U988" s="159">
        <v>91.69</v>
      </c>
      <c r="V988" s="47">
        <v>100</v>
      </c>
      <c r="W988" s="47">
        <v>100</v>
      </c>
      <c r="X988" s="35" t="s">
        <v>7667</v>
      </c>
      <c r="Y988" s="10">
        <v>1</v>
      </c>
      <c r="Z988" s="10">
        <v>4</v>
      </c>
      <c r="AA988" s="10">
        <v>3</v>
      </c>
      <c r="AB988" s="10">
        <v>60</v>
      </c>
      <c r="AC988" s="10">
        <v>156</v>
      </c>
      <c r="AE988" s="10">
        <v>0.2</v>
      </c>
      <c r="AF988" s="10">
        <v>100</v>
      </c>
      <c r="AG988" s="10" t="s">
        <v>7668</v>
      </c>
      <c r="AH988" s="10" t="s">
        <v>7669</v>
      </c>
      <c r="AJ988" s="10" t="s">
        <v>7670</v>
      </c>
      <c r="AK988" s="10" t="s">
        <v>7660</v>
      </c>
      <c r="AL988" s="10">
        <v>50</v>
      </c>
    </row>
    <row r="989" spans="1:47" s="10" customFormat="1" ht="123.65" customHeight="1">
      <c r="A989" s="10" t="s">
        <v>7609</v>
      </c>
      <c r="B989" s="10" t="s">
        <v>7610</v>
      </c>
      <c r="C989" s="10">
        <v>18</v>
      </c>
      <c r="D989" s="158" t="s">
        <v>7631</v>
      </c>
      <c r="E989" s="10" t="s">
        <v>7632</v>
      </c>
      <c r="F989" s="10">
        <v>5967</v>
      </c>
      <c r="G989" s="10" t="s">
        <v>7849</v>
      </c>
      <c r="H989" s="10">
        <v>2010</v>
      </c>
      <c r="I989" s="10" t="s">
        <v>7850</v>
      </c>
      <c r="J989" s="64">
        <v>235976.4</v>
      </c>
      <c r="K989" s="10" t="s">
        <v>81</v>
      </c>
      <c r="L989" s="10" t="s">
        <v>7635</v>
      </c>
      <c r="M989" s="10" t="s">
        <v>7851</v>
      </c>
      <c r="N989" s="10" t="s">
        <v>7852</v>
      </c>
      <c r="O989" s="10" t="s">
        <v>7853</v>
      </c>
      <c r="P989" s="10">
        <v>29089</v>
      </c>
      <c r="Q989" s="159">
        <v>107.76</v>
      </c>
      <c r="R989" s="159">
        <v>27.76</v>
      </c>
      <c r="S989" s="159">
        <v>35</v>
      </c>
      <c r="T989" s="159">
        <v>45</v>
      </c>
      <c r="U989" s="159">
        <v>107.76</v>
      </c>
      <c r="V989" s="47">
        <v>100</v>
      </c>
      <c r="W989" s="47">
        <v>100</v>
      </c>
      <c r="X989" s="35" t="s">
        <v>7854</v>
      </c>
      <c r="Y989" s="10">
        <v>4</v>
      </c>
      <c r="Z989" s="10">
        <v>2</v>
      </c>
      <c r="AA989" s="10">
        <v>2</v>
      </c>
      <c r="AB989" s="10">
        <v>30</v>
      </c>
      <c r="AC989" s="10">
        <v>162</v>
      </c>
      <c r="AE989" s="10">
        <v>0.2</v>
      </c>
      <c r="AF989" s="10">
        <v>100</v>
      </c>
      <c r="AG989" s="10" t="s">
        <v>7855</v>
      </c>
      <c r="AH989" s="10" t="s">
        <v>2806</v>
      </c>
      <c r="AI989" s="10">
        <v>100</v>
      </c>
    </row>
    <row r="990" spans="1:47" s="10" customFormat="1" ht="70.3" customHeight="1">
      <c r="A990" s="10" t="s">
        <v>7609</v>
      </c>
      <c r="B990" s="10" t="s">
        <v>7610</v>
      </c>
      <c r="C990" s="10">
        <v>27</v>
      </c>
      <c r="D990" s="158" t="s">
        <v>7729</v>
      </c>
      <c r="E990" s="10" t="s">
        <v>7730</v>
      </c>
      <c r="F990" s="10">
        <v>6857</v>
      </c>
      <c r="G990" s="10" t="s">
        <v>7856</v>
      </c>
      <c r="H990" s="10">
        <v>2010</v>
      </c>
      <c r="I990" s="10" t="s">
        <v>7857</v>
      </c>
      <c r="J990" s="64">
        <v>87976</v>
      </c>
      <c r="K990" s="10" t="s">
        <v>81</v>
      </c>
      <c r="L990" s="10" t="s">
        <v>7733</v>
      </c>
      <c r="M990" s="10" t="s">
        <v>7734</v>
      </c>
      <c r="N990" s="10" t="s">
        <v>7858</v>
      </c>
      <c r="O990" s="10" t="s">
        <v>7859</v>
      </c>
      <c r="Q990" s="159">
        <v>90.35</v>
      </c>
      <c r="R990" s="159">
        <v>10.35</v>
      </c>
      <c r="S990" s="159">
        <v>35</v>
      </c>
      <c r="T990" s="159">
        <v>45</v>
      </c>
      <c r="U990" s="159">
        <v>90.35</v>
      </c>
      <c r="V990" s="47">
        <v>100</v>
      </c>
      <c r="W990" s="47">
        <v>100</v>
      </c>
      <c r="X990" s="35" t="s">
        <v>7860</v>
      </c>
      <c r="Y990" s="10">
        <v>3</v>
      </c>
      <c r="Z990" s="10">
        <v>1</v>
      </c>
      <c r="AA990" s="10">
        <v>2</v>
      </c>
      <c r="AB990" s="10">
        <v>4</v>
      </c>
      <c r="AC990" s="10">
        <v>146</v>
      </c>
      <c r="AE990" s="10">
        <v>0.2</v>
      </c>
      <c r="AF990" s="10">
        <v>100</v>
      </c>
      <c r="AG990" s="10" t="s">
        <v>7745</v>
      </c>
      <c r="AH990" s="10" t="s">
        <v>7730</v>
      </c>
      <c r="AI990" s="10">
        <v>20</v>
      </c>
      <c r="AJ990" s="10" t="s">
        <v>7739</v>
      </c>
      <c r="AK990" s="10" t="s">
        <v>7740</v>
      </c>
      <c r="AL990" s="10">
        <v>30</v>
      </c>
      <c r="AM990" s="10" t="s">
        <v>7743</v>
      </c>
      <c r="AN990" s="10" t="s">
        <v>7861</v>
      </c>
      <c r="AO990" s="10">
        <v>20</v>
      </c>
      <c r="AP990" s="10" t="s">
        <v>7745</v>
      </c>
      <c r="AQ990" s="10" t="s">
        <v>7862</v>
      </c>
      <c r="AR990" s="10">
        <v>30</v>
      </c>
    </row>
    <row r="991" spans="1:47" s="10" customFormat="1" ht="99">
      <c r="A991" s="10" t="s">
        <v>7609</v>
      </c>
      <c r="B991" s="10" t="s">
        <v>7610</v>
      </c>
      <c r="C991" s="10">
        <v>27</v>
      </c>
      <c r="D991" s="158" t="s">
        <v>7729</v>
      </c>
      <c r="E991" s="10" t="s">
        <v>7730</v>
      </c>
      <c r="F991" s="10">
        <v>6857</v>
      </c>
      <c r="G991" s="10" t="s">
        <v>7856</v>
      </c>
      <c r="H991" s="10">
        <v>2011</v>
      </c>
      <c r="I991" s="10" t="s">
        <v>7857</v>
      </c>
      <c r="J991" s="64">
        <v>45069.34</v>
      </c>
      <c r="K991" s="10" t="s">
        <v>81</v>
      </c>
      <c r="L991" s="10" t="s">
        <v>7733</v>
      </c>
      <c r="M991" s="10" t="s">
        <v>7734</v>
      </c>
      <c r="N991" s="10" t="s">
        <v>7858</v>
      </c>
      <c r="O991" s="10" t="s">
        <v>7859</v>
      </c>
      <c r="Q991" s="159">
        <v>90.35</v>
      </c>
      <c r="R991" s="159">
        <v>10.35</v>
      </c>
      <c r="S991" s="159">
        <v>35</v>
      </c>
      <c r="T991" s="159">
        <v>45</v>
      </c>
      <c r="U991" s="159">
        <v>90.35</v>
      </c>
      <c r="V991" s="47">
        <v>100</v>
      </c>
      <c r="W991" s="47">
        <v>100</v>
      </c>
      <c r="X991" s="35" t="s">
        <v>7860</v>
      </c>
      <c r="Y991" s="10">
        <v>3</v>
      </c>
      <c r="Z991" s="10">
        <v>1</v>
      </c>
      <c r="AA991" s="10">
        <v>2</v>
      </c>
      <c r="AB991" s="10">
        <v>4</v>
      </c>
      <c r="AC991" s="10">
        <v>146</v>
      </c>
      <c r="AE991" s="10">
        <v>0.2</v>
      </c>
      <c r="AF991" s="10">
        <v>100</v>
      </c>
      <c r="AG991" s="10" t="s">
        <v>7745</v>
      </c>
      <c r="AH991" s="10" t="s">
        <v>7730</v>
      </c>
      <c r="AI991" s="10">
        <v>20</v>
      </c>
      <c r="AJ991" s="10" t="s">
        <v>7739</v>
      </c>
      <c r="AK991" s="10" t="s">
        <v>7740</v>
      </c>
      <c r="AL991" s="10">
        <v>30</v>
      </c>
      <c r="AM991" s="10" t="s">
        <v>7743</v>
      </c>
      <c r="AN991" s="10" t="s">
        <v>7861</v>
      </c>
      <c r="AO991" s="10">
        <v>20</v>
      </c>
      <c r="AP991" s="10" t="s">
        <v>7745</v>
      </c>
      <c r="AQ991" s="10" t="s">
        <v>7862</v>
      </c>
      <c r="AR991" s="10">
        <v>30</v>
      </c>
    </row>
    <row r="992" spans="1:47" s="10" customFormat="1" ht="168" customHeight="1">
      <c r="A992" s="10" t="s">
        <v>7609</v>
      </c>
      <c r="B992" s="10" t="s">
        <v>7610</v>
      </c>
      <c r="C992" s="10">
        <v>4</v>
      </c>
      <c r="D992" s="158" t="s">
        <v>4396</v>
      </c>
      <c r="E992" s="10" t="s">
        <v>7612</v>
      </c>
      <c r="F992" s="10">
        <v>10268</v>
      </c>
      <c r="G992" s="10" t="s">
        <v>6354</v>
      </c>
      <c r="H992" s="10">
        <v>2016</v>
      </c>
      <c r="I992" s="10" t="s">
        <v>7863</v>
      </c>
      <c r="J992" s="64">
        <v>117930.08</v>
      </c>
      <c r="K992" s="10" t="s">
        <v>271</v>
      </c>
      <c r="L992" s="10" t="s">
        <v>7615</v>
      </c>
      <c r="M992" s="10" t="s">
        <v>7616</v>
      </c>
      <c r="N992" s="10" t="s">
        <v>7864</v>
      </c>
      <c r="O992" s="10" t="s">
        <v>7865</v>
      </c>
      <c r="P992" s="10">
        <v>33915</v>
      </c>
      <c r="Q992" s="159">
        <v>76.52</v>
      </c>
      <c r="R992" s="159">
        <v>13.88</v>
      </c>
      <c r="S992" s="159">
        <v>12.94</v>
      </c>
      <c r="T992" s="159">
        <v>51.79</v>
      </c>
      <c r="U992" s="159">
        <v>76.52</v>
      </c>
      <c r="V992" s="47">
        <v>41</v>
      </c>
      <c r="W992" s="47">
        <v>100</v>
      </c>
      <c r="X992" s="35" t="s">
        <v>7620</v>
      </c>
      <c r="Y992" s="10">
        <v>2</v>
      </c>
      <c r="Z992" s="10">
        <v>5</v>
      </c>
      <c r="AA992" s="10">
        <v>6</v>
      </c>
      <c r="AB992" s="10">
        <v>11</v>
      </c>
      <c r="AC992" s="10">
        <v>133</v>
      </c>
      <c r="AE992" s="10">
        <v>0.2</v>
      </c>
      <c r="AF992" s="10">
        <v>56</v>
      </c>
      <c r="AG992" s="16" t="s">
        <v>4396</v>
      </c>
      <c r="AH992" s="10" t="s">
        <v>7866</v>
      </c>
      <c r="AI992" s="10">
        <v>23</v>
      </c>
      <c r="AJ992" s="16" t="s">
        <v>77</v>
      </c>
      <c r="AK992" s="10" t="s">
        <v>7867</v>
      </c>
      <c r="AL992" s="10">
        <v>20</v>
      </c>
      <c r="AM992" s="16" t="s">
        <v>7868</v>
      </c>
      <c r="AN992" s="10" t="s">
        <v>7869</v>
      </c>
      <c r="AO992" s="10">
        <v>7</v>
      </c>
      <c r="AP992" s="16" t="s">
        <v>1468</v>
      </c>
      <c r="AQ992" s="10" t="s">
        <v>7870</v>
      </c>
      <c r="AR992" s="10">
        <v>6</v>
      </c>
    </row>
    <row r="993" spans="1:44" s="10" customFormat="1" ht="99" customHeight="1">
      <c r="A993" s="10" t="s">
        <v>7609</v>
      </c>
      <c r="B993" s="10" t="s">
        <v>7610</v>
      </c>
      <c r="C993" s="10">
        <v>24</v>
      </c>
      <c r="D993" s="158" t="s">
        <v>3208</v>
      </c>
      <c r="E993" s="10" t="s">
        <v>7689</v>
      </c>
      <c r="F993" s="10">
        <v>7134</v>
      </c>
      <c r="G993" s="10" t="s">
        <v>7871</v>
      </c>
      <c r="H993" s="10">
        <v>2015</v>
      </c>
      <c r="I993" s="10" t="s">
        <v>7872</v>
      </c>
      <c r="J993" s="64">
        <v>48679.34</v>
      </c>
      <c r="K993" s="10" t="s">
        <v>271</v>
      </c>
      <c r="L993" s="10" t="s">
        <v>7733</v>
      </c>
      <c r="M993" s="10" t="s">
        <v>7734</v>
      </c>
      <c r="N993" s="10" t="s">
        <v>7873</v>
      </c>
      <c r="O993" s="10" t="s">
        <v>7874</v>
      </c>
      <c r="P993" s="10">
        <v>33817</v>
      </c>
      <c r="Q993" s="159">
        <v>85.73</v>
      </c>
      <c r="R993" s="159">
        <v>5.73</v>
      </c>
      <c r="S993" s="159">
        <v>35</v>
      </c>
      <c r="T993" s="159">
        <v>45</v>
      </c>
      <c r="U993" s="159">
        <v>85.73</v>
      </c>
      <c r="V993" s="47">
        <v>100</v>
      </c>
      <c r="W993" s="47">
        <v>100</v>
      </c>
      <c r="X993" s="35" t="s">
        <v>7875</v>
      </c>
      <c r="Y993" s="10">
        <v>1</v>
      </c>
      <c r="Z993" s="10">
        <v>8</v>
      </c>
      <c r="AA993" s="10">
        <v>2</v>
      </c>
      <c r="AB993" s="10">
        <v>60</v>
      </c>
      <c r="AC993" s="10">
        <v>133</v>
      </c>
      <c r="AE993" s="10">
        <v>0.2</v>
      </c>
      <c r="AF993" s="10">
        <v>100</v>
      </c>
      <c r="AG993" s="10" t="s">
        <v>7668</v>
      </c>
      <c r="AJ993" s="10" t="s">
        <v>3208</v>
      </c>
      <c r="AK993" s="10" t="s">
        <v>7689</v>
      </c>
    </row>
    <row r="994" spans="1:44" s="10" customFormat="1" ht="82.3" customHeight="1">
      <c r="A994" s="10" t="s">
        <v>7609</v>
      </c>
      <c r="B994" s="10" t="s">
        <v>7610</v>
      </c>
      <c r="C994" s="10">
        <v>24</v>
      </c>
      <c r="D994" s="158" t="s">
        <v>3208</v>
      </c>
      <c r="E994" s="10" t="s">
        <v>7689</v>
      </c>
      <c r="F994" s="10">
        <v>7134</v>
      </c>
      <c r="G994" s="10" t="s">
        <v>7876</v>
      </c>
      <c r="H994" s="10">
        <v>2018</v>
      </c>
      <c r="I994" s="10" t="s">
        <v>7877</v>
      </c>
      <c r="J994" s="64">
        <v>31717.23</v>
      </c>
      <c r="K994" s="10" t="s">
        <v>69</v>
      </c>
      <c r="L994" s="10" t="s">
        <v>7733</v>
      </c>
      <c r="M994" s="10" t="s">
        <v>7734</v>
      </c>
      <c r="N994" s="10" t="s">
        <v>7878</v>
      </c>
      <c r="O994" s="10" t="s">
        <v>7879</v>
      </c>
      <c r="P994" s="10" t="s">
        <v>7880</v>
      </c>
      <c r="Q994" s="159">
        <v>83.73</v>
      </c>
      <c r="R994" s="159">
        <v>3.73</v>
      </c>
      <c r="S994" s="159">
        <v>35</v>
      </c>
      <c r="T994" s="159">
        <v>45</v>
      </c>
      <c r="U994" s="159">
        <v>83.73</v>
      </c>
      <c r="V994" s="47">
        <v>100</v>
      </c>
      <c r="W994" s="47">
        <v>66.75</v>
      </c>
      <c r="X994" s="35" t="s">
        <v>7881</v>
      </c>
      <c r="Y994" s="10">
        <v>1</v>
      </c>
      <c r="Z994" s="10">
        <v>8</v>
      </c>
      <c r="AA994" s="10">
        <v>2</v>
      </c>
      <c r="AB994" s="10">
        <v>60</v>
      </c>
      <c r="AC994" s="10">
        <v>133</v>
      </c>
      <c r="AE994" s="10">
        <v>0.2</v>
      </c>
      <c r="AF994" s="10">
        <v>100</v>
      </c>
      <c r="AG994" s="10" t="s">
        <v>7721</v>
      </c>
      <c r="AH994" s="10" t="s">
        <v>7722</v>
      </c>
      <c r="AJ994" s="10" t="s">
        <v>3208</v>
      </c>
      <c r="AK994" s="10" t="s">
        <v>7689</v>
      </c>
      <c r="AN994" s="10" t="s">
        <v>7723</v>
      </c>
    </row>
    <row r="995" spans="1:44" s="10" customFormat="1" ht="96.65" customHeight="1">
      <c r="A995" s="10" t="s">
        <v>7609</v>
      </c>
      <c r="B995" s="10" t="s">
        <v>7610</v>
      </c>
      <c r="C995" s="10">
        <v>24</v>
      </c>
      <c r="D995" s="158" t="s">
        <v>3208</v>
      </c>
      <c r="E995" s="10" t="s">
        <v>7689</v>
      </c>
      <c r="F995" s="10">
        <v>7134</v>
      </c>
      <c r="G995" s="10" t="s">
        <v>7876</v>
      </c>
      <c r="H995" s="10">
        <v>2018</v>
      </c>
      <c r="I995" s="10" t="s">
        <v>7882</v>
      </c>
      <c r="J995" s="64">
        <v>28824.84</v>
      </c>
      <c r="K995" s="10" t="s">
        <v>69</v>
      </c>
      <c r="L995" s="10" t="s">
        <v>7733</v>
      </c>
      <c r="M995" s="10" t="s">
        <v>7734</v>
      </c>
      <c r="N995" s="10" t="s">
        <v>7883</v>
      </c>
      <c r="O995" s="10" t="s">
        <v>7884</v>
      </c>
      <c r="P995" s="10" t="s">
        <v>7885</v>
      </c>
      <c r="Q995" s="159">
        <v>83.39</v>
      </c>
      <c r="R995" s="159">
        <v>3.39</v>
      </c>
      <c r="S995" s="159">
        <v>35</v>
      </c>
      <c r="T995" s="159">
        <v>45</v>
      </c>
      <c r="U995" s="159">
        <v>83.39</v>
      </c>
      <c r="V995" s="47">
        <v>100</v>
      </c>
      <c r="W995" s="47">
        <v>70.180000000000007</v>
      </c>
      <c r="X995" s="35" t="s">
        <v>7886</v>
      </c>
      <c r="Y995" s="10">
        <v>1</v>
      </c>
      <c r="Z995" s="10">
        <v>8</v>
      </c>
      <c r="AA995" s="10">
        <v>2</v>
      </c>
      <c r="AB995" s="10">
        <v>60</v>
      </c>
      <c r="AC995" s="10">
        <v>133</v>
      </c>
      <c r="AE995" s="10">
        <v>0.2</v>
      </c>
      <c r="AF995" s="10">
        <v>100</v>
      </c>
      <c r="AG995" s="10" t="s">
        <v>7721</v>
      </c>
      <c r="AH995" s="10" t="s">
        <v>7722</v>
      </c>
      <c r="AJ995" s="10" t="s">
        <v>3208</v>
      </c>
      <c r="AK995" s="10" t="s">
        <v>7689</v>
      </c>
      <c r="AN995" s="10" t="s">
        <v>7723</v>
      </c>
    </row>
    <row r="996" spans="1:44" s="10" customFormat="1" ht="282.89999999999998">
      <c r="A996" s="10" t="s">
        <v>7609</v>
      </c>
      <c r="B996" s="10" t="s">
        <v>7610</v>
      </c>
      <c r="C996" s="10">
        <v>24</v>
      </c>
      <c r="D996" s="158" t="s">
        <v>3208</v>
      </c>
      <c r="E996" s="10" t="s">
        <v>7689</v>
      </c>
      <c r="F996" s="10">
        <v>7134</v>
      </c>
      <c r="G996" s="10" t="s">
        <v>7876</v>
      </c>
      <c r="H996" s="10">
        <v>2018</v>
      </c>
      <c r="I996" s="10" t="s">
        <v>7887</v>
      </c>
      <c r="J996" s="64">
        <v>45298.63</v>
      </c>
      <c r="K996" s="10" t="s">
        <v>69</v>
      </c>
      <c r="L996" s="10" t="s">
        <v>7733</v>
      </c>
      <c r="M996" s="10" t="s">
        <v>7734</v>
      </c>
      <c r="N996" s="10" t="s">
        <v>7888</v>
      </c>
      <c r="O996" s="10" t="s">
        <v>7889</v>
      </c>
      <c r="P996" s="10" t="s">
        <v>7890</v>
      </c>
      <c r="Q996" s="159">
        <v>85.32</v>
      </c>
      <c r="R996" s="159">
        <v>5.32</v>
      </c>
      <c r="S996" s="159">
        <v>35</v>
      </c>
      <c r="T996" s="159">
        <v>45</v>
      </c>
      <c r="U996" s="159">
        <v>85.32</v>
      </c>
      <c r="V996" s="47">
        <v>100</v>
      </c>
      <c r="W996" s="47">
        <v>71.73</v>
      </c>
      <c r="X996" s="35" t="s">
        <v>7891</v>
      </c>
      <c r="Y996" s="10">
        <v>1</v>
      </c>
      <c r="Z996" s="10">
        <v>8</v>
      </c>
      <c r="AA996" s="10">
        <v>2</v>
      </c>
      <c r="AB996" s="10">
        <v>60</v>
      </c>
      <c r="AC996" s="10">
        <v>133</v>
      </c>
      <c r="AE996" s="10">
        <v>0.2</v>
      </c>
      <c r="AF996" s="10">
        <v>100</v>
      </c>
      <c r="AG996" s="10" t="s">
        <v>7721</v>
      </c>
      <c r="AH996" s="10" t="s">
        <v>7722</v>
      </c>
      <c r="AJ996" s="10" t="s">
        <v>3208</v>
      </c>
      <c r="AK996" s="10" t="s">
        <v>7689</v>
      </c>
      <c r="AN996" s="10" t="s">
        <v>7723</v>
      </c>
    </row>
    <row r="997" spans="1:44" s="10" customFormat="1" ht="282.89999999999998">
      <c r="A997" s="10" t="s">
        <v>7609</v>
      </c>
      <c r="B997" s="10" t="s">
        <v>7610</v>
      </c>
      <c r="C997" s="10">
        <v>24</v>
      </c>
      <c r="D997" s="158" t="s">
        <v>3208</v>
      </c>
      <c r="E997" s="10" t="s">
        <v>7689</v>
      </c>
      <c r="F997" s="10">
        <v>7134</v>
      </c>
      <c r="G997" s="10" t="s">
        <v>7876</v>
      </c>
      <c r="H997" s="10">
        <v>2018</v>
      </c>
      <c r="I997" s="10" t="s">
        <v>7892</v>
      </c>
      <c r="J997" s="64">
        <v>34316.400000000001</v>
      </c>
      <c r="K997" s="10" t="s">
        <v>69</v>
      </c>
      <c r="L997" s="10" t="s">
        <v>7733</v>
      </c>
      <c r="M997" s="10" t="s">
        <v>7734</v>
      </c>
      <c r="N997" s="10" t="s">
        <v>7893</v>
      </c>
      <c r="O997" s="10" t="s">
        <v>7894</v>
      </c>
      <c r="P997" s="10" t="s">
        <v>7895</v>
      </c>
      <c r="Q997" s="159">
        <v>84.03</v>
      </c>
      <c r="R997" s="159">
        <v>4.03</v>
      </c>
      <c r="S997" s="159">
        <v>35</v>
      </c>
      <c r="T997" s="159">
        <v>45</v>
      </c>
      <c r="U997" s="159">
        <v>84.03</v>
      </c>
      <c r="V997" s="47">
        <v>100</v>
      </c>
      <c r="W997" s="47">
        <v>66.11</v>
      </c>
      <c r="X997" s="35" t="s">
        <v>7896</v>
      </c>
      <c r="Y997" s="10">
        <v>1</v>
      </c>
      <c r="Z997" s="10">
        <v>8</v>
      </c>
      <c r="AA997" s="10">
        <v>2</v>
      </c>
      <c r="AB997" s="10">
        <v>60</v>
      </c>
      <c r="AC997" s="10">
        <v>133</v>
      </c>
      <c r="AE997" s="10">
        <v>0.2</v>
      </c>
      <c r="AF997" s="10">
        <v>100</v>
      </c>
      <c r="AG997" s="10" t="s">
        <v>7721</v>
      </c>
      <c r="AH997" s="10" t="s">
        <v>7722</v>
      </c>
      <c r="AJ997" s="10" t="s">
        <v>3208</v>
      </c>
      <c r="AK997" s="10" t="s">
        <v>7689</v>
      </c>
      <c r="AN997" s="10" t="s">
        <v>7723</v>
      </c>
    </row>
    <row r="998" spans="1:44" s="10" customFormat="1" ht="155.6">
      <c r="A998" s="10" t="s">
        <v>7609</v>
      </c>
      <c r="B998" s="10" t="s">
        <v>7610</v>
      </c>
      <c r="C998" s="10">
        <v>10</v>
      </c>
      <c r="D998" s="158" t="s">
        <v>7897</v>
      </c>
      <c r="E998" s="10" t="s">
        <v>7898</v>
      </c>
      <c r="F998" s="10">
        <v>21354</v>
      </c>
      <c r="G998" s="10" t="s">
        <v>7899</v>
      </c>
      <c r="H998" s="10">
        <v>2018</v>
      </c>
      <c r="I998" s="10" t="s">
        <v>7900</v>
      </c>
      <c r="J998" s="64">
        <v>24424.400000000001</v>
      </c>
      <c r="K998" s="10" t="s">
        <v>69</v>
      </c>
      <c r="L998" s="10" t="s">
        <v>7733</v>
      </c>
      <c r="M998" s="10" t="s">
        <v>7734</v>
      </c>
      <c r="N998" s="10" t="s">
        <v>7901</v>
      </c>
      <c r="O998" s="10" t="s">
        <v>7902</v>
      </c>
      <c r="P998" s="10">
        <v>35133</v>
      </c>
      <c r="Q998" s="159">
        <v>87.18</v>
      </c>
      <c r="R998" s="159">
        <v>7.18</v>
      </c>
      <c r="S998" s="159">
        <v>35</v>
      </c>
      <c r="T998" s="159">
        <v>45</v>
      </c>
      <c r="U998" s="159">
        <v>87.18</v>
      </c>
      <c r="V998" s="47">
        <v>100</v>
      </c>
      <c r="W998" s="47">
        <v>100</v>
      </c>
      <c r="X998" s="35" t="s">
        <v>7903</v>
      </c>
      <c r="Y998" s="10">
        <v>6</v>
      </c>
      <c r="Z998" s="10">
        <v>1</v>
      </c>
      <c r="AA998" s="10">
        <v>5</v>
      </c>
      <c r="AB998" s="10">
        <v>19</v>
      </c>
      <c r="AE998" s="10">
        <v>0.5</v>
      </c>
      <c r="AF998" s="10">
        <v>100</v>
      </c>
      <c r="AG998" s="10" t="s">
        <v>7904</v>
      </c>
      <c r="AH998" s="10" t="s">
        <v>7905</v>
      </c>
      <c r="AI998" s="47">
        <v>50</v>
      </c>
      <c r="AJ998" s="10" t="s">
        <v>7906</v>
      </c>
      <c r="AK998" s="10" t="s">
        <v>7905</v>
      </c>
      <c r="AL998" s="47">
        <v>50</v>
      </c>
      <c r="AO998" s="74"/>
    </row>
    <row r="999" spans="1:44" s="10" customFormat="1" ht="184.3" customHeight="1">
      <c r="A999" s="10" t="s">
        <v>7609</v>
      </c>
      <c r="B999" s="10" t="s">
        <v>7610</v>
      </c>
      <c r="C999" s="10">
        <v>25</v>
      </c>
      <c r="D999" s="158" t="s">
        <v>7622</v>
      </c>
      <c r="E999" s="10" t="s">
        <v>7907</v>
      </c>
      <c r="F999" s="10">
        <v>15901</v>
      </c>
      <c r="G999" s="10" t="s">
        <v>7908</v>
      </c>
      <c r="H999" s="10">
        <v>2018</v>
      </c>
      <c r="I999" s="10" t="s">
        <v>7909</v>
      </c>
      <c r="J999" s="64">
        <v>31500.01</v>
      </c>
      <c r="K999" s="10" t="s">
        <v>69</v>
      </c>
      <c r="L999" s="10" t="s">
        <v>7910</v>
      </c>
      <c r="M999" s="10" t="s">
        <v>7911</v>
      </c>
      <c r="N999" s="10" t="s">
        <v>7912</v>
      </c>
      <c r="O999" s="10" t="s">
        <v>7913</v>
      </c>
      <c r="P999" s="10">
        <v>35490</v>
      </c>
      <c r="Q999" s="159">
        <v>83.71</v>
      </c>
      <c r="R999" s="159">
        <v>3.71</v>
      </c>
      <c r="S999" s="159">
        <v>35</v>
      </c>
      <c r="T999" s="159">
        <v>45</v>
      </c>
      <c r="U999" s="159">
        <v>83.71</v>
      </c>
      <c r="V999" s="47">
        <v>100</v>
      </c>
      <c r="W999" s="47">
        <v>65</v>
      </c>
      <c r="X999" s="35" t="s">
        <v>7630</v>
      </c>
      <c r="AB999" s="10">
        <v>25</v>
      </c>
      <c r="AD999" s="10">
        <v>200</v>
      </c>
      <c r="AE999" s="10">
        <v>0.2</v>
      </c>
      <c r="AF999" s="10">
        <v>100</v>
      </c>
      <c r="AG999" s="10" t="s">
        <v>7622</v>
      </c>
      <c r="AH999" s="10" t="s">
        <v>7623</v>
      </c>
    </row>
    <row r="1000" spans="1:44" s="10" customFormat="1" ht="157.30000000000001" customHeight="1">
      <c r="A1000" s="10" t="s">
        <v>7609</v>
      </c>
      <c r="B1000" s="10" t="s">
        <v>7610</v>
      </c>
      <c r="C1000" s="10">
        <v>14</v>
      </c>
      <c r="D1000" s="158" t="s">
        <v>7914</v>
      </c>
      <c r="E1000" s="10" t="s">
        <v>7915</v>
      </c>
      <c r="F1000" s="10">
        <v>1927</v>
      </c>
      <c r="G1000" s="10" t="s">
        <v>7916</v>
      </c>
      <c r="H1000" s="10">
        <v>2018</v>
      </c>
      <c r="I1000" s="10" t="s">
        <v>7917</v>
      </c>
      <c r="J1000" s="64">
        <v>243939</v>
      </c>
      <c r="K1000" s="10" t="s">
        <v>69</v>
      </c>
      <c r="L1000" s="10" t="s">
        <v>7918</v>
      </c>
      <c r="M1000" s="10" t="s">
        <v>7919</v>
      </c>
      <c r="N1000" s="10" t="s">
        <v>7920</v>
      </c>
      <c r="O1000" s="10" t="s">
        <v>7921</v>
      </c>
      <c r="P1000" s="10">
        <v>35344</v>
      </c>
      <c r="Q1000" s="159">
        <v>108.7</v>
      </c>
      <c r="R1000" s="159">
        <v>28.7</v>
      </c>
      <c r="S1000" s="159">
        <v>35</v>
      </c>
      <c r="T1000" s="159">
        <v>45</v>
      </c>
      <c r="U1000" s="159">
        <v>108.7</v>
      </c>
      <c r="V1000" s="47">
        <v>10</v>
      </c>
      <c r="W1000" s="47">
        <v>63.33</v>
      </c>
      <c r="X1000" s="35" t="s">
        <v>7922</v>
      </c>
      <c r="Y1000" s="10">
        <v>1</v>
      </c>
      <c r="Z1000" s="10">
        <v>2</v>
      </c>
      <c r="AA1000" s="10">
        <v>1</v>
      </c>
      <c r="AB1000" s="10">
        <v>47</v>
      </c>
      <c r="AD1000" s="10">
        <v>72</v>
      </c>
      <c r="AE1000" s="10">
        <v>0.2</v>
      </c>
      <c r="AF1000" s="10">
        <v>10</v>
      </c>
      <c r="AG1000" s="10" t="s">
        <v>7914</v>
      </c>
      <c r="AH1000" s="10" t="s">
        <v>7923</v>
      </c>
      <c r="AI1000" s="10">
        <v>6</v>
      </c>
      <c r="AJ1000" s="10" t="s">
        <v>7924</v>
      </c>
      <c r="AK1000" s="10" t="s">
        <v>7923</v>
      </c>
      <c r="AL1000" s="10">
        <v>4</v>
      </c>
      <c r="AM1000" s="10" t="s">
        <v>7925</v>
      </c>
      <c r="AN1000" s="10" t="s">
        <v>7923</v>
      </c>
      <c r="AO1000" s="10">
        <v>0</v>
      </c>
    </row>
    <row r="1001" spans="1:44" s="10" customFormat="1" ht="168" customHeight="1">
      <c r="A1001" s="10" t="s">
        <v>7609</v>
      </c>
      <c r="B1001" s="10" t="s">
        <v>7610</v>
      </c>
      <c r="C1001" s="10">
        <v>4</v>
      </c>
      <c r="D1001" s="158" t="s">
        <v>4396</v>
      </c>
      <c r="E1001" s="10" t="s">
        <v>7612</v>
      </c>
      <c r="F1001" s="10">
        <v>10268</v>
      </c>
      <c r="G1001" s="10" t="s">
        <v>7926</v>
      </c>
      <c r="H1001" s="10">
        <v>2019</v>
      </c>
      <c r="I1001" s="10" t="s">
        <v>7927</v>
      </c>
      <c r="J1001" s="64">
        <v>93204.55</v>
      </c>
      <c r="K1001" s="10" t="s">
        <v>69</v>
      </c>
      <c r="L1001" s="10" t="s">
        <v>7615</v>
      </c>
      <c r="M1001" s="10" t="s">
        <v>7616</v>
      </c>
      <c r="N1001" s="10" t="s">
        <v>7928</v>
      </c>
      <c r="O1001" s="10" t="s">
        <v>7929</v>
      </c>
      <c r="P1001" s="10" t="s">
        <v>7930</v>
      </c>
      <c r="Q1001" s="159">
        <v>90.97</v>
      </c>
      <c r="R1001" s="159">
        <v>10.97</v>
      </c>
      <c r="S1001" s="159">
        <v>35</v>
      </c>
      <c r="T1001" s="159">
        <v>45</v>
      </c>
      <c r="U1001" s="159">
        <v>90.97</v>
      </c>
      <c r="V1001" s="47">
        <v>93</v>
      </c>
      <c r="W1001" s="47">
        <v>57.87</v>
      </c>
      <c r="X1001" s="35" t="s">
        <v>7620</v>
      </c>
      <c r="Y1001" s="10">
        <v>4</v>
      </c>
      <c r="Z1001" s="10">
        <v>2</v>
      </c>
      <c r="AA1001" s="10">
        <v>4</v>
      </c>
      <c r="AB1001" s="10">
        <v>60</v>
      </c>
      <c r="AE1001" s="10">
        <v>0.2</v>
      </c>
      <c r="AF1001" s="10">
        <v>53</v>
      </c>
      <c r="AG1001" s="16" t="s">
        <v>7931</v>
      </c>
      <c r="AH1001" s="10" t="s">
        <v>7932</v>
      </c>
      <c r="AI1001" s="10">
        <v>25</v>
      </c>
      <c r="AJ1001" s="16" t="s">
        <v>4396</v>
      </c>
      <c r="AK1001" s="10" t="s">
        <v>7866</v>
      </c>
      <c r="AL1001" s="10">
        <v>20</v>
      </c>
      <c r="AM1001" s="16" t="s">
        <v>77</v>
      </c>
      <c r="AN1001" s="10" t="s">
        <v>7867</v>
      </c>
      <c r="AO1001" s="10">
        <v>8</v>
      </c>
    </row>
    <row r="1002" spans="1:44" s="10" customFormat="1" ht="212.15">
      <c r="A1002" s="10" t="s">
        <v>7609</v>
      </c>
      <c r="B1002" s="10" t="s">
        <v>7610</v>
      </c>
      <c r="C1002" s="10">
        <v>4</v>
      </c>
      <c r="D1002" s="158" t="s">
        <v>4396</v>
      </c>
      <c r="E1002" s="10" t="s">
        <v>7612</v>
      </c>
      <c r="F1002" s="10">
        <v>10268</v>
      </c>
      <c r="G1002" s="10" t="s">
        <v>7933</v>
      </c>
      <c r="H1002" s="10">
        <v>2020</v>
      </c>
      <c r="I1002" s="10" t="s">
        <v>7934</v>
      </c>
      <c r="J1002" s="64">
        <v>197030</v>
      </c>
      <c r="K1002" s="10" t="s">
        <v>328</v>
      </c>
      <c r="L1002" s="10" t="s">
        <v>7615</v>
      </c>
      <c r="P1002" s="10">
        <v>36857</v>
      </c>
      <c r="Q1002" s="159">
        <v>103.08</v>
      </c>
      <c r="R1002" s="159">
        <v>23.08</v>
      </c>
      <c r="S1002" s="159">
        <v>35</v>
      </c>
      <c r="T1002" s="159">
        <v>45</v>
      </c>
      <c r="U1002" s="159">
        <f t="shared" ref="U1002:U1008" si="47">+R1002+S1002+T1002</f>
        <v>103.08</v>
      </c>
      <c r="V1002" s="47">
        <v>34</v>
      </c>
      <c r="W1002" s="47">
        <v>21.05</v>
      </c>
      <c r="X1002" s="35" t="s">
        <v>7620</v>
      </c>
      <c r="Y1002" s="10">
        <v>3</v>
      </c>
      <c r="Z1002" s="10">
        <v>4</v>
      </c>
      <c r="AA1002" s="10">
        <v>6</v>
      </c>
      <c r="AB1002" s="10">
        <v>11</v>
      </c>
      <c r="AE1002" s="10">
        <v>0.2</v>
      </c>
      <c r="AF1002" s="10">
        <v>88</v>
      </c>
      <c r="AG1002" s="16" t="s">
        <v>7935</v>
      </c>
      <c r="AH1002" s="10" t="s">
        <v>7936</v>
      </c>
      <c r="AI1002" s="10">
        <v>50</v>
      </c>
      <c r="AJ1002" s="16" t="s">
        <v>4396</v>
      </c>
      <c r="AK1002" s="10" t="s">
        <v>7937</v>
      </c>
      <c r="AL1002" s="10">
        <v>14</v>
      </c>
      <c r="AM1002" s="16" t="s">
        <v>7931</v>
      </c>
      <c r="AN1002" s="10" t="s">
        <v>7932</v>
      </c>
      <c r="AO1002" s="10">
        <v>13</v>
      </c>
      <c r="AP1002" s="16" t="s">
        <v>77</v>
      </c>
      <c r="AQ1002" s="10" t="s">
        <v>7867</v>
      </c>
      <c r="AR1002" s="10">
        <v>11</v>
      </c>
    </row>
    <row r="1003" spans="1:44" s="10" customFormat="1" ht="282.89999999999998">
      <c r="A1003" s="10" t="s">
        <v>7609</v>
      </c>
      <c r="B1003" s="10" t="s">
        <v>7610</v>
      </c>
      <c r="C1003" s="10">
        <v>24</v>
      </c>
      <c r="D1003" s="158" t="s">
        <v>3208</v>
      </c>
      <c r="E1003" s="10" t="s">
        <v>7689</v>
      </c>
      <c r="F1003" s="10">
        <v>7134</v>
      </c>
      <c r="G1003" s="10" t="s">
        <v>7938</v>
      </c>
      <c r="H1003" s="10">
        <v>2020</v>
      </c>
      <c r="I1003" s="60" t="s">
        <v>7939</v>
      </c>
      <c r="J1003" s="64">
        <v>93676.59</v>
      </c>
      <c r="K1003" s="10" t="s">
        <v>328</v>
      </c>
      <c r="L1003" s="10" t="s">
        <v>7733</v>
      </c>
      <c r="P1003" s="10" t="s">
        <v>7940</v>
      </c>
      <c r="Q1003" s="159">
        <v>91.02</v>
      </c>
      <c r="R1003" s="159">
        <v>11.02</v>
      </c>
      <c r="S1003" s="159">
        <v>35</v>
      </c>
      <c r="T1003" s="159">
        <v>45</v>
      </c>
      <c r="U1003" s="159">
        <f t="shared" si="47"/>
        <v>91.02</v>
      </c>
      <c r="V1003" s="47">
        <v>100</v>
      </c>
      <c r="W1003" s="47">
        <v>41.34</v>
      </c>
      <c r="X1003" s="35" t="s">
        <v>7896</v>
      </c>
      <c r="Y1003" s="10">
        <v>4</v>
      </c>
      <c r="Z1003" s="10">
        <v>4</v>
      </c>
      <c r="AA1003" s="10">
        <v>6</v>
      </c>
      <c r="AB1003" s="10">
        <v>20</v>
      </c>
      <c r="AE1003" s="10">
        <v>0.2</v>
      </c>
      <c r="AF1003" s="94">
        <v>100</v>
      </c>
      <c r="AG1003" s="10" t="s">
        <v>7721</v>
      </c>
      <c r="AH1003" s="10" t="s">
        <v>7722</v>
      </c>
      <c r="AI1003" s="94"/>
      <c r="AJ1003" s="94" t="s">
        <v>3208</v>
      </c>
      <c r="AK1003" s="94" t="s">
        <v>7689</v>
      </c>
      <c r="AN1003" s="10" t="s">
        <v>7723</v>
      </c>
    </row>
    <row r="1004" spans="1:44" s="10" customFormat="1" ht="70.75">
      <c r="A1004" s="10" t="s">
        <v>7609</v>
      </c>
      <c r="B1004" s="10" t="s">
        <v>7610</v>
      </c>
      <c r="C1004" s="10">
        <v>10</v>
      </c>
      <c r="D1004" s="158" t="s">
        <v>7897</v>
      </c>
      <c r="E1004" s="10" t="s">
        <v>7898</v>
      </c>
      <c r="F1004" s="10">
        <v>21354</v>
      </c>
      <c r="G1004" s="10" t="s">
        <v>7941</v>
      </c>
      <c r="H1004" s="10">
        <v>2021</v>
      </c>
      <c r="J1004" s="64">
        <v>27633</v>
      </c>
      <c r="K1004" s="10" t="s">
        <v>332</v>
      </c>
      <c r="P1004" s="10">
        <v>37579</v>
      </c>
      <c r="Q1004" s="159">
        <v>83.25</v>
      </c>
      <c r="R1004" s="159">
        <v>3.25</v>
      </c>
      <c r="S1004" s="159">
        <v>35</v>
      </c>
      <c r="T1004" s="159">
        <v>45</v>
      </c>
      <c r="U1004" s="159">
        <f t="shared" si="47"/>
        <v>83.25</v>
      </c>
      <c r="V1004" s="47"/>
      <c r="W1004" s="47">
        <v>8.92</v>
      </c>
      <c r="X1004" s="35" t="s">
        <v>7942</v>
      </c>
      <c r="Y1004" s="10">
        <v>4</v>
      </c>
      <c r="Z1004" s="10">
        <v>2</v>
      </c>
      <c r="AA1004" s="10">
        <v>1</v>
      </c>
      <c r="AB1004" s="10">
        <v>31</v>
      </c>
      <c r="AE1004" s="10">
        <v>0.2</v>
      </c>
      <c r="AF1004" s="10">
        <v>100</v>
      </c>
      <c r="AG1004" s="10" t="s">
        <v>7904</v>
      </c>
      <c r="AH1004" s="10" t="s">
        <v>7943</v>
      </c>
      <c r="AI1004" s="10">
        <v>50</v>
      </c>
      <c r="AJ1004" s="10" t="s">
        <v>7897</v>
      </c>
      <c r="AK1004" s="10" t="s">
        <v>7943</v>
      </c>
      <c r="AL1004" s="10">
        <v>50</v>
      </c>
    </row>
    <row r="1005" spans="1:44" s="10" customFormat="1" ht="127.3">
      <c r="A1005" s="10" t="s">
        <v>7609</v>
      </c>
      <c r="B1005" s="10" t="s">
        <v>7610</v>
      </c>
      <c r="C1005" s="10">
        <v>27</v>
      </c>
      <c r="D1005" s="158" t="s">
        <v>7745</v>
      </c>
      <c r="E1005" s="10" t="s">
        <v>7740</v>
      </c>
      <c r="F1005" s="10">
        <v>25528</v>
      </c>
      <c r="G1005" s="10" t="s">
        <v>7944</v>
      </c>
      <c r="H1005" s="10">
        <v>2021</v>
      </c>
      <c r="I1005" s="156" t="s">
        <v>7945</v>
      </c>
      <c r="J1005" s="64">
        <v>273380.08</v>
      </c>
      <c r="K1005" s="10" t="s">
        <v>332</v>
      </c>
      <c r="L1005" s="156" t="s">
        <v>7946</v>
      </c>
      <c r="P1005" s="10" t="s">
        <v>7947</v>
      </c>
      <c r="Q1005" s="159">
        <v>112.17</v>
      </c>
      <c r="R1005" s="159">
        <v>32.17</v>
      </c>
      <c r="S1005" s="159">
        <v>35</v>
      </c>
      <c r="T1005" s="159">
        <v>45</v>
      </c>
      <c r="U1005" s="159">
        <f t="shared" si="47"/>
        <v>112.17</v>
      </c>
      <c r="V1005" s="47" t="s">
        <v>7948</v>
      </c>
      <c r="W1005" s="47">
        <v>6.64</v>
      </c>
      <c r="X1005" s="35" t="s">
        <v>7949</v>
      </c>
      <c r="Y1005" s="10">
        <v>3</v>
      </c>
      <c r="Z1005" s="10">
        <v>1</v>
      </c>
      <c r="AA1005" s="10">
        <v>4</v>
      </c>
      <c r="AB1005" s="10">
        <v>10</v>
      </c>
      <c r="AC1005" s="156">
        <v>146</v>
      </c>
      <c r="AD1005" s="156">
        <v>100</v>
      </c>
      <c r="AE1005" s="10">
        <v>0.2</v>
      </c>
      <c r="AF1005" s="156">
        <v>100</v>
      </c>
      <c r="AG1005" s="156" t="s">
        <v>7739</v>
      </c>
      <c r="AH1005" s="156" t="s">
        <v>7740</v>
      </c>
      <c r="AI1005" s="156">
        <v>40</v>
      </c>
      <c r="AJ1005" s="156" t="s">
        <v>7743</v>
      </c>
      <c r="AK1005" s="156" t="s">
        <v>7744</v>
      </c>
      <c r="AL1005" s="156">
        <v>10</v>
      </c>
      <c r="AM1005" s="156" t="s">
        <v>7741</v>
      </c>
      <c r="AN1005" s="156" t="s">
        <v>7742</v>
      </c>
      <c r="AO1005" s="156">
        <v>10</v>
      </c>
      <c r="AP1005" s="156" t="s">
        <v>7745</v>
      </c>
      <c r="AQ1005" s="156" t="s">
        <v>7950</v>
      </c>
      <c r="AR1005" s="156">
        <v>40</v>
      </c>
    </row>
    <row r="1006" spans="1:44" s="10" customFormat="1" ht="136.5" customHeight="1">
      <c r="A1006" s="10" t="s">
        <v>7609</v>
      </c>
      <c r="B1006" s="10" t="s">
        <v>7610</v>
      </c>
      <c r="C1006" s="10">
        <v>25</v>
      </c>
      <c r="D1006" s="158" t="s">
        <v>7622</v>
      </c>
      <c r="E1006" s="10" t="s">
        <v>7951</v>
      </c>
      <c r="F1006" s="10">
        <v>18280</v>
      </c>
      <c r="G1006" s="10" t="s">
        <v>7952</v>
      </c>
      <c r="H1006" s="10">
        <v>2021</v>
      </c>
      <c r="I1006" s="10" t="s">
        <v>7953</v>
      </c>
      <c r="J1006" s="64">
        <v>68295.600000000006</v>
      </c>
      <c r="K1006" s="10" t="s">
        <v>332</v>
      </c>
      <c r="L1006" s="10" t="s">
        <v>7954</v>
      </c>
      <c r="P1006" s="10">
        <v>37406</v>
      </c>
      <c r="Q1006" s="159">
        <v>88.04</v>
      </c>
      <c r="R1006" s="159">
        <v>8.0399999999999991</v>
      </c>
      <c r="S1006" s="159">
        <v>35</v>
      </c>
      <c r="T1006" s="159">
        <v>45</v>
      </c>
      <c r="U1006" s="159">
        <f t="shared" si="47"/>
        <v>88.039999999999992</v>
      </c>
      <c r="V1006" s="47">
        <v>100</v>
      </c>
      <c r="W1006" s="47">
        <v>15</v>
      </c>
      <c r="X1006" s="35" t="s">
        <v>7955</v>
      </c>
      <c r="Y1006" s="10">
        <v>4</v>
      </c>
      <c r="Z1006" s="10">
        <v>5</v>
      </c>
      <c r="AA1006" s="10">
        <v>4</v>
      </c>
      <c r="AB1006" s="10">
        <v>30</v>
      </c>
      <c r="AE1006" s="10">
        <v>0.2</v>
      </c>
      <c r="AF1006" s="10">
        <v>100</v>
      </c>
      <c r="AG1006" s="10" t="s">
        <v>7622</v>
      </c>
      <c r="AH1006" s="10" t="s">
        <v>7956</v>
      </c>
      <c r="AI1006" s="10" t="s">
        <v>7957</v>
      </c>
    </row>
    <row r="1007" spans="1:44" s="10" customFormat="1" ht="226.3">
      <c r="A1007" s="10" t="s">
        <v>7609</v>
      </c>
      <c r="B1007" s="10" t="s">
        <v>7610</v>
      </c>
      <c r="C1007" s="10">
        <v>4</v>
      </c>
      <c r="D1007" s="158" t="s">
        <v>4396</v>
      </c>
      <c r="E1007" s="10" t="s">
        <v>7612</v>
      </c>
      <c r="F1007" s="10">
        <v>10268</v>
      </c>
      <c r="G1007" s="10" t="s">
        <v>7958</v>
      </c>
      <c r="H1007" s="10">
        <v>2021</v>
      </c>
      <c r="I1007" s="10" t="s">
        <v>7959</v>
      </c>
      <c r="J1007" s="64">
        <v>215414.06</v>
      </c>
      <c r="K1007" s="10" t="s">
        <v>332</v>
      </c>
      <c r="L1007" s="10" t="s">
        <v>7960</v>
      </c>
      <c r="P1007" s="10" t="s">
        <v>7961</v>
      </c>
      <c r="Q1007" s="159">
        <v>105.34</v>
      </c>
      <c r="R1007" s="159">
        <v>25.34</v>
      </c>
      <c r="S1007" s="159">
        <v>35</v>
      </c>
      <c r="T1007" s="159">
        <v>45</v>
      </c>
      <c r="U1007" s="159">
        <f t="shared" si="47"/>
        <v>105.34</v>
      </c>
      <c r="V1007" s="47">
        <v>23</v>
      </c>
      <c r="W1007" s="47">
        <v>6.79</v>
      </c>
      <c r="X1007" s="35" t="s">
        <v>7620</v>
      </c>
      <c r="Y1007" s="10">
        <v>4</v>
      </c>
      <c r="Z1007" s="10">
        <v>6</v>
      </c>
      <c r="AA1007" s="10">
        <v>2</v>
      </c>
      <c r="AB1007" s="10">
        <v>4</v>
      </c>
      <c r="AE1007" s="10">
        <v>0.2</v>
      </c>
      <c r="AF1007" s="10">
        <v>76</v>
      </c>
      <c r="AG1007" s="16" t="s">
        <v>4396</v>
      </c>
      <c r="AH1007" s="10" t="s">
        <v>7866</v>
      </c>
      <c r="AI1007" s="10">
        <v>55</v>
      </c>
      <c r="AJ1007" s="16" t="s">
        <v>1468</v>
      </c>
      <c r="AK1007" s="10" t="s">
        <v>7870</v>
      </c>
      <c r="AL1007" s="10">
        <v>3</v>
      </c>
      <c r="AM1007" s="16" t="s">
        <v>77</v>
      </c>
      <c r="AN1007" s="10" t="s">
        <v>7867</v>
      </c>
      <c r="AO1007" s="10">
        <v>18</v>
      </c>
    </row>
    <row r="1008" spans="1:44" s="10" customFormat="1" ht="36.75" customHeight="1">
      <c r="A1008" s="10" t="s">
        <v>7609</v>
      </c>
      <c r="B1008" s="10" t="s">
        <v>7610</v>
      </c>
      <c r="C1008" s="10">
        <v>30</v>
      </c>
      <c r="D1008" s="158" t="s">
        <v>7834</v>
      </c>
      <c r="E1008" s="10" t="s">
        <v>7660</v>
      </c>
      <c r="F1008" s="10">
        <v>12609</v>
      </c>
      <c r="G1008" s="10" t="s">
        <v>7962</v>
      </c>
      <c r="H1008" s="10">
        <v>2021</v>
      </c>
      <c r="J1008" s="64">
        <v>145458.34</v>
      </c>
      <c r="K1008" s="10" t="s">
        <v>332</v>
      </c>
      <c r="P1008" s="10">
        <v>37529</v>
      </c>
      <c r="Q1008" s="159">
        <v>97.12</v>
      </c>
      <c r="R1008" s="159">
        <v>17.12</v>
      </c>
      <c r="S1008" s="159">
        <v>35</v>
      </c>
      <c r="T1008" s="159">
        <v>45</v>
      </c>
      <c r="U1008" s="159">
        <f t="shared" si="47"/>
        <v>97.12</v>
      </c>
      <c r="V1008" s="47"/>
      <c r="W1008" s="47">
        <v>3.33</v>
      </c>
      <c r="X1008" s="35" t="s">
        <v>7667</v>
      </c>
      <c r="Y1008" s="10">
        <v>1</v>
      </c>
      <c r="Z1008" s="10">
        <v>1</v>
      </c>
      <c r="AA1008" s="10">
        <v>5</v>
      </c>
      <c r="AB1008" s="10">
        <v>44</v>
      </c>
      <c r="AE1008" s="10">
        <v>0.2</v>
      </c>
      <c r="AF1008" s="10">
        <v>100</v>
      </c>
      <c r="AG1008" s="10" t="s">
        <v>7668</v>
      </c>
      <c r="AH1008" s="10" t="s">
        <v>7669</v>
      </c>
      <c r="AJ1008" s="10" t="s">
        <v>7670</v>
      </c>
      <c r="AK1008" s="10" t="s">
        <v>7660</v>
      </c>
    </row>
    <row r="1009" spans="1:50" s="95" customFormat="1" ht="113.15">
      <c r="A1009" s="157">
        <v>1540</v>
      </c>
      <c r="B1009" s="157" t="s">
        <v>7963</v>
      </c>
      <c r="C1009" s="95" t="s">
        <v>7964</v>
      </c>
      <c r="D1009" s="157"/>
      <c r="E1009" s="95" t="s">
        <v>7965</v>
      </c>
      <c r="F1009" s="95">
        <v>14573</v>
      </c>
      <c r="G1009" s="157" t="s">
        <v>7966</v>
      </c>
      <c r="H1009" s="157">
        <v>2004</v>
      </c>
      <c r="I1009" s="95" t="s">
        <v>7966</v>
      </c>
      <c r="J1009" s="161">
        <v>43815.72</v>
      </c>
      <c r="K1009" s="157" t="s">
        <v>149</v>
      </c>
      <c r="L1009" s="156" t="s">
        <v>7967</v>
      </c>
      <c r="M1009" s="156" t="s">
        <v>7968</v>
      </c>
      <c r="N1009" s="157" t="s">
        <v>7969</v>
      </c>
      <c r="O1009" s="157" t="s">
        <v>7970</v>
      </c>
      <c r="P1009" s="157">
        <v>2224</v>
      </c>
      <c r="Q1009" s="161" t="s">
        <v>7971</v>
      </c>
      <c r="R1009" s="161" t="s">
        <v>7972</v>
      </c>
      <c r="S1009" s="161" t="s">
        <v>7973</v>
      </c>
      <c r="T1009" s="140" t="s">
        <v>7974</v>
      </c>
      <c r="U1009" s="140" t="s">
        <v>7975</v>
      </c>
      <c r="V1009" s="51">
        <v>100</v>
      </c>
      <c r="W1009" s="51">
        <v>100</v>
      </c>
      <c r="X1009" s="121" t="s">
        <v>7976</v>
      </c>
      <c r="Y1009" s="95">
        <v>6</v>
      </c>
      <c r="Z1009" s="95">
        <v>4</v>
      </c>
      <c r="AA1009" s="95">
        <v>7</v>
      </c>
      <c r="AB1009" s="95">
        <v>7</v>
      </c>
      <c r="AC1009" s="95" t="s">
        <v>355</v>
      </c>
      <c r="AD1009" s="95">
        <v>0</v>
      </c>
      <c r="AE1009" s="95">
        <v>5</v>
      </c>
      <c r="AF1009" s="164">
        <v>100</v>
      </c>
      <c r="AG1009" s="157" t="s">
        <v>7977</v>
      </c>
      <c r="AH1009" s="157" t="s">
        <v>7978</v>
      </c>
      <c r="AI1009" s="164">
        <v>100</v>
      </c>
    </row>
    <row r="1010" spans="1:50" s="156" customFormat="1" ht="113.15">
      <c r="A1010" s="157">
        <v>1540</v>
      </c>
      <c r="B1010" s="157" t="s">
        <v>7979</v>
      </c>
      <c r="C1010" s="156" t="s">
        <v>7964</v>
      </c>
      <c r="D1010" s="157"/>
      <c r="E1010" s="95" t="s">
        <v>7965</v>
      </c>
      <c r="F1010" s="95">
        <v>14573</v>
      </c>
      <c r="G1010" s="157" t="s">
        <v>7980</v>
      </c>
      <c r="H1010" s="157">
        <v>2008</v>
      </c>
      <c r="I1010" s="156" t="s">
        <v>7981</v>
      </c>
      <c r="J1010" s="161">
        <v>52578.87</v>
      </c>
      <c r="K1010" s="164" t="s">
        <v>103</v>
      </c>
      <c r="L1010" s="156" t="s">
        <v>7967</v>
      </c>
      <c r="M1010" s="156" t="s">
        <v>7968</v>
      </c>
      <c r="N1010" s="157" t="s">
        <v>7969</v>
      </c>
      <c r="O1010" s="157" t="s">
        <v>7970</v>
      </c>
      <c r="P1010" s="157">
        <v>3432</v>
      </c>
      <c r="Q1010" s="161" t="s">
        <v>7982</v>
      </c>
      <c r="R1010" s="161" t="s">
        <v>7972</v>
      </c>
      <c r="S1010" s="161" t="s">
        <v>7973</v>
      </c>
      <c r="T1010" s="140" t="s">
        <v>7974</v>
      </c>
      <c r="U1010" s="161" t="s">
        <v>7983</v>
      </c>
      <c r="V1010" s="51">
        <v>100</v>
      </c>
      <c r="W1010" s="51">
        <v>100</v>
      </c>
      <c r="X1010" s="121" t="s">
        <v>7984</v>
      </c>
      <c r="Y1010" s="156">
        <v>6</v>
      </c>
      <c r="Z1010" s="156">
        <v>4</v>
      </c>
      <c r="AA1010" s="156">
        <v>7</v>
      </c>
      <c r="AB1010" s="156">
        <v>7</v>
      </c>
      <c r="AC1010" s="156" t="s">
        <v>355</v>
      </c>
      <c r="AD1010" s="156">
        <v>0</v>
      </c>
      <c r="AE1010" s="156">
        <v>5</v>
      </c>
      <c r="AF1010" s="164">
        <v>100</v>
      </c>
      <c r="AG1010" s="157" t="s">
        <v>7977</v>
      </c>
      <c r="AH1010" s="157" t="s">
        <v>7978</v>
      </c>
      <c r="AI1010" s="164">
        <v>100</v>
      </c>
    </row>
    <row r="1011" spans="1:50" s="156" customFormat="1" ht="113.15">
      <c r="A1011" s="120">
        <v>1540</v>
      </c>
      <c r="B1011" s="120" t="s">
        <v>7979</v>
      </c>
      <c r="C1011" s="156" t="s">
        <v>7985</v>
      </c>
      <c r="D1011" s="253" t="s">
        <v>1645</v>
      </c>
      <c r="E1011" s="95" t="s">
        <v>7986</v>
      </c>
      <c r="F1011" s="95">
        <v>14573</v>
      </c>
      <c r="G1011" s="120" t="s">
        <v>7987</v>
      </c>
      <c r="H1011" s="120">
        <v>2010</v>
      </c>
      <c r="I1011" s="156" t="s">
        <v>7988</v>
      </c>
      <c r="J1011" s="140">
        <v>110000</v>
      </c>
      <c r="K1011" s="122" t="s">
        <v>81</v>
      </c>
      <c r="L1011" s="122" t="s">
        <v>7989</v>
      </c>
      <c r="M1011" s="156" t="s">
        <v>7990</v>
      </c>
      <c r="N1011" s="120" t="s">
        <v>7991</v>
      </c>
      <c r="O1011" s="120" t="s">
        <v>7992</v>
      </c>
      <c r="P1011" s="120" t="s">
        <v>7993</v>
      </c>
      <c r="Q1011" s="140" t="s">
        <v>7994</v>
      </c>
      <c r="R1011" s="161" t="s">
        <v>7972</v>
      </c>
      <c r="S1011" s="161" t="s">
        <v>7995</v>
      </c>
      <c r="T1011" s="140" t="s">
        <v>7974</v>
      </c>
      <c r="U1011" s="140" t="s">
        <v>7996</v>
      </c>
      <c r="V1011" s="154">
        <v>100</v>
      </c>
      <c r="W1011" s="51">
        <v>100</v>
      </c>
      <c r="X1011" s="121" t="s">
        <v>7997</v>
      </c>
      <c r="Y1011" s="156">
        <v>6</v>
      </c>
      <c r="Z1011" s="156">
        <v>1</v>
      </c>
      <c r="AA1011" s="156">
        <v>1</v>
      </c>
      <c r="AB1011" s="156">
        <v>26</v>
      </c>
      <c r="AC1011" s="156" t="s">
        <v>355</v>
      </c>
      <c r="AD1011" s="156">
        <v>0</v>
      </c>
      <c r="AE1011" s="156">
        <v>2</v>
      </c>
      <c r="AF1011" s="164">
        <v>100</v>
      </c>
      <c r="AG1011" s="120" t="s">
        <v>1645</v>
      </c>
      <c r="AH1011" s="157" t="s">
        <v>7998</v>
      </c>
      <c r="AI1011" s="164">
        <v>100</v>
      </c>
    </row>
    <row r="1012" spans="1:50" s="8" customFormat="1" ht="282.89999999999998">
      <c r="A1012" s="95">
        <v>1540</v>
      </c>
      <c r="B1012" s="95" t="s">
        <v>7979</v>
      </c>
      <c r="C1012" s="95" t="s">
        <v>7999</v>
      </c>
      <c r="D1012" s="120" t="s">
        <v>8000</v>
      </c>
      <c r="E1012" s="95" t="s">
        <v>8001</v>
      </c>
      <c r="F1012" s="95">
        <v>20044</v>
      </c>
      <c r="G1012" s="156" t="s">
        <v>8002</v>
      </c>
      <c r="H1012" s="156">
        <v>2016</v>
      </c>
      <c r="I1012" s="156" t="s">
        <v>8003</v>
      </c>
      <c r="J1012" s="159">
        <v>40000</v>
      </c>
      <c r="K1012" s="156" t="s">
        <v>271</v>
      </c>
      <c r="L1012" s="156" t="s">
        <v>8004</v>
      </c>
      <c r="M1012" s="156" t="s">
        <v>8005</v>
      </c>
      <c r="N1012" s="156" t="s">
        <v>8006</v>
      </c>
      <c r="O1012" s="156" t="s">
        <v>8007</v>
      </c>
      <c r="P1012" s="95">
        <v>6286</v>
      </c>
      <c r="Q1012" s="108">
        <v>74.47</v>
      </c>
      <c r="R1012" s="108">
        <v>7.84</v>
      </c>
      <c r="S1012" s="108">
        <v>1</v>
      </c>
      <c r="T1012" s="108">
        <v>25.6</v>
      </c>
      <c r="U1012" s="108">
        <v>26.6</v>
      </c>
      <c r="V1012" s="142">
        <v>30</v>
      </c>
      <c r="W1012" s="142">
        <v>100</v>
      </c>
      <c r="X1012" s="14" t="s">
        <v>8008</v>
      </c>
      <c r="Y1012" s="156">
        <v>6</v>
      </c>
      <c r="Z1012" s="156">
        <v>4</v>
      </c>
      <c r="AA1012" s="156">
        <v>7</v>
      </c>
      <c r="AB1012" s="156">
        <v>60</v>
      </c>
      <c r="AC1012" s="156" t="s">
        <v>8009</v>
      </c>
      <c r="AD1012" s="156">
        <v>25.6</v>
      </c>
      <c r="AE1012" s="156">
        <v>3</v>
      </c>
      <c r="AF1012" s="156">
        <v>30</v>
      </c>
      <c r="AG1012" s="157" t="s">
        <v>8000</v>
      </c>
      <c r="AH1012" s="156" t="s">
        <v>8001</v>
      </c>
      <c r="AI1012" s="156">
        <v>50</v>
      </c>
      <c r="AJ1012" s="95"/>
      <c r="AK1012" s="95"/>
      <c r="AL1012" s="95"/>
      <c r="AM1012" s="95"/>
      <c r="AN1012" s="95"/>
      <c r="AO1012" s="95"/>
      <c r="AP1012" s="95"/>
      <c r="AQ1012" s="95"/>
      <c r="AR1012" s="95"/>
      <c r="AS1012" s="95"/>
      <c r="AT1012" s="95"/>
      <c r="AU1012" s="95"/>
      <c r="AV1012" s="95"/>
      <c r="AW1012" s="95"/>
      <c r="AX1012" s="95"/>
    </row>
    <row r="1013" spans="1:50" s="156" customFormat="1" ht="83.05" customHeight="1">
      <c r="A1013" s="157">
        <v>1540</v>
      </c>
      <c r="B1013" s="157" t="s">
        <v>7963</v>
      </c>
      <c r="C1013" s="156" t="s">
        <v>7964</v>
      </c>
      <c r="D1013" s="157" t="s">
        <v>7977</v>
      </c>
      <c r="E1013" s="95" t="s">
        <v>7986</v>
      </c>
      <c r="F1013" s="95">
        <v>14573</v>
      </c>
      <c r="G1013" s="157" t="s">
        <v>8010</v>
      </c>
      <c r="H1013" s="156">
        <v>2016</v>
      </c>
      <c r="I1013" s="156" t="s">
        <v>8011</v>
      </c>
      <c r="J1013" s="159">
        <v>46238</v>
      </c>
      <c r="K1013" s="156" t="s">
        <v>271</v>
      </c>
      <c r="L1013" s="156" t="s">
        <v>7967</v>
      </c>
      <c r="M1013" s="156" t="s">
        <v>7968</v>
      </c>
      <c r="N1013" s="156" t="s">
        <v>8012</v>
      </c>
      <c r="O1013" s="156" t="s">
        <v>8013</v>
      </c>
      <c r="P1013" s="156">
        <v>6282</v>
      </c>
      <c r="Q1013" s="159" t="s">
        <v>7971</v>
      </c>
      <c r="R1013" s="161" t="s">
        <v>7972</v>
      </c>
      <c r="S1013" s="161" t="s">
        <v>7995</v>
      </c>
      <c r="T1013" s="140" t="s">
        <v>7974</v>
      </c>
      <c r="U1013" s="159" t="s">
        <v>8014</v>
      </c>
      <c r="V1013" s="51">
        <v>100</v>
      </c>
      <c r="W1013" s="51">
        <v>100</v>
      </c>
      <c r="X1013" s="23" t="s">
        <v>8015</v>
      </c>
      <c r="Y1013" s="156">
        <v>6</v>
      </c>
      <c r="Z1013" s="156">
        <v>1</v>
      </c>
      <c r="AA1013" s="156">
        <v>1</v>
      </c>
      <c r="AB1013" s="156">
        <v>7</v>
      </c>
      <c r="AC1013" s="156" t="s">
        <v>8016</v>
      </c>
      <c r="AD1013" s="156">
        <v>0</v>
      </c>
      <c r="AE1013" s="156">
        <v>5</v>
      </c>
      <c r="AF1013" s="164">
        <v>100</v>
      </c>
      <c r="AG1013" s="157" t="s">
        <v>7977</v>
      </c>
      <c r="AH1013" s="157" t="s">
        <v>7978</v>
      </c>
      <c r="AI1013" s="164">
        <v>100</v>
      </c>
    </row>
    <row r="1014" spans="1:50" s="156" customFormat="1" ht="89.05" customHeight="1">
      <c r="A1014" s="157">
        <v>1540</v>
      </c>
      <c r="B1014" s="157" t="s">
        <v>7979</v>
      </c>
      <c r="C1014" s="156" t="s">
        <v>7964</v>
      </c>
      <c r="D1014" s="386" t="s">
        <v>7977</v>
      </c>
      <c r="E1014" s="95" t="s">
        <v>7965</v>
      </c>
      <c r="F1014" s="95">
        <v>14573</v>
      </c>
      <c r="G1014" s="156" t="s">
        <v>3533</v>
      </c>
      <c r="H1014" s="156">
        <v>2017</v>
      </c>
      <c r="I1014" s="156" t="s">
        <v>3533</v>
      </c>
      <c r="J1014" s="159">
        <v>34831</v>
      </c>
      <c r="K1014" s="156" t="s">
        <v>271</v>
      </c>
      <c r="L1014" s="156" t="s">
        <v>7967</v>
      </c>
      <c r="M1014" s="156" t="s">
        <v>7968</v>
      </c>
      <c r="N1014" s="156" t="s">
        <v>8017</v>
      </c>
      <c r="O1014" s="156" t="s">
        <v>8018</v>
      </c>
      <c r="P1014" s="156">
        <v>6298</v>
      </c>
      <c r="Q1014" s="159" t="s">
        <v>7971</v>
      </c>
      <c r="R1014" s="161" t="s">
        <v>8019</v>
      </c>
      <c r="S1014" s="161" t="s">
        <v>7973</v>
      </c>
      <c r="T1014" s="140" t="s">
        <v>7974</v>
      </c>
      <c r="U1014" s="159" t="s">
        <v>8014</v>
      </c>
      <c r="V1014" s="51">
        <v>100</v>
      </c>
      <c r="W1014" s="51">
        <v>95</v>
      </c>
      <c r="X1014" s="23" t="s">
        <v>8015</v>
      </c>
      <c r="Y1014" s="156">
        <v>4</v>
      </c>
      <c r="Z1014" s="156">
        <v>4</v>
      </c>
      <c r="AA1014" s="156">
        <v>8</v>
      </c>
      <c r="AB1014" s="156">
        <v>7</v>
      </c>
      <c r="AC1014" s="156" t="s">
        <v>8016</v>
      </c>
      <c r="AD1014" s="156">
        <v>0</v>
      </c>
      <c r="AE1014" s="156">
        <v>3</v>
      </c>
      <c r="AF1014" s="164">
        <v>100</v>
      </c>
      <c r="AG1014" s="157" t="s">
        <v>7977</v>
      </c>
      <c r="AH1014" s="157" t="s">
        <v>7978</v>
      </c>
      <c r="AI1014" s="164">
        <v>100</v>
      </c>
    </row>
    <row r="1015" spans="1:50" s="156" customFormat="1" ht="99">
      <c r="A1015" s="120">
        <v>1540</v>
      </c>
      <c r="B1015" s="120" t="s">
        <v>7979</v>
      </c>
      <c r="C1015" s="156" t="s">
        <v>7964</v>
      </c>
      <c r="D1015" s="386" t="s">
        <v>7977</v>
      </c>
      <c r="E1015" s="95" t="s">
        <v>7965</v>
      </c>
      <c r="F1015" s="95">
        <v>14573</v>
      </c>
      <c r="G1015" s="156" t="s">
        <v>8020</v>
      </c>
      <c r="H1015" s="156">
        <v>2017</v>
      </c>
      <c r="I1015" s="156" t="s">
        <v>8020</v>
      </c>
      <c r="J1015" s="159">
        <v>48280</v>
      </c>
      <c r="K1015" s="156" t="s">
        <v>271</v>
      </c>
      <c r="L1015" s="156" t="s">
        <v>7967</v>
      </c>
      <c r="M1015" s="156" t="s">
        <v>7968</v>
      </c>
      <c r="N1015" s="156" t="s">
        <v>8021</v>
      </c>
      <c r="O1015" s="156" t="s">
        <v>8022</v>
      </c>
      <c r="P1015" s="156">
        <v>6297</v>
      </c>
      <c r="Q1015" s="159" t="s">
        <v>7971</v>
      </c>
      <c r="R1015" s="161" t="s">
        <v>8019</v>
      </c>
      <c r="S1015" s="161" t="s">
        <v>7995</v>
      </c>
      <c r="T1015" s="140" t="s">
        <v>7974</v>
      </c>
      <c r="U1015" s="159" t="s">
        <v>8014</v>
      </c>
      <c r="V1015" s="154">
        <v>100</v>
      </c>
      <c r="W1015" s="51">
        <v>95</v>
      </c>
      <c r="X1015" s="23" t="s">
        <v>8015</v>
      </c>
      <c r="Y1015" s="156">
        <v>6</v>
      </c>
      <c r="Z1015" s="156">
        <v>4</v>
      </c>
      <c r="AA1015" s="156">
        <v>7</v>
      </c>
      <c r="AB1015" s="156">
        <v>7</v>
      </c>
      <c r="AC1015" s="156" t="s">
        <v>8016</v>
      </c>
      <c r="AD1015" s="156">
        <v>0</v>
      </c>
      <c r="AE1015" s="156">
        <v>3</v>
      </c>
      <c r="AF1015" s="164">
        <v>100</v>
      </c>
      <c r="AG1015" s="157" t="s">
        <v>7977</v>
      </c>
      <c r="AH1015" s="157" t="s">
        <v>7978</v>
      </c>
      <c r="AI1015" s="164">
        <v>100</v>
      </c>
    </row>
    <row r="1016" spans="1:50" s="10" customFormat="1" ht="282.89999999999998">
      <c r="A1016" s="95">
        <v>1540</v>
      </c>
      <c r="B1016" s="95" t="s">
        <v>7979</v>
      </c>
      <c r="C1016" s="95" t="s">
        <v>7999</v>
      </c>
      <c r="D1016" s="386" t="s">
        <v>8000</v>
      </c>
      <c r="E1016" s="95" t="s">
        <v>8023</v>
      </c>
      <c r="F1016" s="95">
        <v>31177</v>
      </c>
      <c r="G1016" s="157" t="s">
        <v>8024</v>
      </c>
      <c r="H1016" s="156">
        <v>2019</v>
      </c>
      <c r="I1016" s="156" t="s">
        <v>8025</v>
      </c>
      <c r="J1016" s="161">
        <v>40748</v>
      </c>
      <c r="K1016" s="156" t="s">
        <v>69</v>
      </c>
      <c r="L1016" s="156" t="s">
        <v>8004</v>
      </c>
      <c r="M1016" s="156" t="s">
        <v>8005</v>
      </c>
      <c r="N1016" s="157" t="s">
        <v>8026</v>
      </c>
      <c r="O1016" s="156" t="s">
        <v>8027</v>
      </c>
      <c r="P1016" s="95">
        <v>7441</v>
      </c>
      <c r="Q1016" s="108">
        <v>73.19</v>
      </c>
      <c r="R1016" s="108">
        <v>4.79</v>
      </c>
      <c r="S1016" s="108">
        <v>3</v>
      </c>
      <c r="T1016" s="108">
        <v>25.6</v>
      </c>
      <c r="U1016" s="108">
        <v>26.6</v>
      </c>
      <c r="V1016" s="142">
        <v>20</v>
      </c>
      <c r="W1016" s="142">
        <v>50</v>
      </c>
      <c r="X1016" s="14" t="s">
        <v>8008</v>
      </c>
      <c r="Y1016" s="156">
        <v>4</v>
      </c>
      <c r="Z1016" s="156">
        <v>7</v>
      </c>
      <c r="AA1016" s="156">
        <v>5</v>
      </c>
      <c r="AB1016" s="156">
        <v>60</v>
      </c>
      <c r="AC1016" s="157" t="s">
        <v>8028</v>
      </c>
      <c r="AD1016" s="156">
        <v>25.6</v>
      </c>
      <c r="AE1016" s="156">
        <v>5</v>
      </c>
      <c r="AF1016" s="156">
        <v>40</v>
      </c>
      <c r="AG1016" s="157" t="s">
        <v>8000</v>
      </c>
      <c r="AH1016" s="156" t="s">
        <v>8023</v>
      </c>
      <c r="AI1016" s="156">
        <v>40</v>
      </c>
      <c r="AJ1016" s="156"/>
      <c r="AK1016" s="156"/>
      <c r="AL1016" s="156"/>
      <c r="AM1016" s="156"/>
      <c r="AN1016" s="156"/>
      <c r="AO1016" s="156"/>
      <c r="AP1016" s="156"/>
      <c r="AQ1016" s="156"/>
      <c r="AR1016" s="156"/>
      <c r="AS1016" s="156"/>
      <c r="AT1016" s="156"/>
      <c r="AU1016" s="156"/>
      <c r="AV1016" s="156"/>
      <c r="AW1016" s="156"/>
      <c r="AX1016" s="156"/>
    </row>
    <row r="1017" spans="1:50" s="156" customFormat="1" ht="70.75">
      <c r="A1017" s="156">
        <v>1540</v>
      </c>
      <c r="B1017" s="156" t="s">
        <v>7979</v>
      </c>
      <c r="C1017" s="156" t="s">
        <v>8029</v>
      </c>
      <c r="D1017" s="386" t="s">
        <v>7234</v>
      </c>
      <c r="E1017" s="156" t="s">
        <v>8030</v>
      </c>
      <c r="F1017" s="156">
        <v>39934</v>
      </c>
      <c r="G1017" s="156" t="s">
        <v>8031</v>
      </c>
      <c r="H1017" s="156">
        <v>2019</v>
      </c>
      <c r="I1017" s="156" t="s">
        <v>8032</v>
      </c>
      <c r="J1017" s="159">
        <v>175139</v>
      </c>
      <c r="K1017" s="156" t="s">
        <v>69</v>
      </c>
      <c r="L1017" s="156" t="s">
        <v>8033</v>
      </c>
      <c r="M1017" s="156" t="s">
        <v>8034</v>
      </c>
      <c r="N1017" s="156" t="s">
        <v>8035</v>
      </c>
      <c r="O1017" s="156" t="s">
        <v>8036</v>
      </c>
      <c r="P1017" s="156">
        <v>7256</v>
      </c>
      <c r="Q1017" s="159">
        <v>18.239999999999998</v>
      </c>
      <c r="R1017" s="159">
        <v>16.600000000000001</v>
      </c>
      <c r="S1017" s="159">
        <v>1.64</v>
      </c>
      <c r="T1017" s="159">
        <v>0</v>
      </c>
      <c r="U1017" s="159">
        <v>18.239999999999998</v>
      </c>
      <c r="V1017" s="47">
        <v>100</v>
      </c>
      <c r="W1017" s="47">
        <v>20</v>
      </c>
      <c r="X1017" s="14" t="s">
        <v>8037</v>
      </c>
      <c r="Y1017" s="156">
        <v>1</v>
      </c>
      <c r="Z1017" s="156">
        <v>2</v>
      </c>
      <c r="AA1017" s="156">
        <v>1</v>
      </c>
      <c r="AB1017" s="156">
        <v>47</v>
      </c>
      <c r="AD1017" s="156">
        <v>23.7</v>
      </c>
      <c r="AE1017" s="156">
        <v>5</v>
      </c>
      <c r="AF1017" s="156">
        <v>100</v>
      </c>
      <c r="AG1017" s="156" t="s">
        <v>1468</v>
      </c>
      <c r="AH1017" s="156" t="s">
        <v>8038</v>
      </c>
      <c r="AI1017" s="156">
        <v>100</v>
      </c>
    </row>
    <row r="1018" spans="1:50" s="10" customFormat="1" ht="186" customHeight="1">
      <c r="A1018" s="156">
        <v>1540</v>
      </c>
      <c r="B1018" s="156" t="s">
        <v>7979</v>
      </c>
      <c r="C1018" s="156" t="s">
        <v>8039</v>
      </c>
      <c r="D1018" s="157" t="s">
        <v>516</v>
      </c>
      <c r="E1018" s="156" t="s">
        <v>8040</v>
      </c>
      <c r="F1018" s="156">
        <v>21387</v>
      </c>
      <c r="G1018" s="156" t="s">
        <v>8041</v>
      </c>
      <c r="H1018" s="156">
        <v>2020</v>
      </c>
      <c r="I1018" s="156" t="s">
        <v>8042</v>
      </c>
      <c r="J1018" s="159">
        <v>185142.88</v>
      </c>
      <c r="K1018" s="156" t="s">
        <v>328</v>
      </c>
      <c r="L1018" s="156" t="s">
        <v>7967</v>
      </c>
      <c r="M1018" s="156" t="s">
        <v>7968</v>
      </c>
      <c r="N1018" s="156" t="s">
        <v>8043</v>
      </c>
      <c r="O1018" s="156" t="s">
        <v>8044</v>
      </c>
      <c r="P1018" s="156">
        <v>7992</v>
      </c>
      <c r="Q1018" s="159">
        <f>(S1018+T1018)*1.22</f>
        <v>39.523489731764705</v>
      </c>
      <c r="R1018" s="159">
        <f>(J1018*0.33)/1700</f>
        <v>35.939500235294119</v>
      </c>
      <c r="S1018" s="159">
        <f>0.04*J1018/1700</f>
        <v>4.3563030588235296</v>
      </c>
      <c r="T1018" s="159">
        <v>28.04</v>
      </c>
      <c r="U1018" s="159">
        <f>T1018+S1018+R1018</f>
        <v>68.335803294117653</v>
      </c>
      <c r="V1018" s="47">
        <v>100</v>
      </c>
      <c r="W1018" s="47">
        <v>33</v>
      </c>
      <c r="X1018" s="14" t="s">
        <v>8045</v>
      </c>
      <c r="Y1018" s="156">
        <v>3</v>
      </c>
      <c r="Z1018" s="156">
        <v>11</v>
      </c>
      <c r="AA1018" s="156">
        <v>5</v>
      </c>
      <c r="AB1018" s="156">
        <v>4</v>
      </c>
      <c r="AC1018" s="156" t="s">
        <v>8046</v>
      </c>
      <c r="AD1018" s="156">
        <v>0</v>
      </c>
      <c r="AE1018" s="156">
        <v>3</v>
      </c>
      <c r="AF1018" s="156">
        <v>100</v>
      </c>
      <c r="AG1018" s="156" t="s">
        <v>516</v>
      </c>
      <c r="AH1018" s="156" t="s">
        <v>8047</v>
      </c>
      <c r="AI1018" s="156">
        <v>30</v>
      </c>
      <c r="AJ1018" s="157"/>
      <c r="AK1018" s="156"/>
      <c r="AL1018" s="156"/>
      <c r="AM1018" s="156"/>
      <c r="AN1018" s="156"/>
      <c r="AO1018" s="156"/>
      <c r="AP1018" s="156"/>
      <c r="AQ1018" s="156"/>
      <c r="AR1018" s="156"/>
      <c r="AS1018" s="156" t="s">
        <v>8048</v>
      </c>
      <c r="AT1018" s="156" t="s">
        <v>8049</v>
      </c>
      <c r="AU1018" s="156">
        <v>70</v>
      </c>
      <c r="AV1018" s="156"/>
      <c r="AW1018" s="156"/>
      <c r="AX1018" s="156"/>
    </row>
    <row r="1019" spans="1:50" s="156" customFormat="1" ht="113.15">
      <c r="A1019" s="120">
        <v>1540</v>
      </c>
      <c r="B1019" s="120" t="s">
        <v>7979</v>
      </c>
      <c r="C1019" s="156" t="s">
        <v>7985</v>
      </c>
      <c r="D1019" s="157" t="s">
        <v>1645</v>
      </c>
      <c r="E1019" s="95" t="s">
        <v>7986</v>
      </c>
      <c r="F1019" s="95">
        <v>14573</v>
      </c>
      <c r="G1019" s="120" t="s">
        <v>8050</v>
      </c>
      <c r="H1019" s="120">
        <v>2021</v>
      </c>
      <c r="I1019" s="156" t="s">
        <v>8051</v>
      </c>
      <c r="J1019" s="140">
        <v>87267</v>
      </c>
      <c r="K1019" s="122" t="s">
        <v>328</v>
      </c>
      <c r="L1019" s="156" t="s">
        <v>7967</v>
      </c>
      <c r="M1019" s="156" t="s">
        <v>7968</v>
      </c>
      <c r="N1019" s="120" t="s">
        <v>8052</v>
      </c>
      <c r="O1019" s="120" t="s">
        <v>8053</v>
      </c>
      <c r="P1019" s="120" t="s">
        <v>8054</v>
      </c>
      <c r="Q1019" s="140" t="s">
        <v>7994</v>
      </c>
      <c r="R1019" s="161" t="s">
        <v>8055</v>
      </c>
      <c r="S1019" s="161" t="s">
        <v>7973</v>
      </c>
      <c r="T1019" s="140" t="s">
        <v>7974</v>
      </c>
      <c r="U1019" s="161" t="s">
        <v>8056</v>
      </c>
      <c r="V1019" s="154">
        <v>100</v>
      </c>
      <c r="W1019" s="51">
        <v>100</v>
      </c>
      <c r="X1019" s="121" t="s">
        <v>8057</v>
      </c>
      <c r="Y1019" s="156">
        <v>6</v>
      </c>
      <c r="Z1019" s="156">
        <v>4</v>
      </c>
      <c r="AA1019" s="156">
        <v>7</v>
      </c>
      <c r="AB1019" s="156">
        <v>7</v>
      </c>
      <c r="AC1019" s="156" t="s">
        <v>8058</v>
      </c>
      <c r="AD1019" s="156">
        <v>0</v>
      </c>
      <c r="AE1019" s="156">
        <v>5</v>
      </c>
      <c r="AF1019" s="164">
        <v>100</v>
      </c>
      <c r="AG1019" s="120" t="s">
        <v>1645</v>
      </c>
      <c r="AH1019" s="157" t="s">
        <v>8059</v>
      </c>
      <c r="AI1019" s="164">
        <v>100</v>
      </c>
    </row>
    <row r="1020" spans="1:50" s="156" customFormat="1" ht="50.05" customHeight="1">
      <c r="A1020" s="156">
        <v>1540</v>
      </c>
      <c r="B1020" s="156" t="s">
        <v>7979</v>
      </c>
      <c r="C1020" s="156" t="s">
        <v>8029</v>
      </c>
      <c r="D1020" s="157" t="s">
        <v>7234</v>
      </c>
      <c r="E1020" s="156" t="s">
        <v>8030</v>
      </c>
      <c r="F1020" s="156">
        <v>39934</v>
      </c>
      <c r="G1020" s="156" t="s">
        <v>8060</v>
      </c>
      <c r="H1020" s="156">
        <v>2021</v>
      </c>
      <c r="I1020" s="156" t="s">
        <v>8061</v>
      </c>
      <c r="J1020" s="159">
        <v>61610</v>
      </c>
      <c r="K1020" s="156" t="s">
        <v>332</v>
      </c>
      <c r="L1020" s="156" t="s">
        <v>8033</v>
      </c>
      <c r="M1020" s="156" t="s">
        <v>8034</v>
      </c>
      <c r="N1020" s="156" t="s">
        <v>8062</v>
      </c>
      <c r="O1020" s="156" t="s">
        <v>8063</v>
      </c>
      <c r="P1020" s="156">
        <v>8158</v>
      </c>
      <c r="Q1020" s="159">
        <v>18.239999999999998</v>
      </c>
      <c r="R1020" s="159">
        <v>16.600000000000001</v>
      </c>
      <c r="S1020" s="159">
        <v>1.64</v>
      </c>
      <c r="T1020" s="159">
        <v>0</v>
      </c>
      <c r="U1020" s="159">
        <v>18.239999999999998</v>
      </c>
      <c r="V1020" s="47">
        <v>100</v>
      </c>
      <c r="W1020" s="47">
        <v>20</v>
      </c>
      <c r="X1020" s="14" t="s">
        <v>8037</v>
      </c>
      <c r="Y1020" s="156">
        <v>1</v>
      </c>
      <c r="Z1020" s="156">
        <v>2</v>
      </c>
      <c r="AA1020" s="156">
        <v>1</v>
      </c>
      <c r="AB1020" s="156">
        <v>47</v>
      </c>
      <c r="AD1020" s="156">
        <v>23.7</v>
      </c>
      <c r="AE1020" s="156">
        <v>5</v>
      </c>
      <c r="AF1020" s="156">
        <v>100</v>
      </c>
      <c r="AG1020" s="156" t="s">
        <v>1468</v>
      </c>
      <c r="AH1020" s="156" t="s">
        <v>8038</v>
      </c>
      <c r="AI1020" s="156">
        <v>100</v>
      </c>
    </row>
    <row r="1021" spans="1:50" s="10" customFormat="1" ht="289" customHeight="1">
      <c r="A1021" s="95">
        <v>1540</v>
      </c>
      <c r="B1021" s="95" t="s">
        <v>7979</v>
      </c>
      <c r="C1021" s="157" t="s">
        <v>8064</v>
      </c>
      <c r="D1021" s="120" t="s">
        <v>8065</v>
      </c>
      <c r="E1021" s="95" t="s">
        <v>8066</v>
      </c>
      <c r="F1021" s="95">
        <v>11991</v>
      </c>
      <c r="G1021" s="157" t="s">
        <v>8067</v>
      </c>
      <c r="H1021" s="95">
        <v>2021</v>
      </c>
      <c r="I1021" s="95" t="s">
        <v>8068</v>
      </c>
      <c r="J1021" s="161">
        <v>366775</v>
      </c>
      <c r="K1021" s="95" t="s">
        <v>332</v>
      </c>
      <c r="L1021" s="95" t="s">
        <v>8069</v>
      </c>
      <c r="M1021" s="95" t="s">
        <v>8070</v>
      </c>
      <c r="N1021" s="95" t="s">
        <v>8071</v>
      </c>
      <c r="O1021" s="95" t="s">
        <v>8072</v>
      </c>
      <c r="P1021" s="95">
        <v>8263</v>
      </c>
      <c r="Q1021" s="108">
        <v>71.209999999999994</v>
      </c>
      <c r="R1021" s="108">
        <v>39.26</v>
      </c>
      <c r="S1021" s="108">
        <v>6.35</v>
      </c>
      <c r="T1021" s="108">
        <v>25.6</v>
      </c>
      <c r="U1021" s="108">
        <v>71.209999999999994</v>
      </c>
      <c r="V1021" s="142">
        <v>0</v>
      </c>
      <c r="W1021" s="142">
        <v>2</v>
      </c>
      <c r="X1021" s="109" t="s">
        <v>8073</v>
      </c>
      <c r="Y1021" s="95">
        <v>3</v>
      </c>
      <c r="Z1021" s="95">
        <v>8</v>
      </c>
      <c r="AA1021" s="95">
        <v>1</v>
      </c>
      <c r="AB1021" s="95">
        <v>4</v>
      </c>
      <c r="AC1021" s="95">
        <v>22</v>
      </c>
      <c r="AD1021" s="95">
        <v>25.6</v>
      </c>
      <c r="AE1021" s="95">
        <v>5</v>
      </c>
      <c r="AF1021" s="95">
        <v>86</v>
      </c>
      <c r="AG1021" s="157" t="s">
        <v>8065</v>
      </c>
      <c r="AH1021" s="95" t="s">
        <v>8074</v>
      </c>
      <c r="AI1021" s="95">
        <v>60</v>
      </c>
      <c r="AJ1021" s="95" t="s">
        <v>8075</v>
      </c>
      <c r="AK1021" s="95" t="s">
        <v>8076</v>
      </c>
      <c r="AL1021" s="95">
        <v>40</v>
      </c>
      <c r="AM1021" s="95"/>
      <c r="AN1021" s="95"/>
      <c r="AO1021" s="95"/>
      <c r="AP1021" s="95"/>
      <c r="AQ1021" s="95"/>
      <c r="AR1021" s="95"/>
      <c r="AS1021" s="95"/>
      <c r="AT1021" s="95"/>
      <c r="AU1021" s="95"/>
      <c r="AV1021" s="95"/>
      <c r="AW1021" s="95"/>
      <c r="AX1021" s="95"/>
    </row>
    <row r="1022" spans="1:50" s="10" customFormat="1" ht="71.05" customHeight="1">
      <c r="A1022" s="156">
        <v>1540</v>
      </c>
      <c r="B1022" s="156" t="s">
        <v>7979</v>
      </c>
      <c r="C1022" s="156" t="s">
        <v>8077</v>
      </c>
      <c r="D1022" s="157" t="s">
        <v>1367</v>
      </c>
      <c r="E1022" s="156" t="s">
        <v>8078</v>
      </c>
      <c r="F1022" s="156">
        <v>35595</v>
      </c>
      <c r="G1022" s="156" t="s">
        <v>8079</v>
      </c>
      <c r="H1022" s="156">
        <v>2021</v>
      </c>
      <c r="I1022" s="156" t="s">
        <v>8080</v>
      </c>
      <c r="J1022" s="159">
        <v>200000</v>
      </c>
      <c r="K1022" s="156" t="s">
        <v>332</v>
      </c>
      <c r="L1022" s="156" t="s">
        <v>7967</v>
      </c>
      <c r="M1022" s="156" t="s">
        <v>7968</v>
      </c>
      <c r="N1022" s="156" t="s">
        <v>8081</v>
      </c>
      <c r="O1022" s="156" t="s">
        <v>8082</v>
      </c>
      <c r="P1022" s="156">
        <v>8313</v>
      </c>
      <c r="Q1022" s="159" t="s">
        <v>8083</v>
      </c>
      <c r="R1022" s="161" t="s">
        <v>7972</v>
      </c>
      <c r="S1022" s="159" t="s">
        <v>8084</v>
      </c>
      <c r="T1022" s="159" t="s">
        <v>7974</v>
      </c>
      <c r="U1022" s="159" t="s">
        <v>8083</v>
      </c>
      <c r="V1022" s="47">
        <v>100</v>
      </c>
      <c r="W1022" s="47">
        <v>100</v>
      </c>
      <c r="X1022" s="14" t="s">
        <v>8085</v>
      </c>
      <c r="Y1022" s="156">
        <v>3</v>
      </c>
      <c r="Z1022" s="156">
        <v>4</v>
      </c>
      <c r="AA1022" s="156">
        <v>2</v>
      </c>
      <c r="AB1022" s="156">
        <v>47</v>
      </c>
      <c r="AC1022" s="156" t="s">
        <v>355</v>
      </c>
      <c r="AD1022" s="156">
        <v>0</v>
      </c>
      <c r="AE1022" s="156">
        <v>5</v>
      </c>
      <c r="AF1022" s="164">
        <v>100</v>
      </c>
      <c r="AG1022" s="156" t="s">
        <v>1367</v>
      </c>
      <c r="AH1022" s="156" t="s">
        <v>8086</v>
      </c>
      <c r="AI1022" s="164">
        <v>100</v>
      </c>
      <c r="AJ1022" s="156"/>
      <c r="AK1022" s="156"/>
      <c r="AL1022" s="156"/>
      <c r="AM1022" s="156"/>
      <c r="AN1022" s="156"/>
      <c r="AO1022" s="156"/>
      <c r="AP1022" s="156"/>
      <c r="AQ1022" s="156"/>
      <c r="AR1022" s="156"/>
      <c r="AS1022" s="156"/>
      <c r="AT1022" s="156"/>
      <c r="AU1022" s="156"/>
      <c r="AV1022" s="156"/>
      <c r="AW1022" s="156"/>
      <c r="AX1022" s="156"/>
    </row>
    <row r="1023" spans="1:50" s="10" customFormat="1" ht="99">
      <c r="A1023" s="156">
        <v>1540</v>
      </c>
      <c r="B1023" s="120" t="s">
        <v>7963</v>
      </c>
      <c r="C1023" s="156" t="s">
        <v>8087</v>
      </c>
      <c r="D1023" s="157" t="s">
        <v>4108</v>
      </c>
      <c r="E1023" s="156" t="s">
        <v>8088</v>
      </c>
      <c r="F1023" s="156">
        <v>32943</v>
      </c>
      <c r="G1023" s="157" t="s">
        <v>3212</v>
      </c>
      <c r="H1023" s="156">
        <v>2021</v>
      </c>
      <c r="I1023" s="157" t="s">
        <v>8089</v>
      </c>
      <c r="J1023" s="161">
        <v>78145.88</v>
      </c>
      <c r="K1023" s="156" t="s">
        <v>328</v>
      </c>
      <c r="L1023" s="156" t="s">
        <v>7967</v>
      </c>
      <c r="M1023" s="156" t="s">
        <v>7968</v>
      </c>
      <c r="N1023" s="156" t="s">
        <v>8090</v>
      </c>
      <c r="O1023" s="157" t="s">
        <v>8091</v>
      </c>
      <c r="P1023" s="156">
        <v>8002</v>
      </c>
      <c r="Q1023" s="159" t="s">
        <v>8092</v>
      </c>
      <c r="R1023" s="159" t="s">
        <v>8055</v>
      </c>
      <c r="S1023" s="159">
        <v>3</v>
      </c>
      <c r="T1023" s="159">
        <v>10.4</v>
      </c>
      <c r="U1023" s="159" t="s">
        <v>8093</v>
      </c>
      <c r="V1023" s="47">
        <v>100</v>
      </c>
      <c r="W1023" s="47">
        <v>18</v>
      </c>
      <c r="X1023" s="23" t="s">
        <v>8094</v>
      </c>
      <c r="Y1023" s="156">
        <v>2</v>
      </c>
      <c r="Z1023" s="156">
        <v>5</v>
      </c>
      <c r="AA1023" s="156">
        <v>4</v>
      </c>
      <c r="AB1023" s="156">
        <v>11</v>
      </c>
      <c r="AC1023" s="156" t="s">
        <v>8095</v>
      </c>
      <c r="AD1023" s="156">
        <v>21.3</v>
      </c>
      <c r="AE1023" s="156">
        <v>5</v>
      </c>
      <c r="AF1023" s="164">
        <v>50</v>
      </c>
      <c r="AG1023" s="157" t="s">
        <v>8096</v>
      </c>
      <c r="AH1023" s="156" t="s">
        <v>8088</v>
      </c>
      <c r="AI1023" s="164">
        <v>50</v>
      </c>
      <c r="AJ1023" s="156"/>
      <c r="AK1023" s="156"/>
      <c r="AL1023" s="156"/>
      <c r="AM1023" s="156"/>
      <c r="AN1023" s="156"/>
      <c r="AO1023" s="156"/>
      <c r="AP1023" s="156"/>
      <c r="AQ1023" s="156"/>
      <c r="AR1023" s="156"/>
      <c r="AS1023" s="156"/>
      <c r="AT1023" s="156"/>
      <c r="AU1023" s="156"/>
      <c r="AV1023" s="156"/>
      <c r="AW1023" s="156"/>
      <c r="AX1023" s="156"/>
    </row>
    <row r="1024" spans="1:50" s="10" customFormat="1" ht="99">
      <c r="A1024" s="156">
        <v>1540</v>
      </c>
      <c r="B1024" s="120" t="s">
        <v>7963</v>
      </c>
      <c r="C1024" s="156" t="s">
        <v>8087</v>
      </c>
      <c r="D1024" s="157" t="s">
        <v>516</v>
      </c>
      <c r="E1024" s="156" t="s">
        <v>8097</v>
      </c>
      <c r="F1024" s="156">
        <v>31463</v>
      </c>
      <c r="G1024" s="157" t="s">
        <v>8098</v>
      </c>
      <c r="H1024" s="156">
        <v>2021</v>
      </c>
      <c r="I1024" s="156" t="s">
        <v>8099</v>
      </c>
      <c r="J1024" s="161">
        <v>96926</v>
      </c>
      <c r="K1024" s="156" t="s">
        <v>332</v>
      </c>
      <c r="L1024" s="156" t="s">
        <v>7967</v>
      </c>
      <c r="M1024" s="156" t="s">
        <v>7968</v>
      </c>
      <c r="N1024" s="157" t="s">
        <v>8100</v>
      </c>
      <c r="O1024" s="156" t="s">
        <v>8101</v>
      </c>
      <c r="P1024" s="157">
        <v>8085</v>
      </c>
      <c r="Q1024" s="159" t="s">
        <v>8102</v>
      </c>
      <c r="R1024" s="159" t="s">
        <v>8055</v>
      </c>
      <c r="S1024" s="159">
        <v>23</v>
      </c>
      <c r="T1024" s="159">
        <v>10.4</v>
      </c>
      <c r="U1024" s="159" t="s">
        <v>8103</v>
      </c>
      <c r="V1024" s="47">
        <v>80</v>
      </c>
      <c r="W1024" s="47">
        <v>3</v>
      </c>
      <c r="X1024" s="23" t="s">
        <v>8094</v>
      </c>
      <c r="Y1024" s="156">
        <v>3</v>
      </c>
      <c r="Z1024" s="156">
        <v>1</v>
      </c>
      <c r="AA1024" s="156">
        <v>4</v>
      </c>
      <c r="AB1024" s="156">
        <v>4</v>
      </c>
      <c r="AC1024" s="156" t="s">
        <v>8104</v>
      </c>
      <c r="AD1024" s="156">
        <v>31.7</v>
      </c>
      <c r="AE1024" s="156">
        <v>5</v>
      </c>
      <c r="AF1024" s="47">
        <v>80</v>
      </c>
      <c r="AG1024" s="157" t="s">
        <v>516</v>
      </c>
      <c r="AH1024" s="156" t="s">
        <v>8097</v>
      </c>
      <c r="AI1024" s="47">
        <v>80</v>
      </c>
      <c r="AJ1024" s="156"/>
      <c r="AK1024" s="156"/>
      <c r="AL1024" s="156"/>
      <c r="AM1024" s="156"/>
      <c r="AN1024" s="156"/>
      <c r="AO1024" s="156"/>
      <c r="AP1024" s="156"/>
      <c r="AQ1024" s="156"/>
      <c r="AR1024" s="156"/>
      <c r="AS1024" s="156"/>
      <c r="AT1024" s="156"/>
      <c r="AU1024" s="156"/>
      <c r="AV1024" s="156"/>
      <c r="AW1024" s="156"/>
      <c r="AX1024" s="156"/>
    </row>
    <row r="1025" spans="1:50" s="10" customFormat="1" ht="84.9">
      <c r="A1025" s="10" t="s">
        <v>9709</v>
      </c>
      <c r="B1025" s="10" t="s">
        <v>8105</v>
      </c>
      <c r="C1025" s="10">
        <v>5</v>
      </c>
      <c r="D1025" s="158" t="s">
        <v>1323</v>
      </c>
      <c r="E1025" s="10" t="s">
        <v>1324</v>
      </c>
      <c r="F1025" s="10">
        <v>7110</v>
      </c>
      <c r="G1025" s="10" t="s">
        <v>8106</v>
      </c>
      <c r="H1025" s="10">
        <v>2007</v>
      </c>
      <c r="I1025" s="10" t="s">
        <v>8107</v>
      </c>
      <c r="J1025" s="159">
        <v>90544.69</v>
      </c>
      <c r="K1025" s="10" t="s">
        <v>103</v>
      </c>
      <c r="L1025" s="10" t="s">
        <v>8108</v>
      </c>
      <c r="M1025" s="10" t="s">
        <v>8109</v>
      </c>
      <c r="N1025" s="10" t="s">
        <v>8110</v>
      </c>
      <c r="O1025" s="10" t="s">
        <v>8111</v>
      </c>
      <c r="P1025" s="10">
        <v>1690</v>
      </c>
      <c r="Q1025" s="159">
        <v>0</v>
      </c>
      <c r="R1025" s="159">
        <v>13.32</v>
      </c>
      <c r="S1025" s="159">
        <v>9.5258823529411849</v>
      </c>
      <c r="T1025" s="159">
        <v>23.66</v>
      </c>
      <c r="U1025" s="159">
        <v>46.505882352941185</v>
      </c>
      <c r="V1025" s="47">
        <v>96</v>
      </c>
      <c r="W1025" s="47">
        <v>100</v>
      </c>
      <c r="X1025" s="35" t="s">
        <v>8112</v>
      </c>
      <c r="Y1025" s="10">
        <v>6</v>
      </c>
      <c r="Z1025" s="10">
        <v>1</v>
      </c>
      <c r="AA1025" s="10">
        <v>4</v>
      </c>
      <c r="AB1025" s="10">
        <v>14</v>
      </c>
      <c r="AC1025" s="10">
        <v>106</v>
      </c>
      <c r="AD1025" s="10">
        <v>23.66</v>
      </c>
      <c r="AE1025" s="10">
        <v>48</v>
      </c>
      <c r="AF1025" s="10">
        <v>100</v>
      </c>
      <c r="AG1025" s="10" t="s">
        <v>1468</v>
      </c>
      <c r="AH1025" s="10" t="s">
        <v>8113</v>
      </c>
      <c r="AI1025" s="10">
        <v>2</v>
      </c>
      <c r="AJ1025" s="10" t="s">
        <v>1323</v>
      </c>
      <c r="AK1025" s="10" t="s">
        <v>1324</v>
      </c>
      <c r="AL1025" s="10">
        <v>16</v>
      </c>
      <c r="AM1025" s="10" t="s">
        <v>8114</v>
      </c>
      <c r="AN1025" s="10" t="s">
        <v>8115</v>
      </c>
      <c r="AO1025" s="10">
        <v>4</v>
      </c>
      <c r="AP1025" s="10" t="s">
        <v>8116</v>
      </c>
      <c r="AQ1025" s="10" t="s">
        <v>8117</v>
      </c>
      <c r="AR1025" s="10">
        <v>78</v>
      </c>
    </row>
    <row r="1026" spans="1:50" s="10" customFormat="1" ht="127.3">
      <c r="A1026" s="10" t="s">
        <v>9709</v>
      </c>
      <c r="B1026" s="10" t="s">
        <v>8105</v>
      </c>
      <c r="C1026" s="10">
        <v>5</v>
      </c>
      <c r="D1026" s="158" t="s">
        <v>1323</v>
      </c>
      <c r="E1026" s="10" t="s">
        <v>1324</v>
      </c>
      <c r="F1026" s="10">
        <v>7110</v>
      </c>
      <c r="G1026" s="10" t="s">
        <v>8118</v>
      </c>
      <c r="H1026" s="10">
        <v>2016</v>
      </c>
      <c r="I1026" s="10" t="s">
        <v>8119</v>
      </c>
      <c r="J1026" s="159">
        <v>102363.7</v>
      </c>
      <c r="K1026" s="10" t="s">
        <v>271</v>
      </c>
      <c r="L1026" s="10" t="s">
        <v>8108</v>
      </c>
      <c r="M1026" s="10" t="s">
        <v>8109</v>
      </c>
      <c r="N1026" s="10" t="s">
        <v>8120</v>
      </c>
      <c r="O1026" s="10" t="s">
        <v>8121</v>
      </c>
      <c r="P1026" s="10">
        <v>11375</v>
      </c>
      <c r="Q1026" s="159">
        <v>0</v>
      </c>
      <c r="R1026" s="159">
        <v>14.91</v>
      </c>
      <c r="S1026" s="159">
        <v>8.7364705882352922</v>
      </c>
      <c r="T1026" s="159">
        <v>23.66</v>
      </c>
      <c r="U1026" s="159">
        <v>47.306470588235292</v>
      </c>
      <c r="V1026" s="47">
        <v>96</v>
      </c>
      <c r="W1026" s="47">
        <v>100</v>
      </c>
      <c r="X1026" s="35" t="s">
        <v>8112</v>
      </c>
      <c r="Y1026" s="10">
        <v>6</v>
      </c>
      <c r="Z1026" s="10">
        <v>1</v>
      </c>
      <c r="AA1026" s="10">
        <v>4</v>
      </c>
      <c r="AB1026" s="10">
        <v>14</v>
      </c>
      <c r="AC1026" s="10">
        <v>75</v>
      </c>
      <c r="AD1026" s="10">
        <v>23.66</v>
      </c>
      <c r="AE1026" s="10">
        <v>48</v>
      </c>
      <c r="AF1026" s="10">
        <v>100</v>
      </c>
      <c r="AG1026" s="10" t="s">
        <v>1323</v>
      </c>
      <c r="AH1026" s="10" t="s">
        <v>1324</v>
      </c>
      <c r="AI1026" s="10">
        <v>25</v>
      </c>
      <c r="AJ1026" s="10" t="s">
        <v>8122</v>
      </c>
      <c r="AK1026" s="10" t="s">
        <v>8123</v>
      </c>
      <c r="AL1026" s="10">
        <v>8</v>
      </c>
      <c r="AM1026" s="10" t="s">
        <v>8114</v>
      </c>
      <c r="AN1026" s="10" t="s">
        <v>8115</v>
      </c>
      <c r="AO1026" s="10">
        <v>15</v>
      </c>
      <c r="AP1026" s="10" t="s">
        <v>8116</v>
      </c>
      <c r="AQ1026" s="10" t="s">
        <v>8124</v>
      </c>
      <c r="AR1026" s="10">
        <v>41</v>
      </c>
      <c r="AS1026" s="10" t="s">
        <v>2576</v>
      </c>
      <c r="AT1026" s="10" t="s">
        <v>8125</v>
      </c>
      <c r="AU1026" s="10">
        <v>11</v>
      </c>
    </row>
    <row r="1027" spans="1:50" s="10" customFormat="1" ht="84.9">
      <c r="A1027" s="10" t="s">
        <v>9709</v>
      </c>
      <c r="B1027" s="10" t="s">
        <v>8105</v>
      </c>
      <c r="C1027" s="10">
        <v>8</v>
      </c>
      <c r="D1027" s="158" t="s">
        <v>1466</v>
      </c>
      <c r="E1027" s="10" t="s">
        <v>8123</v>
      </c>
      <c r="F1027" s="10">
        <v>12279</v>
      </c>
      <c r="G1027" s="10" t="s">
        <v>8126</v>
      </c>
      <c r="H1027" s="10">
        <v>2008</v>
      </c>
      <c r="I1027" s="10" t="s">
        <v>8127</v>
      </c>
      <c r="J1027" s="159">
        <v>58348.58</v>
      </c>
      <c r="K1027" s="21" t="s">
        <v>361</v>
      </c>
      <c r="L1027" s="10" t="s">
        <v>8108</v>
      </c>
      <c r="M1027" s="10" t="s">
        <v>8109</v>
      </c>
      <c r="N1027" s="10" t="s">
        <v>8128</v>
      </c>
      <c r="O1027" s="10" t="s">
        <v>8129</v>
      </c>
      <c r="P1027" s="10">
        <v>1656</v>
      </c>
      <c r="Q1027" s="159">
        <v>0</v>
      </c>
      <c r="R1027" s="159">
        <v>8.58</v>
      </c>
      <c r="S1027" s="159">
        <v>7.6194117647058839</v>
      </c>
      <c r="T1027" s="159">
        <v>23.66</v>
      </c>
      <c r="U1027" s="159">
        <v>39.859411764705882</v>
      </c>
      <c r="V1027" s="47">
        <v>96</v>
      </c>
      <c r="W1027" s="47">
        <v>100</v>
      </c>
      <c r="X1027" s="35" t="s">
        <v>8112</v>
      </c>
      <c r="Y1027" s="10">
        <v>6</v>
      </c>
      <c r="Z1027" s="10">
        <v>1</v>
      </c>
      <c r="AA1027" s="10">
        <v>4</v>
      </c>
      <c r="AB1027" s="10">
        <v>14</v>
      </c>
      <c r="AD1027" s="10">
        <v>23.66</v>
      </c>
      <c r="AE1027" s="10">
        <v>48</v>
      </c>
      <c r="AF1027" s="10">
        <v>100</v>
      </c>
      <c r="AG1027" s="10" t="s">
        <v>8122</v>
      </c>
      <c r="AH1027" s="10" t="s">
        <v>8123</v>
      </c>
      <c r="AI1027" s="10">
        <v>12</v>
      </c>
      <c r="AJ1027" s="10" t="s">
        <v>1468</v>
      </c>
      <c r="AK1027" s="10" t="s">
        <v>8113</v>
      </c>
      <c r="AL1027" s="10">
        <v>9</v>
      </c>
      <c r="AM1027" s="10" t="s">
        <v>1466</v>
      </c>
      <c r="AN1027" s="10" t="s">
        <v>1467</v>
      </c>
      <c r="AO1027" s="10">
        <v>33</v>
      </c>
      <c r="AP1027" s="10" t="s">
        <v>8116</v>
      </c>
      <c r="AQ1027" s="10" t="s">
        <v>8117</v>
      </c>
      <c r="AR1027" s="10">
        <v>46</v>
      </c>
    </row>
    <row r="1028" spans="1:50" s="10" customFormat="1" ht="99">
      <c r="A1028" s="10" t="s">
        <v>9709</v>
      </c>
      <c r="B1028" s="8" t="s">
        <v>8105</v>
      </c>
      <c r="C1028" s="10">
        <v>5</v>
      </c>
      <c r="D1028" s="158" t="s">
        <v>1323</v>
      </c>
      <c r="E1028" s="10" t="s">
        <v>1324</v>
      </c>
      <c r="F1028" s="10">
        <v>7110</v>
      </c>
      <c r="G1028" s="10" t="s">
        <v>8130</v>
      </c>
      <c r="H1028" s="10">
        <v>2010</v>
      </c>
      <c r="I1028" s="10" t="s">
        <v>8131</v>
      </c>
      <c r="J1028" s="159">
        <v>18196.560000000001</v>
      </c>
      <c r="K1028" s="21" t="s">
        <v>361</v>
      </c>
      <c r="L1028" s="123" t="s">
        <v>8108</v>
      </c>
      <c r="M1028" s="123" t="s">
        <v>8109</v>
      </c>
      <c r="N1028" s="123" t="s">
        <v>8132</v>
      </c>
      <c r="O1028" s="123" t="s">
        <v>8133</v>
      </c>
      <c r="P1028" s="10">
        <v>1653</v>
      </c>
      <c r="Q1028" s="159">
        <v>0</v>
      </c>
      <c r="R1028" s="159">
        <v>2.68</v>
      </c>
      <c r="S1028" s="159">
        <v>7.9582352941176469</v>
      </c>
      <c r="T1028" s="159">
        <v>23.66</v>
      </c>
      <c r="U1028" s="141">
        <v>34.298235294117646</v>
      </c>
      <c r="V1028" s="47">
        <v>95</v>
      </c>
      <c r="W1028" s="47">
        <v>100</v>
      </c>
      <c r="X1028" s="35" t="s">
        <v>8112</v>
      </c>
      <c r="Y1028" s="10">
        <v>6</v>
      </c>
      <c r="Z1028" s="10">
        <v>1</v>
      </c>
      <c r="AA1028" s="10">
        <v>4</v>
      </c>
      <c r="AB1028" s="10">
        <v>14</v>
      </c>
      <c r="AD1028" s="10">
        <v>23.66</v>
      </c>
      <c r="AE1028" s="10">
        <v>48</v>
      </c>
      <c r="AF1028" s="10">
        <v>100</v>
      </c>
      <c r="AG1028" s="10" t="s">
        <v>1323</v>
      </c>
      <c r="AH1028" s="10" t="s">
        <v>1324</v>
      </c>
      <c r="AI1028" s="10">
        <v>100</v>
      </c>
    </row>
    <row r="1029" spans="1:50" s="10" customFormat="1" ht="113.15">
      <c r="A1029" s="10" t="s">
        <v>9709</v>
      </c>
      <c r="B1029" s="8" t="s">
        <v>8105</v>
      </c>
      <c r="C1029" s="10">
        <v>5</v>
      </c>
      <c r="D1029" s="158" t="s">
        <v>1323</v>
      </c>
      <c r="E1029" s="10" t="s">
        <v>8134</v>
      </c>
      <c r="F1029" s="10">
        <v>25670</v>
      </c>
      <c r="G1029" s="10" t="s">
        <v>8135</v>
      </c>
      <c r="H1029" s="10">
        <v>2018</v>
      </c>
      <c r="I1029" s="10" t="s">
        <v>8119</v>
      </c>
      <c r="J1029" s="159">
        <v>90443.18</v>
      </c>
      <c r="K1029" s="10" t="s">
        <v>69</v>
      </c>
      <c r="L1029" s="123" t="s">
        <v>8108</v>
      </c>
      <c r="M1029" s="123" t="s">
        <v>8109</v>
      </c>
      <c r="N1029" s="123" t="s">
        <v>8136</v>
      </c>
      <c r="O1029" s="123" t="s">
        <v>8137</v>
      </c>
      <c r="P1029" s="10">
        <v>12126</v>
      </c>
      <c r="Q1029" s="159">
        <v>0</v>
      </c>
      <c r="R1029" s="159">
        <v>13</v>
      </c>
      <c r="S1029" s="159">
        <v>9.7794117647058769</v>
      </c>
      <c r="T1029" s="159">
        <v>23.66</v>
      </c>
      <c r="U1029" s="141">
        <v>46.439411764705881</v>
      </c>
      <c r="V1029" s="47">
        <v>95</v>
      </c>
      <c r="W1029" s="47">
        <v>82</v>
      </c>
      <c r="X1029" s="35" t="s">
        <v>8112</v>
      </c>
      <c r="Y1029" s="10">
        <v>6</v>
      </c>
      <c r="Z1029" s="10">
        <v>1</v>
      </c>
      <c r="AA1029" s="10">
        <v>4</v>
      </c>
      <c r="AB1029" s="10">
        <v>14</v>
      </c>
      <c r="AC1029" s="10">
        <v>38</v>
      </c>
      <c r="AD1029" s="10">
        <v>23.66</v>
      </c>
      <c r="AE1029" s="10">
        <v>48</v>
      </c>
      <c r="AF1029" s="10">
        <v>100</v>
      </c>
      <c r="AG1029" s="10" t="s">
        <v>1323</v>
      </c>
      <c r="AH1029" s="10" t="s">
        <v>1324</v>
      </c>
      <c r="AI1029" s="10">
        <v>51</v>
      </c>
      <c r="AJ1029" s="10" t="s">
        <v>8114</v>
      </c>
      <c r="AK1029" s="10" t="s">
        <v>8138</v>
      </c>
      <c r="AL1029" s="10">
        <v>28</v>
      </c>
      <c r="AM1029" s="10" t="s">
        <v>8139</v>
      </c>
      <c r="AN1029" s="10" t="s">
        <v>8140</v>
      </c>
      <c r="AO1029" s="10">
        <v>14</v>
      </c>
      <c r="AP1029" s="10" t="s">
        <v>1468</v>
      </c>
      <c r="AQ1029" s="10" t="s">
        <v>8113</v>
      </c>
      <c r="AR1029" s="10">
        <v>7</v>
      </c>
    </row>
    <row r="1030" spans="1:50" s="10" customFormat="1" ht="70.75">
      <c r="A1030" s="10" t="s">
        <v>9709</v>
      </c>
      <c r="B1030" s="8" t="s">
        <v>8105</v>
      </c>
      <c r="C1030" s="10">
        <v>5</v>
      </c>
      <c r="D1030" s="158" t="s">
        <v>1323</v>
      </c>
      <c r="E1030" s="10" t="s">
        <v>8141</v>
      </c>
      <c r="F1030" s="10">
        <v>17046</v>
      </c>
      <c r="G1030" s="10" t="s">
        <v>8142</v>
      </c>
      <c r="H1030" s="10" t="s">
        <v>8143</v>
      </c>
      <c r="I1030" s="10" t="s">
        <v>8144</v>
      </c>
      <c r="J1030" s="159">
        <v>58079.32</v>
      </c>
      <c r="K1030" s="21" t="s">
        <v>361</v>
      </c>
      <c r="L1030" s="123" t="s">
        <v>8108</v>
      </c>
      <c r="M1030" s="123" t="s">
        <v>8109</v>
      </c>
      <c r="N1030" s="123" t="s">
        <v>8145</v>
      </c>
      <c r="O1030" s="123" t="s">
        <v>8146</v>
      </c>
      <c r="P1030" s="10">
        <v>12345</v>
      </c>
      <c r="Q1030" s="159">
        <v>0</v>
      </c>
      <c r="R1030" s="159">
        <v>15.3</v>
      </c>
      <c r="S1030" s="159">
        <v>8.81</v>
      </c>
      <c r="T1030" s="159">
        <v>23.66</v>
      </c>
      <c r="U1030" s="141">
        <v>47.769999999999996</v>
      </c>
      <c r="V1030" s="47">
        <v>100</v>
      </c>
      <c r="W1030" s="47">
        <v>89</v>
      </c>
      <c r="X1030" s="35" t="s">
        <v>8112</v>
      </c>
      <c r="Y1030" s="10">
        <v>6</v>
      </c>
      <c r="Z1030" s="10">
        <v>1</v>
      </c>
      <c r="AA1030" s="10">
        <v>4</v>
      </c>
      <c r="AB1030" s="10">
        <v>14</v>
      </c>
      <c r="AD1030" s="10">
        <v>23.66</v>
      </c>
      <c r="AE1030" s="10">
        <v>48</v>
      </c>
      <c r="AF1030" s="10">
        <v>100</v>
      </c>
      <c r="AG1030" s="10" t="s">
        <v>1323</v>
      </c>
      <c r="AH1030" s="10" t="s">
        <v>1324</v>
      </c>
      <c r="AI1030" s="10">
        <v>100</v>
      </c>
    </row>
    <row r="1031" spans="1:50" s="10" customFormat="1" ht="113.15">
      <c r="A1031" s="10" t="s">
        <v>9709</v>
      </c>
      <c r="B1031" s="8" t="s">
        <v>8105</v>
      </c>
      <c r="C1031" s="10">
        <v>5</v>
      </c>
      <c r="D1031" s="158" t="s">
        <v>8114</v>
      </c>
      <c r="E1031" s="10" t="s">
        <v>8147</v>
      </c>
      <c r="F1031" s="10">
        <v>35896</v>
      </c>
      <c r="G1031" s="10" t="s">
        <v>8148</v>
      </c>
      <c r="H1031" s="10">
        <v>2020</v>
      </c>
      <c r="I1031" s="10" t="s">
        <v>8149</v>
      </c>
      <c r="J1031" s="159">
        <v>49578.26</v>
      </c>
      <c r="K1031" s="21" t="s">
        <v>328</v>
      </c>
      <c r="L1031" s="123" t="s">
        <v>8150</v>
      </c>
      <c r="M1031" s="123" t="s">
        <v>8151</v>
      </c>
      <c r="N1031" s="123" t="s">
        <v>8152</v>
      </c>
      <c r="O1031" s="123" t="s">
        <v>8153</v>
      </c>
      <c r="P1031" s="10">
        <v>12905</v>
      </c>
      <c r="Q1031" s="159">
        <v>0</v>
      </c>
      <c r="R1031" s="159">
        <v>7.29</v>
      </c>
      <c r="S1031" s="159">
        <v>7.3917647058823555</v>
      </c>
      <c r="T1031" s="159">
        <v>23.66</v>
      </c>
      <c r="U1031" s="141">
        <v>38.341764705882355</v>
      </c>
      <c r="V1031" s="47">
        <v>95</v>
      </c>
      <c r="W1031" s="47">
        <v>46</v>
      </c>
      <c r="X1031" s="35" t="s">
        <v>8112</v>
      </c>
      <c r="Y1031" s="10">
        <v>6</v>
      </c>
      <c r="Z1031" s="10">
        <v>1</v>
      </c>
      <c r="AA1031" s="10">
        <v>5</v>
      </c>
      <c r="AB1031" s="10">
        <v>25</v>
      </c>
      <c r="AC1031" s="10">
        <v>44</v>
      </c>
      <c r="AD1031" s="10">
        <v>23.66</v>
      </c>
      <c r="AE1031" s="10">
        <v>48</v>
      </c>
      <c r="AF1031" s="10">
        <v>100</v>
      </c>
      <c r="AG1031" s="10" t="s">
        <v>1323</v>
      </c>
      <c r="AH1031" s="10" t="s">
        <v>1324</v>
      </c>
      <c r="AI1031" s="10">
        <v>33</v>
      </c>
      <c r="AJ1031" s="10" t="s">
        <v>8114</v>
      </c>
      <c r="AK1031" s="10" t="s">
        <v>8138</v>
      </c>
      <c r="AL1031" s="10">
        <v>67</v>
      </c>
    </row>
    <row r="1032" spans="1:50" s="10" customFormat="1" ht="183.9">
      <c r="A1032" s="10" t="s">
        <v>9709</v>
      </c>
      <c r="B1032" s="8" t="s">
        <v>8105</v>
      </c>
      <c r="C1032" s="10">
        <v>5</v>
      </c>
      <c r="D1032" s="158" t="s">
        <v>2576</v>
      </c>
      <c r="E1032" s="10" t="s">
        <v>8125</v>
      </c>
      <c r="F1032" s="10">
        <v>22288</v>
      </c>
      <c r="G1032" s="10" t="s">
        <v>8154</v>
      </c>
      <c r="H1032" s="10">
        <v>2020</v>
      </c>
      <c r="I1032" s="10" t="s">
        <v>8155</v>
      </c>
      <c r="J1032" s="159">
        <v>19618.330000000002</v>
      </c>
      <c r="K1032" s="21" t="s">
        <v>328</v>
      </c>
      <c r="L1032" s="123" t="s">
        <v>8156</v>
      </c>
      <c r="M1032" s="123" t="s">
        <v>8157</v>
      </c>
      <c r="N1032" s="123" t="s">
        <v>8158</v>
      </c>
      <c r="O1032" s="123" t="s">
        <v>8159</v>
      </c>
      <c r="P1032" s="10">
        <v>12924</v>
      </c>
      <c r="Q1032" s="159">
        <v>0</v>
      </c>
      <c r="R1032" s="159">
        <v>2.31</v>
      </c>
      <c r="S1032" s="159">
        <v>6.5129411764705871</v>
      </c>
      <c r="T1032" s="159">
        <v>23.66</v>
      </c>
      <c r="U1032" s="141">
        <v>32.48294117647059</v>
      </c>
      <c r="V1032" s="47">
        <v>95</v>
      </c>
      <c r="W1032" s="47">
        <v>37</v>
      </c>
      <c r="X1032" s="35" t="s">
        <v>8112</v>
      </c>
      <c r="Y1032" s="10">
        <v>6</v>
      </c>
      <c r="Z1032" s="10">
        <v>1</v>
      </c>
      <c r="AA1032" s="10">
        <v>5</v>
      </c>
      <c r="AB1032" s="10">
        <v>25</v>
      </c>
      <c r="AC1032" s="10">
        <v>44</v>
      </c>
      <c r="AD1032" s="10">
        <v>23.66</v>
      </c>
      <c r="AE1032" s="10">
        <v>60</v>
      </c>
      <c r="AF1032" s="10">
        <v>100</v>
      </c>
      <c r="AG1032" s="10" t="s">
        <v>2576</v>
      </c>
      <c r="AH1032" s="10" t="s">
        <v>8125</v>
      </c>
      <c r="AI1032" s="10">
        <v>100</v>
      </c>
    </row>
    <row r="1033" spans="1:50" s="10" customFormat="1" ht="70.75">
      <c r="A1033" s="10" t="s">
        <v>9709</v>
      </c>
      <c r="B1033" s="8" t="s">
        <v>8105</v>
      </c>
      <c r="C1033" s="10">
        <v>5</v>
      </c>
      <c r="D1033" s="158" t="s">
        <v>1323</v>
      </c>
      <c r="E1033" s="10" t="s">
        <v>8141</v>
      </c>
      <c r="F1033" s="10">
        <v>17046</v>
      </c>
      <c r="G1033" s="10" t="s">
        <v>8160</v>
      </c>
      <c r="H1033" s="10" t="s">
        <v>8161</v>
      </c>
      <c r="I1033" s="10" t="s">
        <v>8162</v>
      </c>
      <c r="J1033" s="159">
        <v>41483.550000000003</v>
      </c>
      <c r="K1033" s="21" t="s">
        <v>361</v>
      </c>
      <c r="L1033" s="123" t="s">
        <v>8108</v>
      </c>
      <c r="M1033" s="123" t="s">
        <v>8109</v>
      </c>
      <c r="N1033" s="123" t="s">
        <v>8163</v>
      </c>
      <c r="O1033" s="123" t="s">
        <v>8164</v>
      </c>
      <c r="P1033" s="10">
        <v>13851</v>
      </c>
      <c r="Q1033" s="159">
        <v>0</v>
      </c>
      <c r="R1033" s="159">
        <v>12.03</v>
      </c>
      <c r="S1033" s="159">
        <v>8.228235294117642</v>
      </c>
      <c r="T1033" s="159">
        <v>23.66</v>
      </c>
      <c r="U1033" s="141">
        <v>43.918235294117636</v>
      </c>
      <c r="V1033" s="47">
        <v>100</v>
      </c>
      <c r="W1033" s="47">
        <v>44</v>
      </c>
      <c r="X1033" s="35" t="s">
        <v>8112</v>
      </c>
      <c r="Y1033" s="10">
        <v>6</v>
      </c>
      <c r="Z1033" s="10">
        <v>1</v>
      </c>
      <c r="AA1033" s="10">
        <v>4</v>
      </c>
      <c r="AB1033" s="10">
        <v>14</v>
      </c>
      <c r="AC1033" s="10">
        <v>44</v>
      </c>
      <c r="AD1033" s="10">
        <v>23.66</v>
      </c>
      <c r="AE1033" s="10">
        <v>48</v>
      </c>
      <c r="AF1033" s="10">
        <v>100</v>
      </c>
      <c r="AG1033" s="10" t="s">
        <v>1323</v>
      </c>
      <c r="AH1033" s="10" t="s">
        <v>1324</v>
      </c>
      <c r="AI1033" s="10">
        <v>100</v>
      </c>
    </row>
    <row r="1034" spans="1:50" s="10" customFormat="1" ht="113.15">
      <c r="A1034" s="10" t="s">
        <v>9709</v>
      </c>
      <c r="B1034" s="8" t="s">
        <v>8105</v>
      </c>
      <c r="C1034" s="10">
        <v>5</v>
      </c>
      <c r="D1034" s="158" t="s">
        <v>59</v>
      </c>
      <c r="E1034" s="10" t="s">
        <v>2416</v>
      </c>
      <c r="F1034" s="10">
        <v>14080</v>
      </c>
      <c r="G1034" s="10" t="s">
        <v>8165</v>
      </c>
      <c r="H1034" s="10">
        <v>2021</v>
      </c>
      <c r="I1034" s="10" t="s">
        <v>8166</v>
      </c>
      <c r="J1034" s="159">
        <v>64979.66</v>
      </c>
      <c r="K1034" s="22" t="s">
        <v>332</v>
      </c>
      <c r="L1034" s="123" t="s">
        <v>8108</v>
      </c>
      <c r="M1034" s="123" t="s">
        <v>8109</v>
      </c>
      <c r="N1034" s="123" t="s">
        <v>8167</v>
      </c>
      <c r="O1034" s="123" t="s">
        <v>8168</v>
      </c>
      <c r="P1034" s="10">
        <v>14065</v>
      </c>
      <c r="Q1034" s="159">
        <v>0</v>
      </c>
      <c r="R1034" s="159">
        <v>7.96</v>
      </c>
      <c r="S1034" s="159">
        <v>7.5100000000000016</v>
      </c>
      <c r="T1034" s="159">
        <v>23.66</v>
      </c>
      <c r="U1034" s="141">
        <v>39.130000000000003</v>
      </c>
      <c r="V1034" s="47">
        <v>95</v>
      </c>
      <c r="W1034" s="47">
        <v>7</v>
      </c>
      <c r="X1034" s="35" t="s">
        <v>8112</v>
      </c>
      <c r="Y1034" s="10">
        <v>6</v>
      </c>
      <c r="Z1034" s="10">
        <v>4</v>
      </c>
      <c r="AA1034" s="10">
        <v>7</v>
      </c>
      <c r="AB1034" s="10">
        <v>41</v>
      </c>
      <c r="AC1034" s="10">
        <v>110</v>
      </c>
      <c r="AD1034" s="10">
        <v>23.66</v>
      </c>
      <c r="AE1034" s="10">
        <v>48</v>
      </c>
      <c r="AF1034" s="10">
        <v>100</v>
      </c>
      <c r="AG1034" s="10" t="s">
        <v>2660</v>
      </c>
      <c r="AH1034" s="10" t="s">
        <v>8169</v>
      </c>
      <c r="AI1034" s="10">
        <v>60</v>
      </c>
      <c r="AJ1034" s="10" t="s">
        <v>8170</v>
      </c>
      <c r="AK1034" s="10" t="s">
        <v>8117</v>
      </c>
      <c r="AL1034" s="10">
        <v>20</v>
      </c>
      <c r="AM1034" s="10" t="s">
        <v>59</v>
      </c>
      <c r="AN1034" s="10" t="s">
        <v>2416</v>
      </c>
      <c r="AO1034" s="10">
        <v>20</v>
      </c>
    </row>
    <row r="1035" spans="1:50" s="269" customFormat="1" ht="74.599999999999994">
      <c r="A1035" s="269" t="s">
        <v>9710</v>
      </c>
      <c r="B1035" s="269" t="s">
        <v>8171</v>
      </c>
      <c r="C1035" s="201">
        <v>11</v>
      </c>
      <c r="D1035" s="195"/>
      <c r="E1035" s="196" t="s">
        <v>8172</v>
      </c>
      <c r="F1035" s="296">
        <v>24022</v>
      </c>
      <c r="G1035" s="196" t="s">
        <v>8173</v>
      </c>
      <c r="H1035" s="197">
        <v>2005</v>
      </c>
      <c r="I1035" s="196" t="s">
        <v>8174</v>
      </c>
      <c r="J1035" s="198">
        <v>144973.34</v>
      </c>
      <c r="K1035" s="10" t="s">
        <v>156</v>
      </c>
      <c r="L1035" s="196" t="s">
        <v>8175</v>
      </c>
      <c r="M1035" s="196" t="s">
        <v>8176</v>
      </c>
      <c r="N1035" s="196" t="s">
        <v>8177</v>
      </c>
      <c r="O1035" s="196" t="s">
        <v>8178</v>
      </c>
      <c r="P1035" s="196" t="s">
        <v>8179</v>
      </c>
      <c r="Q1035" s="197">
        <v>10.130000000000001</v>
      </c>
      <c r="R1035" s="197">
        <v>0</v>
      </c>
      <c r="S1035" s="197">
        <v>2.0299999999999998</v>
      </c>
      <c r="T1035" s="197">
        <v>8.09</v>
      </c>
      <c r="U1035" s="197">
        <v>10.130000000000001</v>
      </c>
      <c r="V1035" s="199">
        <v>10.833333333333334</v>
      </c>
      <c r="W1035" s="200">
        <v>100</v>
      </c>
      <c r="X1035" s="462" t="s">
        <v>8180</v>
      </c>
      <c r="Y1035" s="206">
        <v>3</v>
      </c>
      <c r="Z1035" s="206">
        <v>5</v>
      </c>
      <c r="AA1035" s="206">
        <v>1</v>
      </c>
      <c r="AB1035" s="200">
        <v>4</v>
      </c>
      <c r="AC1035" s="206">
        <v>100</v>
      </c>
      <c r="AD1035" s="197">
        <v>8.09</v>
      </c>
      <c r="AE1035" s="463">
        <v>5</v>
      </c>
      <c r="AF1035" s="200">
        <v>4</v>
      </c>
      <c r="AG1035" s="200"/>
      <c r="AH1035" s="200"/>
      <c r="AI1035" s="200"/>
      <c r="AJ1035" s="200"/>
      <c r="AK1035" s="200"/>
      <c r="AL1035" s="200"/>
      <c r="AM1035" s="200"/>
      <c r="AN1035" s="200"/>
      <c r="AO1035" s="200"/>
      <c r="AP1035" s="200"/>
      <c r="AQ1035" s="200"/>
      <c r="AR1035" s="200"/>
      <c r="AS1035" s="200" t="s">
        <v>8182</v>
      </c>
      <c r="AT1035" s="200" t="s">
        <v>9825</v>
      </c>
      <c r="AU1035" s="200">
        <v>4</v>
      </c>
      <c r="AV1035" s="200"/>
      <c r="AW1035" s="200"/>
      <c r="AX1035" s="200"/>
    </row>
    <row r="1036" spans="1:50" s="269" customFormat="1" ht="150" customHeight="1">
      <c r="A1036" s="269" t="s">
        <v>9710</v>
      </c>
      <c r="B1036" s="269" t="s">
        <v>8171</v>
      </c>
      <c r="C1036" s="201">
        <v>2</v>
      </c>
      <c r="D1036" s="202"/>
      <c r="E1036" s="196" t="s">
        <v>8183</v>
      </c>
      <c r="F1036" s="197">
        <v>11625</v>
      </c>
      <c r="G1036" s="196" t="s">
        <v>8184</v>
      </c>
      <c r="H1036" s="197">
        <v>2003</v>
      </c>
      <c r="I1036" s="196" t="s">
        <v>8185</v>
      </c>
      <c r="J1036" s="198">
        <v>156338.93</v>
      </c>
      <c r="K1036" s="10" t="s">
        <v>156</v>
      </c>
      <c r="L1036" s="196" t="s">
        <v>8186</v>
      </c>
      <c r="M1036" s="196" t="s">
        <v>8187</v>
      </c>
      <c r="N1036" s="196" t="s">
        <v>8188</v>
      </c>
      <c r="O1036" s="196" t="s">
        <v>8189</v>
      </c>
      <c r="P1036" s="196" t="s">
        <v>8190</v>
      </c>
      <c r="Q1036" s="197">
        <v>34.270000000000003</v>
      </c>
      <c r="R1036" s="197">
        <v>0.28000000000000003</v>
      </c>
      <c r="S1036" s="197">
        <v>7.8</v>
      </c>
      <c r="T1036" s="197">
        <v>26.2</v>
      </c>
      <c r="U1036" s="197">
        <v>34.270000000000003</v>
      </c>
      <c r="V1036" s="203">
        <v>84.833333333333329</v>
      </c>
      <c r="W1036" s="204">
        <v>98</v>
      </c>
      <c r="X1036" s="462" t="s">
        <v>8180</v>
      </c>
      <c r="Y1036" s="200">
        <v>3</v>
      </c>
      <c r="Z1036" s="200">
        <v>12</v>
      </c>
      <c r="AA1036" s="200">
        <v>3</v>
      </c>
      <c r="AB1036" s="200">
        <v>4</v>
      </c>
      <c r="AC1036" s="206">
        <v>180.3</v>
      </c>
      <c r="AD1036" s="197">
        <v>26.2</v>
      </c>
      <c r="AE1036" s="203">
        <v>5</v>
      </c>
      <c r="AF1036" s="200">
        <v>80</v>
      </c>
      <c r="AG1036" s="200" t="s">
        <v>8191</v>
      </c>
      <c r="AH1036" s="200"/>
      <c r="AI1036" s="200">
        <v>40</v>
      </c>
      <c r="AJ1036" s="200"/>
      <c r="AK1036" s="200"/>
      <c r="AL1036" s="200"/>
      <c r="AM1036" s="200"/>
      <c r="AN1036" s="200"/>
      <c r="AO1036" s="200"/>
      <c r="AP1036" s="200"/>
      <c r="AQ1036" s="200"/>
      <c r="AR1036" s="200"/>
      <c r="AS1036" s="200" t="s">
        <v>8182</v>
      </c>
      <c r="AT1036" s="200" t="s">
        <v>8192</v>
      </c>
      <c r="AU1036" s="200">
        <v>17</v>
      </c>
      <c r="AV1036" s="200" t="s">
        <v>193</v>
      </c>
      <c r="AW1036" s="200" t="s">
        <v>7723</v>
      </c>
      <c r="AX1036" s="200">
        <v>23</v>
      </c>
    </row>
    <row r="1037" spans="1:50" s="269" customFormat="1" ht="150" customHeight="1">
      <c r="A1037" s="269" t="s">
        <v>9710</v>
      </c>
      <c r="B1037" s="269" t="s">
        <v>8171</v>
      </c>
      <c r="C1037" s="201">
        <v>5</v>
      </c>
      <c r="D1037" s="202"/>
      <c r="E1037" s="196" t="s">
        <v>8193</v>
      </c>
      <c r="F1037" s="205">
        <v>5204</v>
      </c>
      <c r="G1037" s="196" t="s">
        <v>8194</v>
      </c>
      <c r="H1037" s="197">
        <v>2004</v>
      </c>
      <c r="I1037" s="196" t="s">
        <v>8195</v>
      </c>
      <c r="J1037" s="198">
        <v>97714.3</v>
      </c>
      <c r="K1037" s="10" t="s">
        <v>156</v>
      </c>
      <c r="L1037" s="196" t="s">
        <v>8196</v>
      </c>
      <c r="M1037" s="196" t="s">
        <v>8197</v>
      </c>
      <c r="N1037" s="196" t="s">
        <v>8198</v>
      </c>
      <c r="O1037" s="196" t="s">
        <v>8199</v>
      </c>
      <c r="P1037" s="196" t="s">
        <v>8200</v>
      </c>
      <c r="Q1037" s="197">
        <v>26.05</v>
      </c>
      <c r="R1037" s="197">
        <v>2.1800000000000002</v>
      </c>
      <c r="S1037" s="197">
        <v>5.46</v>
      </c>
      <c r="T1037" s="197">
        <v>18.41</v>
      </c>
      <c r="U1037" s="197">
        <v>26.05</v>
      </c>
      <c r="V1037" s="203">
        <v>56.666666666666664</v>
      </c>
      <c r="W1037" s="204">
        <v>96</v>
      </c>
      <c r="X1037" s="462" t="s">
        <v>8180</v>
      </c>
      <c r="Y1037" s="200">
        <v>3</v>
      </c>
      <c r="Z1037" s="200">
        <v>10</v>
      </c>
      <c r="AA1037" s="200">
        <v>1</v>
      </c>
      <c r="AB1037" s="200">
        <v>44</v>
      </c>
      <c r="AC1037" s="206">
        <v>180.6</v>
      </c>
      <c r="AD1037" s="197">
        <v>18.41</v>
      </c>
      <c r="AE1037" s="203">
        <v>5</v>
      </c>
      <c r="AF1037" s="200">
        <v>9</v>
      </c>
      <c r="AG1037" s="200" t="s">
        <v>8201</v>
      </c>
      <c r="AH1037" s="200"/>
      <c r="AI1037" s="200">
        <v>2</v>
      </c>
      <c r="AJ1037" s="200"/>
      <c r="AK1037" s="200"/>
      <c r="AL1037" s="200"/>
      <c r="AM1037" s="200"/>
      <c r="AN1037" s="200"/>
      <c r="AO1037" s="200"/>
      <c r="AP1037" s="200"/>
      <c r="AQ1037" s="200"/>
      <c r="AR1037" s="200"/>
      <c r="AS1037" s="200"/>
      <c r="AT1037" s="200"/>
      <c r="AU1037" s="200"/>
      <c r="AV1037" s="200" t="s">
        <v>193</v>
      </c>
      <c r="AW1037" s="200" t="s">
        <v>8202</v>
      </c>
      <c r="AX1037" s="200">
        <v>7</v>
      </c>
    </row>
    <row r="1038" spans="1:50" s="269" customFormat="1" ht="150" customHeight="1">
      <c r="A1038" s="269" t="s">
        <v>9710</v>
      </c>
      <c r="B1038" s="269" t="s">
        <v>8171</v>
      </c>
      <c r="C1038" s="201">
        <v>13</v>
      </c>
      <c r="D1038" s="202"/>
      <c r="E1038" s="196" t="s">
        <v>8203</v>
      </c>
      <c r="F1038" s="205">
        <v>8610</v>
      </c>
      <c r="G1038" s="196" t="s">
        <v>8204</v>
      </c>
      <c r="H1038" s="197">
        <v>2004</v>
      </c>
      <c r="I1038" s="196" t="s">
        <v>8205</v>
      </c>
      <c r="J1038" s="198">
        <v>156503.16</v>
      </c>
      <c r="K1038" s="10" t="s">
        <v>156</v>
      </c>
      <c r="L1038" s="196" t="s">
        <v>8175</v>
      </c>
      <c r="M1038" s="196" t="s">
        <v>8176</v>
      </c>
      <c r="N1038" s="196" t="s">
        <v>8206</v>
      </c>
      <c r="O1038" s="196" t="s">
        <v>8207</v>
      </c>
      <c r="P1038" s="196" t="s">
        <v>8208</v>
      </c>
      <c r="Q1038" s="197">
        <v>31.43</v>
      </c>
      <c r="R1038" s="197">
        <v>0</v>
      </c>
      <c r="S1038" s="197">
        <v>1.39</v>
      </c>
      <c r="T1038" s="197">
        <v>30.05</v>
      </c>
      <c r="U1038" s="197">
        <v>31.43</v>
      </c>
      <c r="V1038" s="203">
        <v>8.1666666666666661</v>
      </c>
      <c r="W1038" s="200">
        <v>96</v>
      </c>
      <c r="X1038" s="462" t="s">
        <v>8180</v>
      </c>
      <c r="Y1038" s="201">
        <v>3</v>
      </c>
      <c r="Z1038" s="201">
        <v>10</v>
      </c>
      <c r="AA1038" s="201">
        <v>1</v>
      </c>
      <c r="AB1038" s="200">
        <v>4</v>
      </c>
      <c r="AC1038" s="201">
        <v>99.1</v>
      </c>
      <c r="AD1038" s="197">
        <v>8.09</v>
      </c>
      <c r="AE1038" s="464">
        <v>5</v>
      </c>
      <c r="AF1038" s="200">
        <v>10</v>
      </c>
      <c r="AG1038" s="200"/>
      <c r="AH1038" s="200"/>
      <c r="AI1038" s="200"/>
      <c r="AJ1038" s="200"/>
      <c r="AK1038" s="200"/>
      <c r="AL1038" s="200"/>
      <c r="AM1038" s="200"/>
      <c r="AN1038" s="200"/>
      <c r="AO1038" s="200"/>
      <c r="AP1038" s="200"/>
      <c r="AQ1038" s="200"/>
      <c r="AR1038" s="200"/>
      <c r="AS1038" s="200" t="s">
        <v>8182</v>
      </c>
      <c r="AT1038" s="200"/>
      <c r="AU1038" s="200">
        <v>10</v>
      </c>
      <c r="AV1038" s="200"/>
      <c r="AW1038" s="200"/>
      <c r="AX1038" s="200"/>
    </row>
    <row r="1039" spans="1:50" s="269" customFormat="1" ht="150" customHeight="1">
      <c r="A1039" s="269" t="s">
        <v>9710</v>
      </c>
      <c r="B1039" s="269" t="s">
        <v>8171</v>
      </c>
      <c r="C1039" s="201">
        <v>11</v>
      </c>
      <c r="D1039" s="202"/>
      <c r="E1039" s="196" t="s">
        <v>8210</v>
      </c>
      <c r="F1039" s="197">
        <v>11411</v>
      </c>
      <c r="G1039" s="196" t="s">
        <v>8211</v>
      </c>
      <c r="H1039" s="197">
        <v>2003</v>
      </c>
      <c r="I1039" s="196" t="s">
        <v>8212</v>
      </c>
      <c r="J1039" s="198">
        <v>58828.49</v>
      </c>
      <c r="K1039" s="10" t="s">
        <v>156</v>
      </c>
      <c r="L1039" s="196" t="s">
        <v>8175</v>
      </c>
      <c r="M1039" s="196" t="s">
        <v>8176</v>
      </c>
      <c r="N1039" s="196" t="s">
        <v>8213</v>
      </c>
      <c r="O1039" s="196" t="s">
        <v>8214</v>
      </c>
      <c r="P1039" s="196">
        <v>901540</v>
      </c>
      <c r="Q1039" s="197">
        <v>26.72</v>
      </c>
      <c r="R1039" s="197">
        <v>0</v>
      </c>
      <c r="S1039" s="197">
        <v>3.33</v>
      </c>
      <c r="T1039" s="197">
        <v>23.39</v>
      </c>
      <c r="U1039" s="197">
        <v>26.72</v>
      </c>
      <c r="V1039" s="203">
        <v>68.916666666666671</v>
      </c>
      <c r="W1039" s="200">
        <v>100</v>
      </c>
      <c r="X1039" s="462" t="s">
        <v>8180</v>
      </c>
      <c r="Y1039" s="206">
        <v>1</v>
      </c>
      <c r="Z1039" s="206">
        <v>9</v>
      </c>
      <c r="AA1039" s="206">
        <v>1</v>
      </c>
      <c r="AB1039" s="200">
        <v>4</v>
      </c>
      <c r="AC1039" s="206">
        <v>101</v>
      </c>
      <c r="AD1039" s="197">
        <v>23.39</v>
      </c>
      <c r="AE1039" s="463">
        <v>2</v>
      </c>
      <c r="AF1039" s="200">
        <v>5</v>
      </c>
      <c r="AG1039" s="200" t="s">
        <v>8181</v>
      </c>
      <c r="AH1039" s="200"/>
      <c r="AI1039" s="200">
        <v>2</v>
      </c>
      <c r="AJ1039" s="200"/>
      <c r="AK1039" s="200"/>
      <c r="AL1039" s="200"/>
      <c r="AM1039" s="200"/>
      <c r="AN1039" s="200"/>
      <c r="AO1039" s="200"/>
      <c r="AP1039" s="200"/>
      <c r="AQ1039" s="200"/>
      <c r="AR1039" s="200"/>
      <c r="AS1039" s="200" t="s">
        <v>8182</v>
      </c>
      <c r="AT1039" s="200"/>
      <c r="AU1039" s="200">
        <v>2</v>
      </c>
      <c r="AV1039" s="200"/>
      <c r="AW1039" s="200"/>
      <c r="AX1039" s="200"/>
    </row>
    <row r="1040" spans="1:50" s="269" customFormat="1" ht="150" customHeight="1">
      <c r="A1040" s="269" t="s">
        <v>9710</v>
      </c>
      <c r="B1040" s="269" t="s">
        <v>8171</v>
      </c>
      <c r="C1040" s="201">
        <v>3</v>
      </c>
      <c r="D1040" s="202"/>
      <c r="E1040" s="196" t="s">
        <v>8215</v>
      </c>
      <c r="F1040" s="197">
        <v>18565</v>
      </c>
      <c r="G1040" s="196" t="s">
        <v>8216</v>
      </c>
      <c r="H1040" s="197">
        <v>2005</v>
      </c>
      <c r="I1040" s="196" t="s">
        <v>8217</v>
      </c>
      <c r="J1040" s="198">
        <v>63642.400000000001</v>
      </c>
      <c r="K1040" s="10" t="s">
        <v>149</v>
      </c>
      <c r="L1040" s="196" t="s">
        <v>8186</v>
      </c>
      <c r="M1040" s="196" t="s">
        <v>8187</v>
      </c>
      <c r="N1040" s="196" t="s">
        <v>8218</v>
      </c>
      <c r="O1040" s="196" t="s">
        <v>8219</v>
      </c>
      <c r="P1040" s="196" t="s">
        <v>8220</v>
      </c>
      <c r="Q1040" s="197">
        <v>35.229999999999997</v>
      </c>
      <c r="R1040" s="197">
        <v>0</v>
      </c>
      <c r="S1040" s="197">
        <v>0</v>
      </c>
      <c r="T1040" s="197">
        <v>35.229999999999997</v>
      </c>
      <c r="U1040" s="197">
        <v>35.229999999999997</v>
      </c>
      <c r="V1040" s="203">
        <v>26.333333333333332</v>
      </c>
      <c r="W1040" s="200">
        <v>100</v>
      </c>
      <c r="X1040" s="462" t="s">
        <v>8180</v>
      </c>
      <c r="Y1040" s="200">
        <v>3</v>
      </c>
      <c r="Z1040" s="200">
        <v>4</v>
      </c>
      <c r="AA1040" s="200">
        <v>4</v>
      </c>
      <c r="AB1040" s="200">
        <v>44</v>
      </c>
      <c r="AC1040" s="206">
        <v>328</v>
      </c>
      <c r="AD1040" s="197">
        <v>33.06</v>
      </c>
      <c r="AE1040" s="203">
        <v>5</v>
      </c>
      <c r="AF1040" s="200">
        <v>0</v>
      </c>
      <c r="AG1040" s="200"/>
      <c r="AH1040" s="200"/>
      <c r="AI1040" s="200"/>
      <c r="AJ1040" s="200"/>
      <c r="AK1040" s="200"/>
      <c r="AL1040" s="200"/>
      <c r="AM1040" s="200"/>
      <c r="AN1040" s="200"/>
      <c r="AO1040" s="200"/>
      <c r="AP1040" s="200"/>
      <c r="AQ1040" s="200"/>
      <c r="AR1040" s="200"/>
      <c r="AS1040" s="200"/>
      <c r="AT1040" s="200"/>
      <c r="AU1040" s="200"/>
      <c r="AV1040" s="200"/>
      <c r="AW1040" s="200"/>
      <c r="AX1040" s="200"/>
    </row>
    <row r="1041" spans="1:51" s="269" customFormat="1" ht="150" customHeight="1">
      <c r="A1041" s="269" t="s">
        <v>9710</v>
      </c>
      <c r="B1041" s="269" t="s">
        <v>8171</v>
      </c>
      <c r="C1041" s="201">
        <v>5</v>
      </c>
      <c r="D1041" s="202"/>
      <c r="E1041" s="196" t="s">
        <v>8221</v>
      </c>
      <c r="F1041" s="197">
        <v>24381</v>
      </c>
      <c r="G1041" s="196" t="s">
        <v>8222</v>
      </c>
      <c r="H1041" s="197">
        <v>2002</v>
      </c>
      <c r="I1041" s="196" t="s">
        <v>8223</v>
      </c>
      <c r="J1041" s="198">
        <v>155206.16</v>
      </c>
      <c r="K1041" s="10" t="s">
        <v>51</v>
      </c>
      <c r="L1041" s="196" t="s">
        <v>8186</v>
      </c>
      <c r="M1041" s="196" t="s">
        <v>8224</v>
      </c>
      <c r="N1041" s="196" t="s">
        <v>8225</v>
      </c>
      <c r="O1041" s="196" t="s">
        <v>8226</v>
      </c>
      <c r="P1041" s="196" t="s">
        <v>8227</v>
      </c>
      <c r="Q1041" s="197">
        <v>18.72</v>
      </c>
      <c r="R1041" s="197">
        <v>0</v>
      </c>
      <c r="S1041" s="197">
        <v>5.0599999999999996</v>
      </c>
      <c r="T1041" s="197">
        <v>13.66</v>
      </c>
      <c r="U1041" s="197">
        <v>18.72</v>
      </c>
      <c r="V1041" s="203">
        <v>0</v>
      </c>
      <c r="W1041" s="200">
        <v>100</v>
      </c>
      <c r="X1041" s="462" t="s">
        <v>8180</v>
      </c>
      <c r="Y1041" s="200">
        <v>3</v>
      </c>
      <c r="Z1041" s="200">
        <v>5</v>
      </c>
      <c r="AA1041" s="200">
        <v>1</v>
      </c>
      <c r="AB1041" s="200">
        <v>44</v>
      </c>
      <c r="AC1041" s="206">
        <v>204</v>
      </c>
      <c r="AD1041" s="197">
        <v>41</v>
      </c>
      <c r="AE1041" s="203">
        <v>5</v>
      </c>
      <c r="AF1041" s="200">
        <v>0</v>
      </c>
      <c r="AG1041" s="200"/>
      <c r="AH1041" s="200"/>
      <c r="AI1041" s="200"/>
      <c r="AJ1041" s="200"/>
      <c r="AK1041" s="200"/>
      <c r="AL1041" s="200"/>
      <c r="AM1041" s="200"/>
      <c r="AN1041" s="200"/>
      <c r="AO1041" s="200"/>
      <c r="AP1041" s="200"/>
      <c r="AQ1041" s="200"/>
      <c r="AR1041" s="200"/>
      <c r="AS1041" s="200"/>
      <c r="AT1041" s="200"/>
      <c r="AU1041" s="200"/>
      <c r="AV1041" s="200"/>
      <c r="AW1041" s="200"/>
      <c r="AX1041" s="200"/>
    </row>
    <row r="1042" spans="1:51" s="269" customFormat="1" ht="150" customHeight="1">
      <c r="A1042" s="269" t="s">
        <v>9710</v>
      </c>
      <c r="B1042" s="269" t="s">
        <v>8171</v>
      </c>
      <c r="C1042" s="201">
        <v>3</v>
      </c>
      <c r="D1042" s="202"/>
      <c r="E1042" s="196" t="s">
        <v>8215</v>
      </c>
      <c r="F1042" s="197">
        <v>18565</v>
      </c>
      <c r="G1042" s="196" t="s">
        <v>8228</v>
      </c>
      <c r="H1042" s="197">
        <v>2008</v>
      </c>
      <c r="I1042" s="196" t="s">
        <v>8229</v>
      </c>
      <c r="J1042" s="198">
        <v>149413.79</v>
      </c>
      <c r="K1042" s="10" t="s">
        <v>103</v>
      </c>
      <c r="L1042" s="196" t="s">
        <v>8186</v>
      </c>
      <c r="M1042" s="196" t="s">
        <v>8186</v>
      </c>
      <c r="N1042" s="196" t="s">
        <v>8230</v>
      </c>
      <c r="O1042" s="196" t="s">
        <v>8231</v>
      </c>
      <c r="P1042" s="196" t="s">
        <v>8232</v>
      </c>
      <c r="Q1042" s="197">
        <v>125.37</v>
      </c>
      <c r="R1042" s="197">
        <v>0</v>
      </c>
      <c r="S1042" s="197">
        <v>109.42</v>
      </c>
      <c r="T1042" s="197">
        <v>15.95</v>
      </c>
      <c r="U1042" s="197">
        <v>125.37</v>
      </c>
      <c r="V1042" s="203">
        <v>0</v>
      </c>
      <c r="W1042" s="200">
        <v>100</v>
      </c>
      <c r="X1042" s="462" t="s">
        <v>8180</v>
      </c>
      <c r="Y1042" s="200">
        <v>1</v>
      </c>
      <c r="Z1042" s="200">
        <v>4</v>
      </c>
      <c r="AA1042" s="200">
        <v>1</v>
      </c>
      <c r="AB1042" s="200">
        <v>44</v>
      </c>
      <c r="AC1042" s="206">
        <v>163</v>
      </c>
      <c r="AD1042" s="197">
        <v>15.95</v>
      </c>
      <c r="AE1042" s="203">
        <v>5</v>
      </c>
      <c r="AF1042" s="200">
        <v>0</v>
      </c>
      <c r="AG1042" s="200"/>
      <c r="AH1042" s="200"/>
      <c r="AI1042" s="200"/>
      <c r="AJ1042" s="200"/>
      <c r="AK1042" s="200"/>
      <c r="AL1042" s="200"/>
      <c r="AM1042" s="200"/>
      <c r="AN1042" s="200"/>
      <c r="AO1042" s="200"/>
      <c r="AP1042" s="200"/>
      <c r="AQ1042" s="200"/>
      <c r="AR1042" s="200"/>
      <c r="AS1042" s="200"/>
      <c r="AT1042" s="200"/>
      <c r="AU1042" s="200"/>
      <c r="AV1042" s="200"/>
      <c r="AW1042" s="200"/>
      <c r="AX1042" s="200"/>
    </row>
    <row r="1043" spans="1:51" s="269" customFormat="1" ht="150" customHeight="1">
      <c r="A1043" s="269" t="s">
        <v>9710</v>
      </c>
      <c r="B1043" s="269" t="s">
        <v>8171</v>
      </c>
      <c r="C1043" s="201">
        <v>5</v>
      </c>
      <c r="D1043" s="202"/>
      <c r="E1043" s="196" t="s">
        <v>8233</v>
      </c>
      <c r="F1043" s="197">
        <v>16115</v>
      </c>
      <c r="G1043" s="196" t="s">
        <v>4603</v>
      </c>
      <c r="H1043" s="197">
        <v>2008</v>
      </c>
      <c r="I1043" s="196" t="s">
        <v>8234</v>
      </c>
      <c r="J1043" s="198">
        <v>50008.959999999999</v>
      </c>
      <c r="K1043" s="10" t="s">
        <v>9696</v>
      </c>
      <c r="L1043" s="196" t="s">
        <v>8235</v>
      </c>
      <c r="M1043" s="196" t="s">
        <v>8236</v>
      </c>
      <c r="N1043" s="196" t="s">
        <v>8237</v>
      </c>
      <c r="O1043" s="196" t="s">
        <v>8238</v>
      </c>
      <c r="P1043" s="196" t="s">
        <v>8239</v>
      </c>
      <c r="Q1043" s="197">
        <v>34.909999999999997</v>
      </c>
      <c r="R1043" s="197">
        <v>0</v>
      </c>
      <c r="S1043" s="197">
        <v>0</v>
      </c>
      <c r="T1043" s="197">
        <v>34.909999999999997</v>
      </c>
      <c r="U1043" s="197">
        <v>34.909999999999997</v>
      </c>
      <c r="V1043" s="203">
        <v>1.75</v>
      </c>
      <c r="W1043" s="200">
        <v>100</v>
      </c>
      <c r="X1043" s="462" t="s">
        <v>8180</v>
      </c>
      <c r="Y1043" s="200">
        <v>3</v>
      </c>
      <c r="Z1043" s="200">
        <v>5</v>
      </c>
      <c r="AA1043" s="200">
        <v>1</v>
      </c>
      <c r="AB1043" s="200">
        <v>4</v>
      </c>
      <c r="AC1043" s="206"/>
      <c r="AD1043" s="197">
        <v>34.909999999999997</v>
      </c>
      <c r="AE1043" s="203">
        <v>5</v>
      </c>
      <c r="AF1043" s="200">
        <v>0</v>
      </c>
      <c r="AG1043" s="200"/>
      <c r="AH1043" s="200"/>
      <c r="AI1043" s="200"/>
      <c r="AJ1043" s="200"/>
      <c r="AK1043" s="200"/>
      <c r="AL1043" s="200"/>
      <c r="AM1043" s="200"/>
      <c r="AN1043" s="200"/>
      <c r="AO1043" s="200"/>
      <c r="AP1043" s="200"/>
      <c r="AQ1043" s="200"/>
      <c r="AR1043" s="200"/>
      <c r="AS1043" s="200"/>
      <c r="AT1043" s="200"/>
      <c r="AU1043" s="200"/>
      <c r="AV1043" s="200"/>
      <c r="AW1043" s="200"/>
      <c r="AX1043" s="200"/>
    </row>
    <row r="1044" spans="1:51" s="269" customFormat="1" ht="150" customHeight="1">
      <c r="A1044" s="269" t="s">
        <v>9710</v>
      </c>
      <c r="B1044" s="269" t="s">
        <v>8171</v>
      </c>
      <c r="C1044" s="201">
        <v>6</v>
      </c>
      <c r="D1044" s="202"/>
      <c r="E1044" s="196" t="s">
        <v>8240</v>
      </c>
      <c r="F1044" s="197">
        <v>17146</v>
      </c>
      <c r="G1044" s="196" t="s">
        <v>8241</v>
      </c>
      <c r="H1044" s="197">
        <v>2008</v>
      </c>
      <c r="I1044" s="196" t="s">
        <v>8242</v>
      </c>
      <c r="J1044" s="198">
        <v>72637.05</v>
      </c>
      <c r="K1044" s="156" t="s">
        <v>9695</v>
      </c>
      <c r="L1044" s="196" t="s">
        <v>8243</v>
      </c>
      <c r="M1044" s="196" t="s">
        <v>8244</v>
      </c>
      <c r="N1044" s="196" t="s">
        <v>8245</v>
      </c>
      <c r="O1044" s="196" t="s">
        <v>8246</v>
      </c>
      <c r="P1044" s="196" t="s">
        <v>8247</v>
      </c>
      <c r="Q1044" s="197">
        <v>7.35</v>
      </c>
      <c r="R1044" s="197">
        <v>0</v>
      </c>
      <c r="S1044" s="197">
        <v>0</v>
      </c>
      <c r="T1044" s="197">
        <v>7.35</v>
      </c>
      <c r="U1044" s="197">
        <v>7.35</v>
      </c>
      <c r="V1044" s="203">
        <v>25</v>
      </c>
      <c r="W1044" s="200">
        <v>100</v>
      </c>
      <c r="X1044" s="462" t="s">
        <v>8180</v>
      </c>
      <c r="Y1044" s="200">
        <v>3</v>
      </c>
      <c r="Z1044" s="200">
        <v>4</v>
      </c>
      <c r="AA1044" s="200">
        <v>3</v>
      </c>
      <c r="AB1044" s="200">
        <v>4</v>
      </c>
      <c r="AC1044" s="206"/>
      <c r="AD1044" s="197">
        <v>22.05</v>
      </c>
      <c r="AE1044" s="203">
        <v>5</v>
      </c>
      <c r="AF1044" s="200">
        <v>5</v>
      </c>
      <c r="AG1044" s="200"/>
      <c r="AH1044" s="200"/>
      <c r="AI1044" s="200"/>
      <c r="AJ1044" s="200"/>
      <c r="AK1044" s="200"/>
      <c r="AL1044" s="200"/>
      <c r="AM1044" s="200"/>
      <c r="AN1044" s="200"/>
      <c r="AO1044" s="200"/>
      <c r="AP1044" s="200"/>
      <c r="AQ1044" s="200"/>
      <c r="AR1044" s="200"/>
      <c r="AS1044" s="200" t="s">
        <v>8182</v>
      </c>
      <c r="AT1044" s="200"/>
      <c r="AU1044" s="200">
        <v>5</v>
      </c>
      <c r="AV1044" s="200"/>
      <c r="AW1044" s="200"/>
      <c r="AX1044" s="200"/>
    </row>
    <row r="1045" spans="1:51" s="269" customFormat="1" ht="150" customHeight="1">
      <c r="A1045" s="269" t="s">
        <v>9710</v>
      </c>
      <c r="B1045" s="269" t="s">
        <v>8171</v>
      </c>
      <c r="C1045" s="201">
        <v>11</v>
      </c>
      <c r="D1045" s="202"/>
      <c r="E1045" s="196" t="s">
        <v>8172</v>
      </c>
      <c r="F1045" s="296">
        <v>24022</v>
      </c>
      <c r="G1045" s="196" t="s">
        <v>8248</v>
      </c>
      <c r="H1045" s="197">
        <v>2007</v>
      </c>
      <c r="I1045" s="196" t="s">
        <v>8249</v>
      </c>
      <c r="J1045" s="198">
        <v>117171.25</v>
      </c>
      <c r="K1045" s="156" t="s">
        <v>9695</v>
      </c>
      <c r="L1045" s="196" t="s">
        <v>8175</v>
      </c>
      <c r="M1045" s="196" t="s">
        <v>8250</v>
      </c>
      <c r="N1045" s="196" t="s">
        <v>8251</v>
      </c>
      <c r="O1045" s="196" t="s">
        <v>8252</v>
      </c>
      <c r="P1045" s="196" t="s">
        <v>8253</v>
      </c>
      <c r="Q1045" s="197">
        <v>19.309999999999999</v>
      </c>
      <c r="R1045" s="197">
        <v>0</v>
      </c>
      <c r="S1045" s="197">
        <v>1.93</v>
      </c>
      <c r="T1045" s="197">
        <v>17.38</v>
      </c>
      <c r="U1045" s="197">
        <v>19.309999999999999</v>
      </c>
      <c r="V1045" s="203">
        <v>4.75</v>
      </c>
      <c r="W1045" s="200">
        <v>100</v>
      </c>
      <c r="X1045" s="462" t="s">
        <v>8180</v>
      </c>
      <c r="Y1045" s="206">
        <v>3</v>
      </c>
      <c r="Z1045" s="206">
        <v>10</v>
      </c>
      <c r="AA1045" s="206">
        <v>1</v>
      </c>
      <c r="AB1045" s="200">
        <v>4</v>
      </c>
      <c r="AC1045" s="206">
        <v>100</v>
      </c>
      <c r="AD1045" s="197">
        <v>17.38</v>
      </c>
      <c r="AE1045" s="463">
        <v>5</v>
      </c>
      <c r="AF1045" s="200">
        <v>7</v>
      </c>
      <c r="AG1045" s="200"/>
      <c r="AH1045" s="200"/>
      <c r="AI1045" s="200"/>
      <c r="AJ1045" s="200"/>
      <c r="AK1045" s="200"/>
      <c r="AL1045" s="200"/>
      <c r="AM1045" s="200"/>
      <c r="AN1045" s="200"/>
      <c r="AO1045" s="200"/>
      <c r="AP1045" s="200"/>
      <c r="AQ1045" s="200"/>
      <c r="AR1045" s="262"/>
      <c r="AS1045" s="200" t="s">
        <v>9826</v>
      </c>
      <c r="AT1045" s="200"/>
      <c r="AU1045" s="200">
        <v>2</v>
      </c>
      <c r="AV1045" s="200" t="s">
        <v>8209</v>
      </c>
      <c r="AW1045" s="200" t="s">
        <v>9827</v>
      </c>
      <c r="AX1045" s="200">
        <v>5</v>
      </c>
    </row>
    <row r="1046" spans="1:51" s="269" customFormat="1" ht="150" customHeight="1">
      <c r="A1046" s="269" t="s">
        <v>9710</v>
      </c>
      <c r="B1046" s="269" t="s">
        <v>8171</v>
      </c>
      <c r="C1046" s="201">
        <v>13</v>
      </c>
      <c r="D1046" s="202"/>
      <c r="E1046" s="196" t="s">
        <v>8254</v>
      </c>
      <c r="F1046" s="197">
        <v>22912</v>
      </c>
      <c r="G1046" s="196" t="s">
        <v>8255</v>
      </c>
      <c r="H1046" s="197">
        <v>2010</v>
      </c>
      <c r="I1046" s="196" t="s">
        <v>8256</v>
      </c>
      <c r="J1046" s="198">
        <v>77458</v>
      </c>
      <c r="K1046" s="10" t="s">
        <v>8257</v>
      </c>
      <c r="L1046" s="196" t="s">
        <v>8258</v>
      </c>
      <c r="M1046" s="196" t="s">
        <v>8259</v>
      </c>
      <c r="N1046" s="196" t="s">
        <v>8260</v>
      </c>
      <c r="O1046" s="196" t="s">
        <v>8261</v>
      </c>
      <c r="P1046" s="196">
        <v>902490</v>
      </c>
      <c r="Q1046" s="197">
        <v>22.35</v>
      </c>
      <c r="R1046" s="197">
        <v>0</v>
      </c>
      <c r="S1046" s="197">
        <v>0.42</v>
      </c>
      <c r="T1046" s="197">
        <v>21.93</v>
      </c>
      <c r="U1046" s="197">
        <v>22.35</v>
      </c>
      <c r="V1046" s="203">
        <v>2</v>
      </c>
      <c r="W1046" s="200">
        <v>100</v>
      </c>
      <c r="X1046" s="462" t="s">
        <v>8180</v>
      </c>
      <c r="Y1046" s="206">
        <v>6</v>
      </c>
      <c r="Z1046" s="206">
        <v>3</v>
      </c>
      <c r="AA1046" s="206">
        <v>9</v>
      </c>
      <c r="AB1046" s="200">
        <v>46</v>
      </c>
      <c r="AC1046" s="206"/>
      <c r="AD1046" s="197">
        <v>0</v>
      </c>
      <c r="AE1046" s="463">
        <v>5</v>
      </c>
      <c r="AF1046" s="203">
        <v>1</v>
      </c>
      <c r="AG1046" s="200"/>
      <c r="AH1046" s="200"/>
      <c r="AI1046" s="200"/>
      <c r="AJ1046" s="200"/>
      <c r="AK1046" s="200"/>
      <c r="AL1046" s="200"/>
      <c r="AM1046" s="200"/>
      <c r="AN1046" s="200"/>
      <c r="AO1046" s="200"/>
      <c r="AP1046" s="200"/>
      <c r="AQ1046" s="200"/>
      <c r="AR1046" s="200"/>
      <c r="AS1046" s="200"/>
      <c r="AT1046" s="200"/>
      <c r="AU1046" s="203"/>
      <c r="AV1046" s="200" t="s">
        <v>8319</v>
      </c>
      <c r="AW1046" s="200"/>
      <c r="AX1046" s="200">
        <v>1</v>
      </c>
    </row>
    <row r="1047" spans="1:51" s="269" customFormat="1" ht="150" customHeight="1">
      <c r="A1047" s="269" t="s">
        <v>9710</v>
      </c>
      <c r="B1047" s="269" t="s">
        <v>8171</v>
      </c>
      <c r="C1047" s="206">
        <v>1</v>
      </c>
      <c r="D1047" s="202"/>
      <c r="E1047" s="196" t="s">
        <v>8262</v>
      </c>
      <c r="F1047" s="197">
        <v>15886</v>
      </c>
      <c r="G1047" s="196" t="s">
        <v>8263</v>
      </c>
      <c r="H1047" s="197" t="s">
        <v>8264</v>
      </c>
      <c r="I1047" s="196" t="s">
        <v>8263</v>
      </c>
      <c r="J1047" s="198">
        <v>36038.65</v>
      </c>
      <c r="K1047" s="156" t="s">
        <v>9695</v>
      </c>
      <c r="L1047" s="196" t="s">
        <v>8265</v>
      </c>
      <c r="M1047" s="196" t="s">
        <v>8266</v>
      </c>
      <c r="N1047" s="196" t="s">
        <v>8267</v>
      </c>
      <c r="O1047" s="196" t="s">
        <v>8268</v>
      </c>
      <c r="P1047" s="196" t="s">
        <v>8269</v>
      </c>
      <c r="Q1047" s="197">
        <v>38.020000000000003</v>
      </c>
      <c r="R1047" s="197">
        <v>0</v>
      </c>
      <c r="S1047" s="197">
        <v>4.5599999999999996</v>
      </c>
      <c r="T1047" s="197">
        <v>33.46</v>
      </c>
      <c r="U1047" s="197">
        <v>38.020000000000003</v>
      </c>
      <c r="V1047" s="203">
        <v>45.25</v>
      </c>
      <c r="W1047" s="204">
        <v>100</v>
      </c>
      <c r="X1047" s="462" t="s">
        <v>8180</v>
      </c>
      <c r="Y1047" s="200"/>
      <c r="Z1047" s="200"/>
      <c r="AA1047" s="200"/>
      <c r="AB1047" s="200">
        <v>39</v>
      </c>
      <c r="AC1047" s="206"/>
      <c r="AD1047" s="197">
        <v>0</v>
      </c>
      <c r="AE1047" s="203">
        <v>5</v>
      </c>
      <c r="AF1047" s="200">
        <v>100</v>
      </c>
      <c r="AG1047" s="200"/>
      <c r="AH1047" s="200"/>
      <c r="AI1047" s="200"/>
      <c r="AJ1047" s="200"/>
      <c r="AK1047" s="200"/>
      <c r="AL1047" s="200"/>
      <c r="AM1047" s="200"/>
      <c r="AN1047" s="200"/>
      <c r="AO1047" s="200"/>
      <c r="AP1047" s="200"/>
      <c r="AQ1047" s="200"/>
      <c r="AR1047" s="200"/>
      <c r="AS1047" s="200" t="s">
        <v>9828</v>
      </c>
      <c r="AT1047" s="200"/>
      <c r="AU1047" s="200">
        <v>100</v>
      </c>
      <c r="AV1047" s="200"/>
      <c r="AW1047" s="200"/>
      <c r="AX1047" s="200"/>
    </row>
    <row r="1048" spans="1:51" s="269" customFormat="1" ht="150" customHeight="1">
      <c r="A1048" s="269" t="s">
        <v>9710</v>
      </c>
      <c r="B1048" s="269" t="s">
        <v>8171</v>
      </c>
      <c r="C1048" s="201">
        <v>2</v>
      </c>
      <c r="D1048" s="202"/>
      <c r="E1048" s="196" t="s">
        <v>8183</v>
      </c>
      <c r="F1048" s="197">
        <v>11625</v>
      </c>
      <c r="G1048" s="196" t="s">
        <v>8270</v>
      </c>
      <c r="H1048" s="197">
        <v>2012</v>
      </c>
      <c r="I1048" s="196"/>
      <c r="J1048" s="198">
        <v>63332.78</v>
      </c>
      <c r="K1048" s="21" t="s">
        <v>361</v>
      </c>
      <c r="L1048" s="196" t="s">
        <v>8186</v>
      </c>
      <c r="M1048" s="196" t="s">
        <v>8187</v>
      </c>
      <c r="N1048" s="196" t="s">
        <v>8271</v>
      </c>
      <c r="O1048" s="196" t="s">
        <v>8272</v>
      </c>
      <c r="P1048" s="196" t="s">
        <v>8273</v>
      </c>
      <c r="Q1048" s="197">
        <v>1.1299999999999999</v>
      </c>
      <c r="R1048" s="197">
        <v>1.1299999999999999</v>
      </c>
      <c r="S1048" s="197">
        <v>0</v>
      </c>
      <c r="T1048" s="197">
        <v>0</v>
      </c>
      <c r="U1048" s="197">
        <v>1.1299999999999999</v>
      </c>
      <c r="V1048" s="203">
        <v>84.416666666666671</v>
      </c>
      <c r="W1048" s="204">
        <v>79</v>
      </c>
      <c r="X1048" s="462" t="s">
        <v>8180</v>
      </c>
      <c r="Y1048" s="200">
        <v>6</v>
      </c>
      <c r="Z1048" s="200">
        <v>1</v>
      </c>
      <c r="AA1048" s="200">
        <v>5</v>
      </c>
      <c r="AB1048" s="200">
        <v>24</v>
      </c>
      <c r="AC1048" s="206"/>
      <c r="AD1048" s="197">
        <v>38.58</v>
      </c>
      <c r="AE1048" s="203">
        <v>5</v>
      </c>
      <c r="AF1048" s="200">
        <v>79</v>
      </c>
      <c r="AG1048" s="200" t="s">
        <v>8201</v>
      </c>
      <c r="AH1048" s="200"/>
      <c r="AI1048" s="200">
        <v>28</v>
      </c>
      <c r="AJ1048" s="200"/>
      <c r="AK1048" s="200"/>
      <c r="AL1048" s="200"/>
      <c r="AM1048" s="200"/>
      <c r="AN1048" s="200"/>
      <c r="AO1048" s="200"/>
      <c r="AP1048" s="200"/>
      <c r="AQ1048" s="200"/>
      <c r="AR1048" s="200"/>
      <c r="AS1048" s="200" t="s">
        <v>8182</v>
      </c>
      <c r="AT1048" s="200" t="s">
        <v>8192</v>
      </c>
      <c r="AU1048" s="200">
        <v>28</v>
      </c>
      <c r="AV1048" s="200" t="s">
        <v>193</v>
      </c>
      <c r="AW1048" s="200" t="s">
        <v>8274</v>
      </c>
      <c r="AX1048" s="200">
        <v>23</v>
      </c>
    </row>
    <row r="1049" spans="1:51" s="269" customFormat="1" ht="150" customHeight="1">
      <c r="A1049" s="269" t="s">
        <v>9710</v>
      </c>
      <c r="B1049" s="269" t="s">
        <v>8171</v>
      </c>
      <c r="C1049" s="206">
        <v>5</v>
      </c>
      <c r="D1049" s="202"/>
      <c r="E1049" s="196" t="s">
        <v>8275</v>
      </c>
      <c r="F1049" s="197">
        <v>16115</v>
      </c>
      <c r="G1049" s="196" t="s">
        <v>8276</v>
      </c>
      <c r="H1049" s="197">
        <v>2008</v>
      </c>
      <c r="I1049" s="196" t="s">
        <v>8277</v>
      </c>
      <c r="J1049" s="198">
        <v>36826.050000000003</v>
      </c>
      <c r="K1049" s="164" t="s">
        <v>812</v>
      </c>
      <c r="L1049" s="196" t="s">
        <v>8278</v>
      </c>
      <c r="M1049" s="196" t="s">
        <v>8279</v>
      </c>
      <c r="N1049" s="196" t="s">
        <v>8280</v>
      </c>
      <c r="O1049" s="196" t="s">
        <v>8281</v>
      </c>
      <c r="P1049" s="196">
        <v>260646</v>
      </c>
      <c r="Q1049" s="197">
        <v>34.909999999999997</v>
      </c>
      <c r="R1049" s="197">
        <v>0</v>
      </c>
      <c r="S1049" s="197">
        <v>0</v>
      </c>
      <c r="T1049" s="197">
        <v>34.909999999999997</v>
      </c>
      <c r="U1049" s="197">
        <v>34.909999999999997</v>
      </c>
      <c r="V1049" s="203">
        <v>96.75</v>
      </c>
      <c r="W1049" s="200">
        <v>100</v>
      </c>
      <c r="X1049" s="462" t="s">
        <v>8180</v>
      </c>
      <c r="Y1049" s="200">
        <v>3</v>
      </c>
      <c r="Z1049" s="200">
        <v>4</v>
      </c>
      <c r="AA1049" s="200">
        <v>4</v>
      </c>
      <c r="AB1049" s="200">
        <v>4</v>
      </c>
      <c r="AC1049" s="206"/>
      <c r="AD1049" s="197">
        <v>34.909999999999997</v>
      </c>
      <c r="AE1049" s="203">
        <v>5</v>
      </c>
      <c r="AF1049" s="200">
        <v>100</v>
      </c>
      <c r="AG1049" s="200" t="s">
        <v>8201</v>
      </c>
      <c r="AH1049" s="200"/>
      <c r="AI1049" s="200">
        <v>23</v>
      </c>
      <c r="AJ1049" s="200" t="s">
        <v>8191</v>
      </c>
      <c r="AK1049" s="200"/>
      <c r="AL1049" s="200">
        <v>33</v>
      </c>
      <c r="AM1049" s="200" t="s">
        <v>8282</v>
      </c>
      <c r="AN1049" s="200"/>
      <c r="AO1049" s="200">
        <v>10</v>
      </c>
      <c r="AP1049" s="200" t="s">
        <v>8283</v>
      </c>
      <c r="AQ1049" s="200" t="s">
        <v>8284</v>
      </c>
      <c r="AR1049" s="200">
        <v>5</v>
      </c>
      <c r="AS1049" s="200" t="s">
        <v>8285</v>
      </c>
      <c r="AT1049" s="200" t="s">
        <v>8286</v>
      </c>
      <c r="AU1049" s="200">
        <v>30</v>
      </c>
      <c r="AV1049" s="200"/>
      <c r="AW1049" s="200"/>
      <c r="AX1049" s="200"/>
    </row>
    <row r="1050" spans="1:51" s="269" customFormat="1" ht="150" customHeight="1">
      <c r="A1050" s="269" t="s">
        <v>9710</v>
      </c>
      <c r="B1050" s="269" t="s">
        <v>8171</v>
      </c>
      <c r="C1050" s="206">
        <v>2</v>
      </c>
      <c r="D1050" s="202"/>
      <c r="E1050" s="196" t="s">
        <v>8287</v>
      </c>
      <c r="F1050" s="197">
        <v>11624</v>
      </c>
      <c r="G1050" s="196" t="s">
        <v>8288</v>
      </c>
      <c r="H1050" s="197">
        <v>2010</v>
      </c>
      <c r="I1050" s="196" t="s">
        <v>8289</v>
      </c>
      <c r="J1050" s="198">
        <v>20121.060000000001</v>
      </c>
      <c r="K1050" s="156" t="s">
        <v>9696</v>
      </c>
      <c r="L1050" s="196" t="s">
        <v>8290</v>
      </c>
      <c r="M1050" s="196" t="s">
        <v>8291</v>
      </c>
      <c r="N1050" s="196" t="s">
        <v>8292</v>
      </c>
      <c r="O1050" s="196" t="s">
        <v>8293</v>
      </c>
      <c r="P1050" s="196" t="s">
        <v>8294</v>
      </c>
      <c r="Q1050" s="197">
        <v>18.739999999999998</v>
      </c>
      <c r="R1050" s="197">
        <v>0</v>
      </c>
      <c r="S1050" s="197">
        <v>1.18</v>
      </c>
      <c r="T1050" s="197">
        <v>17.57</v>
      </c>
      <c r="U1050" s="197">
        <v>18.739999999999998</v>
      </c>
      <c r="V1050" s="203">
        <v>8.5</v>
      </c>
      <c r="W1050" s="200">
        <v>100</v>
      </c>
      <c r="X1050" s="462" t="s">
        <v>8180</v>
      </c>
      <c r="Y1050" s="200">
        <v>3</v>
      </c>
      <c r="Z1050" s="200">
        <v>12</v>
      </c>
      <c r="AA1050" s="200">
        <v>3</v>
      </c>
      <c r="AB1050" s="200">
        <v>31</v>
      </c>
      <c r="AC1050" s="206"/>
      <c r="AD1050" s="197">
        <v>25.56</v>
      </c>
      <c r="AE1050" s="203">
        <v>5</v>
      </c>
      <c r="AF1050" s="200">
        <v>7</v>
      </c>
      <c r="AG1050" s="200"/>
      <c r="AH1050" s="200"/>
      <c r="AI1050" s="200"/>
      <c r="AJ1050" s="200"/>
      <c r="AK1050" s="200"/>
      <c r="AL1050" s="200"/>
      <c r="AM1050" s="200"/>
      <c r="AN1050" s="200"/>
      <c r="AO1050" s="200"/>
      <c r="AP1050" s="200"/>
      <c r="AQ1050" s="200"/>
      <c r="AR1050" s="200"/>
      <c r="AS1050" s="200" t="s">
        <v>8182</v>
      </c>
      <c r="AT1050" s="200" t="s">
        <v>9829</v>
      </c>
      <c r="AU1050" s="200">
        <v>7</v>
      </c>
      <c r="AV1050" s="200"/>
      <c r="AW1050" s="200"/>
      <c r="AX1050" s="200"/>
    </row>
    <row r="1051" spans="1:51" s="269" customFormat="1" ht="150" customHeight="1">
      <c r="A1051" s="269" t="s">
        <v>9710</v>
      </c>
      <c r="B1051" s="269" t="s">
        <v>8171</v>
      </c>
      <c r="C1051" s="206">
        <v>5</v>
      </c>
      <c r="D1051" s="202"/>
      <c r="E1051" s="196" t="s">
        <v>8295</v>
      </c>
      <c r="F1051" s="205">
        <v>6073</v>
      </c>
      <c r="G1051" s="196" t="s">
        <v>8296</v>
      </c>
      <c r="H1051" s="197">
        <v>2010</v>
      </c>
      <c r="I1051" s="196" t="s">
        <v>8297</v>
      </c>
      <c r="J1051" s="198">
        <v>23867.29</v>
      </c>
      <c r="K1051" s="156" t="s">
        <v>9696</v>
      </c>
      <c r="L1051" s="196" t="s">
        <v>8298</v>
      </c>
      <c r="M1051" s="196" t="s">
        <v>8299</v>
      </c>
      <c r="N1051" s="196" t="s">
        <v>8300</v>
      </c>
      <c r="O1051" s="196" t="s">
        <v>8301</v>
      </c>
      <c r="P1051" s="196" t="s">
        <v>8302</v>
      </c>
      <c r="Q1051" s="197">
        <v>14.19</v>
      </c>
      <c r="R1051" s="197">
        <v>0</v>
      </c>
      <c r="S1051" s="197">
        <v>0</v>
      </c>
      <c r="T1051" s="197">
        <v>14.19</v>
      </c>
      <c r="U1051" s="197">
        <v>14.19</v>
      </c>
      <c r="V1051" s="203">
        <v>0</v>
      </c>
      <c r="W1051" s="200">
        <v>100</v>
      </c>
      <c r="X1051" s="462" t="s">
        <v>8180</v>
      </c>
      <c r="Y1051" s="200">
        <v>3</v>
      </c>
      <c r="Z1051" s="200">
        <v>12</v>
      </c>
      <c r="AA1051" s="200">
        <v>4</v>
      </c>
      <c r="AB1051" s="200">
        <v>44</v>
      </c>
      <c r="AC1051" s="206"/>
      <c r="AD1051" s="197">
        <v>0</v>
      </c>
      <c r="AE1051" s="203">
        <v>5</v>
      </c>
      <c r="AF1051" s="200"/>
      <c r="AG1051" s="200"/>
      <c r="AH1051" s="200"/>
      <c r="AI1051" s="200"/>
      <c r="AJ1051" s="200"/>
      <c r="AK1051" s="200"/>
      <c r="AL1051" s="200"/>
      <c r="AM1051" s="200"/>
      <c r="AN1051" s="200"/>
      <c r="AO1051" s="200"/>
      <c r="AP1051" s="200"/>
      <c r="AQ1051" s="200"/>
      <c r="AR1051" s="200"/>
      <c r="AS1051" s="200"/>
      <c r="AT1051" s="200"/>
      <c r="AU1051" s="200"/>
      <c r="AV1051" s="200"/>
      <c r="AW1051" s="200"/>
      <c r="AX1051" s="200"/>
    </row>
    <row r="1052" spans="1:51" s="269" customFormat="1" ht="150" customHeight="1">
      <c r="A1052" s="269" t="s">
        <v>9710</v>
      </c>
      <c r="B1052" s="269" t="s">
        <v>8171</v>
      </c>
      <c r="C1052" s="206">
        <v>6</v>
      </c>
      <c r="D1052" s="202"/>
      <c r="E1052" s="196" t="s">
        <v>8303</v>
      </c>
      <c r="F1052" s="197">
        <v>21372</v>
      </c>
      <c r="G1052" s="196" t="s">
        <v>8304</v>
      </c>
      <c r="H1052" s="197">
        <v>2010</v>
      </c>
      <c r="I1052" s="196" t="s">
        <v>8305</v>
      </c>
      <c r="J1052" s="198">
        <v>47782.7</v>
      </c>
      <c r="K1052" s="156" t="s">
        <v>9695</v>
      </c>
      <c r="L1052" s="196" t="s">
        <v>8306</v>
      </c>
      <c r="M1052" s="196" t="s">
        <v>8307</v>
      </c>
      <c r="N1052" s="196" t="s">
        <v>8308</v>
      </c>
      <c r="O1052" s="196" t="s">
        <v>8309</v>
      </c>
      <c r="P1052" s="196" t="s">
        <v>8310</v>
      </c>
      <c r="Q1052" s="197">
        <v>9.1999999999999993</v>
      </c>
      <c r="R1052" s="197">
        <v>0</v>
      </c>
      <c r="S1052" s="197">
        <v>2.65</v>
      </c>
      <c r="T1052" s="197">
        <v>6.55</v>
      </c>
      <c r="U1052" s="197">
        <v>9.1999999999999993</v>
      </c>
      <c r="V1052" s="203">
        <v>3.5</v>
      </c>
      <c r="W1052" s="200">
        <v>100</v>
      </c>
      <c r="X1052" s="462" t="s">
        <v>8180</v>
      </c>
      <c r="Y1052" s="200">
        <v>3</v>
      </c>
      <c r="Z1052" s="200">
        <v>1</v>
      </c>
      <c r="AA1052" s="200">
        <v>7</v>
      </c>
      <c r="AB1052" s="200">
        <v>4</v>
      </c>
      <c r="AC1052" s="206"/>
      <c r="AD1052" s="197">
        <v>15.74</v>
      </c>
      <c r="AE1052" s="203">
        <v>5</v>
      </c>
      <c r="AF1052" s="200"/>
      <c r="AG1052" s="200"/>
      <c r="AH1052" s="200"/>
      <c r="AI1052" s="203"/>
      <c r="AJ1052" s="200"/>
      <c r="AK1052" s="200"/>
      <c r="AL1052" s="203"/>
      <c r="AM1052" s="200"/>
      <c r="AN1052" s="200"/>
      <c r="AO1052" s="200"/>
      <c r="AP1052" s="200"/>
      <c r="AQ1052" s="200"/>
      <c r="AR1052" s="200"/>
      <c r="AS1052" s="200"/>
      <c r="AT1052" s="200"/>
      <c r="AU1052" s="203"/>
      <c r="AV1052" s="200"/>
      <c r="AW1052" s="200"/>
      <c r="AX1052" s="203"/>
      <c r="AY1052" s="465" t="s">
        <v>9830</v>
      </c>
    </row>
    <row r="1053" spans="1:51" s="269" customFormat="1" ht="150" customHeight="1">
      <c r="A1053" s="269" t="s">
        <v>9710</v>
      </c>
      <c r="B1053" s="269" t="s">
        <v>8171</v>
      </c>
      <c r="C1053" s="206">
        <v>13</v>
      </c>
      <c r="D1053" s="202"/>
      <c r="E1053" s="196" t="s">
        <v>8311</v>
      </c>
      <c r="F1053" s="200">
        <v>20447</v>
      </c>
      <c r="G1053" s="196" t="s">
        <v>8312</v>
      </c>
      <c r="H1053" s="197">
        <v>2010</v>
      </c>
      <c r="I1053" s="196" t="s">
        <v>8313</v>
      </c>
      <c r="J1053" s="198">
        <v>38035.019999999997</v>
      </c>
      <c r="K1053" s="10" t="s">
        <v>8257</v>
      </c>
      <c r="L1053" s="196" t="s">
        <v>8314</v>
      </c>
      <c r="M1053" s="196" t="s">
        <v>8315</v>
      </c>
      <c r="N1053" s="196" t="s">
        <v>8316</v>
      </c>
      <c r="O1053" s="196" t="s">
        <v>8317</v>
      </c>
      <c r="P1053" s="196" t="s">
        <v>8318</v>
      </c>
      <c r="Q1053" s="197">
        <v>16.87</v>
      </c>
      <c r="R1053" s="197">
        <v>0</v>
      </c>
      <c r="S1053" s="197">
        <v>0.55000000000000004</v>
      </c>
      <c r="T1053" s="197">
        <v>16.309999999999999</v>
      </c>
      <c r="U1053" s="197">
        <v>16.87</v>
      </c>
      <c r="V1053" s="203">
        <v>0</v>
      </c>
      <c r="W1053" s="200">
        <v>100</v>
      </c>
      <c r="X1053" s="462" t="s">
        <v>8180</v>
      </c>
      <c r="Y1053" s="206">
        <v>6</v>
      </c>
      <c r="Z1053" s="206">
        <v>1</v>
      </c>
      <c r="AA1053" s="206">
        <v>5</v>
      </c>
      <c r="AB1053" s="200">
        <v>60</v>
      </c>
      <c r="AC1053" s="206"/>
      <c r="AD1053" s="197">
        <v>15.23</v>
      </c>
      <c r="AE1053" s="463">
        <v>5</v>
      </c>
      <c r="AF1053" s="200">
        <v>0</v>
      </c>
      <c r="AG1053" s="200"/>
      <c r="AH1053" s="200"/>
      <c r="AI1053" s="200"/>
      <c r="AJ1053" s="200"/>
      <c r="AK1053" s="200"/>
      <c r="AL1053" s="200"/>
      <c r="AM1053" s="200"/>
      <c r="AN1053" s="200"/>
      <c r="AO1053" s="200"/>
      <c r="AP1053" s="200"/>
      <c r="AQ1053" s="200"/>
      <c r="AR1053" s="200"/>
      <c r="AS1053" s="200"/>
      <c r="AT1053" s="200"/>
      <c r="AU1053" s="200"/>
      <c r="AV1053" s="200"/>
      <c r="AW1053" s="200"/>
      <c r="AX1053" s="200"/>
    </row>
    <row r="1054" spans="1:51" s="269" customFormat="1" ht="150" customHeight="1">
      <c r="A1054" s="269" t="s">
        <v>9710</v>
      </c>
      <c r="B1054" s="269" t="s">
        <v>8171</v>
      </c>
      <c r="C1054" s="206">
        <v>2</v>
      </c>
      <c r="D1054" s="202" t="s">
        <v>8320</v>
      </c>
      <c r="E1054" s="196" t="s">
        <v>8287</v>
      </c>
      <c r="F1054" s="197">
        <v>11624</v>
      </c>
      <c r="G1054" s="196" t="s">
        <v>8321</v>
      </c>
      <c r="H1054" s="197">
        <v>2016</v>
      </c>
      <c r="I1054" s="196" t="s">
        <v>8322</v>
      </c>
      <c r="J1054" s="198">
        <v>67560.73</v>
      </c>
      <c r="K1054" s="42" t="s">
        <v>271</v>
      </c>
      <c r="L1054" s="207" t="s">
        <v>8290</v>
      </c>
      <c r="M1054" s="207" t="s">
        <v>8291</v>
      </c>
      <c r="N1054" s="207" t="s">
        <v>8292</v>
      </c>
      <c r="O1054" s="207" t="s">
        <v>8293</v>
      </c>
      <c r="P1054" s="196">
        <v>260944</v>
      </c>
      <c r="Q1054" s="197">
        <v>198.22</v>
      </c>
      <c r="R1054" s="197">
        <v>0</v>
      </c>
      <c r="S1054" s="197">
        <v>148.04</v>
      </c>
      <c r="T1054" s="197">
        <v>50.19</v>
      </c>
      <c r="U1054" s="197">
        <v>198.22</v>
      </c>
      <c r="V1054" s="203">
        <v>10.583333333333334</v>
      </c>
      <c r="W1054" s="204">
        <v>100</v>
      </c>
      <c r="X1054" s="462" t="s">
        <v>8180</v>
      </c>
      <c r="Y1054" s="200">
        <v>3</v>
      </c>
      <c r="Z1054" s="200">
        <v>12</v>
      </c>
      <c r="AA1054" s="200">
        <v>3</v>
      </c>
      <c r="AB1054" s="200">
        <v>44</v>
      </c>
      <c r="AC1054" s="206">
        <v>13</v>
      </c>
      <c r="AD1054" s="197">
        <v>29.95</v>
      </c>
      <c r="AE1054" s="203">
        <v>5</v>
      </c>
      <c r="AF1054" s="200">
        <v>5</v>
      </c>
      <c r="AG1054" s="200"/>
      <c r="AH1054" s="200"/>
      <c r="AI1054" s="200"/>
      <c r="AJ1054" s="200"/>
      <c r="AK1054" s="200"/>
      <c r="AL1054" s="200"/>
      <c r="AM1054" s="200"/>
      <c r="AN1054" s="200"/>
      <c r="AO1054" s="200"/>
      <c r="AP1054" s="200"/>
      <c r="AQ1054" s="200"/>
      <c r="AR1054" s="200"/>
      <c r="AS1054" s="200" t="s">
        <v>8182</v>
      </c>
      <c r="AT1054" s="200" t="s">
        <v>9829</v>
      </c>
      <c r="AU1054" s="200">
        <v>4</v>
      </c>
      <c r="AV1054" s="200" t="s">
        <v>193</v>
      </c>
      <c r="AW1054" s="200" t="s">
        <v>9831</v>
      </c>
      <c r="AX1054" s="200">
        <v>1</v>
      </c>
    </row>
    <row r="1055" spans="1:51" s="269" customFormat="1" ht="150" customHeight="1">
      <c r="A1055" s="269" t="s">
        <v>9710</v>
      </c>
      <c r="B1055" s="269" t="s">
        <v>8171</v>
      </c>
      <c r="C1055" s="200">
        <v>11</v>
      </c>
      <c r="D1055" s="202" t="s">
        <v>8181</v>
      </c>
      <c r="E1055" s="196" t="s">
        <v>8323</v>
      </c>
      <c r="F1055" s="205">
        <v>8393</v>
      </c>
      <c r="G1055" s="196" t="s">
        <v>8324</v>
      </c>
      <c r="H1055" s="197">
        <v>2017</v>
      </c>
      <c r="I1055" s="197" t="s">
        <v>8325</v>
      </c>
      <c r="J1055" s="198">
        <v>95460.73</v>
      </c>
      <c r="K1055" s="42" t="s">
        <v>271</v>
      </c>
      <c r="L1055" s="196" t="s">
        <v>8175</v>
      </c>
      <c r="M1055" s="196" t="s">
        <v>8250</v>
      </c>
      <c r="N1055" s="208" t="s">
        <v>8326</v>
      </c>
      <c r="O1055" s="208" t="s">
        <v>8327</v>
      </c>
      <c r="P1055" s="196" t="s">
        <v>8328</v>
      </c>
      <c r="Q1055" s="197">
        <v>83.16</v>
      </c>
      <c r="R1055" s="197">
        <v>0</v>
      </c>
      <c r="S1055" s="197">
        <v>0.19</v>
      </c>
      <c r="T1055" s="197">
        <v>82.97</v>
      </c>
      <c r="U1055" s="197">
        <v>83.16</v>
      </c>
      <c r="V1055" s="203">
        <v>7.333333333333333</v>
      </c>
      <c r="W1055" s="204">
        <v>88</v>
      </c>
      <c r="X1055" s="209" t="s">
        <v>8180</v>
      </c>
      <c r="Y1055" s="200">
        <v>1</v>
      </c>
      <c r="Z1055" s="200">
        <v>9</v>
      </c>
      <c r="AA1055" s="200">
        <v>1</v>
      </c>
      <c r="AB1055" s="200">
        <v>46</v>
      </c>
      <c r="AC1055" s="206">
        <v>109</v>
      </c>
      <c r="AD1055" s="197">
        <v>55.23</v>
      </c>
      <c r="AE1055" s="200">
        <v>5</v>
      </c>
      <c r="AF1055" s="200">
        <v>2</v>
      </c>
      <c r="AG1055" s="200"/>
      <c r="AH1055" s="200"/>
      <c r="AI1055" s="203"/>
      <c r="AJ1055" s="200"/>
      <c r="AK1055" s="200"/>
      <c r="AL1055" s="200"/>
      <c r="AM1055" s="200"/>
      <c r="AN1055" s="200"/>
      <c r="AO1055" s="200"/>
      <c r="AP1055" s="200"/>
      <c r="AQ1055" s="200"/>
      <c r="AR1055" s="200"/>
      <c r="AS1055" s="200" t="s">
        <v>8182</v>
      </c>
      <c r="AT1055" s="200"/>
      <c r="AU1055" s="203">
        <v>2</v>
      </c>
      <c r="AV1055" s="200"/>
      <c r="AW1055" s="200"/>
      <c r="AX1055" s="200"/>
    </row>
    <row r="1056" spans="1:51" s="269" customFormat="1" ht="150" customHeight="1">
      <c r="A1056" s="269" t="s">
        <v>9710</v>
      </c>
      <c r="B1056" s="269" t="s">
        <v>8171</v>
      </c>
      <c r="C1056" s="200">
        <v>5</v>
      </c>
      <c r="D1056" s="202" t="s">
        <v>8329</v>
      </c>
      <c r="E1056" s="200" t="s">
        <v>8221</v>
      </c>
      <c r="F1056" s="197">
        <v>24381</v>
      </c>
      <c r="G1056" s="196" t="s">
        <v>8330</v>
      </c>
      <c r="H1056" s="200">
        <v>2018</v>
      </c>
      <c r="I1056" s="200" t="s">
        <v>8331</v>
      </c>
      <c r="J1056" s="210">
        <v>354932.87</v>
      </c>
      <c r="K1056" s="10" t="s">
        <v>6401</v>
      </c>
      <c r="L1056" s="196" t="s">
        <v>8186</v>
      </c>
      <c r="M1056" s="196" t="s">
        <v>8332</v>
      </c>
      <c r="N1056" s="200" t="s">
        <v>8333</v>
      </c>
      <c r="O1056" s="200" t="s">
        <v>8334</v>
      </c>
      <c r="P1056" s="200">
        <v>260997</v>
      </c>
      <c r="Q1056" s="200" t="s">
        <v>8335</v>
      </c>
      <c r="R1056" s="200">
        <v>29.42</v>
      </c>
      <c r="S1056" s="200">
        <v>150.88</v>
      </c>
      <c r="T1056" s="200">
        <v>38.36</v>
      </c>
      <c r="U1056" s="200" t="s">
        <v>8335</v>
      </c>
      <c r="V1056" s="203">
        <v>13.416666666666666</v>
      </c>
      <c r="W1056" s="204">
        <v>57</v>
      </c>
      <c r="X1056" s="209" t="s">
        <v>8180</v>
      </c>
      <c r="Y1056" s="171"/>
      <c r="Z1056" s="171"/>
      <c r="AA1056" s="171"/>
      <c r="AB1056" s="171"/>
      <c r="AC1056" s="206">
        <v>19</v>
      </c>
      <c r="AD1056" s="200">
        <v>38.36</v>
      </c>
      <c r="AE1056" s="200">
        <v>5</v>
      </c>
      <c r="AF1056" s="200">
        <v>12</v>
      </c>
      <c r="AG1056" s="200" t="s">
        <v>8191</v>
      </c>
      <c r="AH1056" s="200"/>
      <c r="AI1056" s="200">
        <v>2</v>
      </c>
      <c r="AJ1056" s="200" t="s">
        <v>8201</v>
      </c>
      <c r="AK1056" s="200"/>
      <c r="AL1056" s="200">
        <v>1</v>
      </c>
      <c r="AM1056" s="200"/>
      <c r="AN1056" s="200"/>
      <c r="AO1056" s="200"/>
      <c r="AP1056" s="200"/>
      <c r="AQ1056" s="200"/>
      <c r="AR1056" s="200"/>
      <c r="AS1056" s="200" t="s">
        <v>8182</v>
      </c>
      <c r="AT1056" s="200" t="s">
        <v>9829</v>
      </c>
      <c r="AU1056" s="200">
        <v>6</v>
      </c>
      <c r="AV1056" s="200" t="s">
        <v>9832</v>
      </c>
      <c r="AW1056" s="211" t="s">
        <v>9833</v>
      </c>
      <c r="AX1056" s="200">
        <v>3</v>
      </c>
    </row>
    <row r="1057" spans="1:51" s="200" customFormat="1" ht="150" customHeight="1">
      <c r="A1057" s="269" t="s">
        <v>9710</v>
      </c>
      <c r="B1057" s="269" t="s">
        <v>8171</v>
      </c>
      <c r="C1057" s="200">
        <v>6</v>
      </c>
      <c r="D1057" s="202" t="s">
        <v>8191</v>
      </c>
      <c r="E1057" s="200" t="s">
        <v>8336</v>
      </c>
      <c r="F1057" s="466">
        <v>20249</v>
      </c>
      <c r="G1057" s="196" t="s">
        <v>8337</v>
      </c>
      <c r="H1057" s="200">
        <v>2020</v>
      </c>
      <c r="I1057" s="200" t="s">
        <v>8338</v>
      </c>
      <c r="J1057" s="210">
        <v>68621.94</v>
      </c>
      <c r="K1057" s="21" t="s">
        <v>328</v>
      </c>
      <c r="L1057" s="200" t="s">
        <v>8339</v>
      </c>
      <c r="M1057" s="200" t="s">
        <v>8340</v>
      </c>
      <c r="N1057" s="200" t="s">
        <v>8341</v>
      </c>
      <c r="O1057" s="200" t="s">
        <v>8342</v>
      </c>
      <c r="P1057" s="200" t="s">
        <v>8343</v>
      </c>
      <c r="Q1057" s="200">
        <v>32.51</v>
      </c>
      <c r="R1057" s="200">
        <v>0</v>
      </c>
      <c r="S1057" s="200">
        <v>0</v>
      </c>
      <c r="T1057" s="200">
        <v>32.51</v>
      </c>
      <c r="U1057" s="200">
        <v>32.51</v>
      </c>
      <c r="V1057" s="203">
        <v>49.25</v>
      </c>
      <c r="W1057" s="204">
        <v>35</v>
      </c>
      <c r="X1057" s="212" t="s">
        <v>8344</v>
      </c>
      <c r="AC1057" s="206">
        <v>15</v>
      </c>
      <c r="AD1057" s="200">
        <v>36.57</v>
      </c>
      <c r="AE1057" s="200">
        <v>5</v>
      </c>
      <c r="AF1057" s="200">
        <v>0</v>
      </c>
    </row>
    <row r="1058" spans="1:51" s="200" customFormat="1" ht="150" customHeight="1">
      <c r="A1058" s="269" t="s">
        <v>9710</v>
      </c>
      <c r="B1058" s="269" t="s">
        <v>8171</v>
      </c>
      <c r="C1058" s="200">
        <v>11</v>
      </c>
      <c r="D1058" s="202"/>
      <c r="E1058" s="200" t="s">
        <v>8323</v>
      </c>
      <c r="F1058" s="205">
        <v>8393</v>
      </c>
      <c r="G1058" s="196" t="s">
        <v>8345</v>
      </c>
      <c r="H1058" s="200">
        <v>2020</v>
      </c>
      <c r="I1058" s="200" t="s">
        <v>8346</v>
      </c>
      <c r="J1058" s="210">
        <v>20730.57</v>
      </c>
      <c r="K1058" s="156" t="s">
        <v>9695</v>
      </c>
      <c r="L1058" s="200" t="s">
        <v>8347</v>
      </c>
      <c r="M1058" s="200" t="s">
        <v>8348</v>
      </c>
      <c r="N1058" s="200" t="s">
        <v>8349</v>
      </c>
      <c r="O1058" s="200" t="s">
        <v>8350</v>
      </c>
      <c r="P1058" s="200" t="s">
        <v>8351</v>
      </c>
      <c r="Q1058" s="200">
        <v>95.34</v>
      </c>
      <c r="R1058" s="200">
        <v>0</v>
      </c>
      <c r="S1058" s="200">
        <v>3.58</v>
      </c>
      <c r="T1058" s="200">
        <v>91.76</v>
      </c>
      <c r="U1058" s="200">
        <v>95.34</v>
      </c>
      <c r="V1058" s="203">
        <v>7.333333333333333</v>
      </c>
      <c r="W1058" s="204">
        <v>35</v>
      </c>
      <c r="X1058" s="212" t="s">
        <v>8344</v>
      </c>
      <c r="AC1058" s="206"/>
      <c r="AD1058" s="200">
        <v>26.16</v>
      </c>
      <c r="AE1058" s="200">
        <v>5</v>
      </c>
      <c r="AF1058" s="200">
        <v>0</v>
      </c>
      <c r="AY1058" s="200" t="s">
        <v>9834</v>
      </c>
    </row>
    <row r="1059" spans="1:51" s="200" customFormat="1" ht="150" customHeight="1">
      <c r="A1059" s="269" t="s">
        <v>9710</v>
      </c>
      <c r="B1059" s="269" t="s">
        <v>8171</v>
      </c>
      <c r="C1059" s="200">
        <v>6</v>
      </c>
      <c r="D1059" s="202"/>
      <c r="E1059" s="200" t="s">
        <v>8336</v>
      </c>
      <c r="F1059" s="197">
        <v>20249</v>
      </c>
      <c r="G1059" s="196" t="s">
        <v>8352</v>
      </c>
      <c r="H1059" s="200">
        <v>2020</v>
      </c>
      <c r="I1059" s="200" t="s">
        <v>8353</v>
      </c>
      <c r="J1059" s="210">
        <v>18738.48</v>
      </c>
      <c r="K1059" s="156" t="s">
        <v>9695</v>
      </c>
      <c r="L1059" s="200" t="s">
        <v>8354</v>
      </c>
      <c r="M1059" s="200" t="s">
        <v>8355</v>
      </c>
      <c r="N1059" s="200" t="s">
        <v>8356</v>
      </c>
      <c r="O1059" s="200" t="s">
        <v>8357</v>
      </c>
      <c r="P1059" s="200">
        <v>341301</v>
      </c>
      <c r="Q1059" s="200">
        <v>172.78</v>
      </c>
      <c r="R1059" s="200">
        <v>1.29</v>
      </c>
      <c r="S1059" s="200">
        <v>33.33</v>
      </c>
      <c r="T1059" s="200">
        <v>138.16</v>
      </c>
      <c r="U1059" s="200">
        <v>172.78</v>
      </c>
      <c r="V1059" s="203">
        <v>0.16666666666666666</v>
      </c>
      <c r="W1059" s="204">
        <v>32</v>
      </c>
      <c r="X1059" s="212" t="s">
        <v>8344</v>
      </c>
      <c r="AC1059" s="206"/>
      <c r="AD1059" s="200">
        <v>51.48</v>
      </c>
      <c r="AE1059" s="200">
        <v>5</v>
      </c>
      <c r="AF1059" s="200">
        <v>0</v>
      </c>
    </row>
    <row r="1060" spans="1:51" s="200" customFormat="1" ht="150" customHeight="1">
      <c r="A1060" s="269" t="s">
        <v>9710</v>
      </c>
      <c r="B1060" s="269" t="s">
        <v>8171</v>
      </c>
      <c r="C1060" s="200">
        <v>13</v>
      </c>
      <c r="D1060" s="202"/>
      <c r="E1060" s="200" t="s">
        <v>8311</v>
      </c>
      <c r="F1060" s="200">
        <v>20447</v>
      </c>
      <c r="G1060" s="196" t="s">
        <v>8358</v>
      </c>
      <c r="H1060" s="200">
        <v>2020</v>
      </c>
      <c r="I1060" s="200" t="s">
        <v>8359</v>
      </c>
      <c r="J1060" s="210">
        <v>28677.58</v>
      </c>
      <c r="K1060" s="156" t="s">
        <v>9695</v>
      </c>
      <c r="L1060" s="200" t="s">
        <v>8314</v>
      </c>
      <c r="M1060" s="200" t="s">
        <v>8315</v>
      </c>
      <c r="N1060" s="200" t="s">
        <v>8360</v>
      </c>
      <c r="O1060" s="200" t="s">
        <v>8361</v>
      </c>
      <c r="P1060" s="200">
        <v>903276</v>
      </c>
      <c r="Q1060" s="200">
        <v>16.91</v>
      </c>
      <c r="R1060" s="200">
        <v>0</v>
      </c>
      <c r="S1060" s="200">
        <v>0</v>
      </c>
      <c r="T1060" s="200">
        <v>16.91</v>
      </c>
      <c r="U1060" s="200">
        <v>16.91</v>
      </c>
      <c r="V1060" s="203">
        <v>1.6666666666666667</v>
      </c>
      <c r="W1060" s="204">
        <v>33</v>
      </c>
      <c r="X1060" s="212" t="s">
        <v>8344</v>
      </c>
      <c r="AC1060" s="206"/>
      <c r="AD1060" s="200">
        <v>16.91</v>
      </c>
      <c r="AE1060" s="200">
        <v>5</v>
      </c>
      <c r="AF1060" s="203">
        <v>0</v>
      </c>
      <c r="AU1060" s="203"/>
    </row>
    <row r="1061" spans="1:51" s="200" customFormat="1" ht="150" customHeight="1">
      <c r="A1061" s="269" t="s">
        <v>9710</v>
      </c>
      <c r="B1061" s="269" t="s">
        <v>8171</v>
      </c>
      <c r="C1061" s="200">
        <v>5</v>
      </c>
      <c r="D1061" s="202" t="s">
        <v>8362</v>
      </c>
      <c r="E1061" s="200" t="s">
        <v>8233</v>
      </c>
      <c r="F1061" s="200">
        <v>16115</v>
      </c>
      <c r="G1061" s="196" t="s">
        <v>8363</v>
      </c>
      <c r="H1061" s="200">
        <v>2021</v>
      </c>
      <c r="I1061" s="200" t="s">
        <v>9835</v>
      </c>
      <c r="J1061" s="210">
        <v>47876.37</v>
      </c>
      <c r="K1061" s="21" t="s">
        <v>328</v>
      </c>
      <c r="L1061" s="200" t="s">
        <v>8364</v>
      </c>
      <c r="M1061" s="200" t="s">
        <v>8365</v>
      </c>
      <c r="N1061" s="200" t="s">
        <v>8366</v>
      </c>
      <c r="O1061" s="200" t="s">
        <v>8367</v>
      </c>
      <c r="P1061" s="200" t="s">
        <v>8368</v>
      </c>
      <c r="Q1061" s="200" t="s">
        <v>9836</v>
      </c>
      <c r="R1061" s="200" t="s">
        <v>9837</v>
      </c>
      <c r="S1061" s="200" t="s">
        <v>9838</v>
      </c>
      <c r="T1061" s="200" t="s">
        <v>9839</v>
      </c>
      <c r="U1061" s="200" t="s">
        <v>9836</v>
      </c>
      <c r="V1061" s="203">
        <v>0</v>
      </c>
      <c r="W1061" s="204">
        <v>15</v>
      </c>
      <c r="X1061" s="212" t="s">
        <v>8344</v>
      </c>
      <c r="AC1061" s="206"/>
      <c r="AD1061" s="200" t="s">
        <v>9840</v>
      </c>
      <c r="AE1061" s="200">
        <v>5</v>
      </c>
      <c r="AF1061" s="200">
        <v>17</v>
      </c>
      <c r="AG1061" s="200" t="s">
        <v>8201</v>
      </c>
      <c r="AI1061" s="200">
        <v>2</v>
      </c>
      <c r="AJ1061" s="200" t="s">
        <v>8191</v>
      </c>
      <c r="AL1061" s="200">
        <v>14</v>
      </c>
      <c r="AM1061" s="200" t="s">
        <v>8282</v>
      </c>
      <c r="AO1061" s="200">
        <v>2</v>
      </c>
    </row>
    <row r="1062" spans="1:51" s="200" customFormat="1" ht="150" customHeight="1">
      <c r="A1062" s="269" t="s">
        <v>9710</v>
      </c>
      <c r="B1062" s="269" t="s">
        <v>8171</v>
      </c>
      <c r="C1062" s="200">
        <v>11</v>
      </c>
      <c r="D1062" s="202"/>
      <c r="E1062" s="200" t="s">
        <v>8369</v>
      </c>
      <c r="F1062" s="200">
        <v>29378</v>
      </c>
      <c r="G1062" s="196" t="s">
        <v>8370</v>
      </c>
      <c r="H1062" s="200">
        <v>2020</v>
      </c>
      <c r="I1062" s="196" t="s">
        <v>8371</v>
      </c>
      <c r="J1062" s="210">
        <v>33139.18</v>
      </c>
      <c r="K1062" s="156" t="s">
        <v>812</v>
      </c>
      <c r="L1062" s="196" t="s">
        <v>8175</v>
      </c>
      <c r="M1062" s="196" t="s">
        <v>8250</v>
      </c>
      <c r="N1062" s="196" t="s">
        <v>8372</v>
      </c>
      <c r="O1062" s="196" t="s">
        <v>8373</v>
      </c>
      <c r="P1062" s="200">
        <v>903328</v>
      </c>
      <c r="Q1062" s="200">
        <v>13.26</v>
      </c>
      <c r="R1062" s="200">
        <v>0</v>
      </c>
      <c r="S1062" s="200">
        <v>0.25</v>
      </c>
      <c r="T1062" s="200">
        <v>13.01</v>
      </c>
      <c r="U1062" s="200">
        <v>13.26</v>
      </c>
      <c r="V1062" s="203">
        <v>1.6666666666666667</v>
      </c>
      <c r="W1062" s="204">
        <v>20</v>
      </c>
      <c r="X1062" s="200" t="s">
        <v>8344</v>
      </c>
      <c r="AC1062" s="206"/>
      <c r="AD1062" s="200" t="s">
        <v>9841</v>
      </c>
      <c r="AE1062" s="200">
        <v>5</v>
      </c>
      <c r="AF1062" s="200">
        <v>2</v>
      </c>
      <c r="AS1062" s="200" t="s">
        <v>8182</v>
      </c>
      <c r="AU1062" s="200">
        <v>2</v>
      </c>
    </row>
    <row r="1063" spans="1:51" s="200" customFormat="1" ht="150" customHeight="1">
      <c r="A1063" s="269" t="s">
        <v>9710</v>
      </c>
      <c r="B1063" s="269" t="s">
        <v>8171</v>
      </c>
      <c r="C1063" s="200">
        <v>6</v>
      </c>
      <c r="D1063" s="202"/>
      <c r="E1063" s="200" t="s">
        <v>8374</v>
      </c>
      <c r="F1063" s="195">
        <v>14134</v>
      </c>
      <c r="G1063" s="196" t="s">
        <v>8375</v>
      </c>
      <c r="H1063" s="200">
        <v>2021</v>
      </c>
      <c r="I1063" s="200" t="s">
        <v>8376</v>
      </c>
      <c r="J1063" s="210">
        <v>31485.14</v>
      </c>
      <c r="K1063" s="156" t="s">
        <v>812</v>
      </c>
      <c r="L1063" s="200" t="s">
        <v>8354</v>
      </c>
      <c r="M1063" s="200" t="s">
        <v>8355</v>
      </c>
      <c r="N1063" s="200" t="s">
        <v>8377</v>
      </c>
      <c r="O1063" s="200" t="s">
        <v>8378</v>
      </c>
      <c r="P1063" s="200">
        <v>341383</v>
      </c>
      <c r="V1063" s="203">
        <v>3.5555555555555554</v>
      </c>
      <c r="W1063" s="204">
        <v>17</v>
      </c>
      <c r="X1063" s="200" t="s">
        <v>8344</v>
      </c>
      <c r="AC1063" s="206"/>
      <c r="AE1063" s="200">
        <v>5</v>
      </c>
    </row>
    <row r="1064" spans="1:51" s="200" customFormat="1" ht="150" customHeight="1">
      <c r="A1064" s="269" t="s">
        <v>9710</v>
      </c>
      <c r="B1064" s="269" t="s">
        <v>8171</v>
      </c>
      <c r="C1064" s="200">
        <v>13</v>
      </c>
      <c r="D1064" s="202"/>
      <c r="E1064" s="200" t="s">
        <v>8379</v>
      </c>
      <c r="F1064" s="200">
        <v>35332</v>
      </c>
      <c r="G1064" s="196" t="s">
        <v>8380</v>
      </c>
      <c r="H1064" s="200">
        <v>2021</v>
      </c>
      <c r="I1064" s="196" t="s">
        <v>8381</v>
      </c>
      <c r="J1064" s="467">
        <v>25505.45</v>
      </c>
      <c r="K1064" s="156" t="s">
        <v>9696</v>
      </c>
      <c r="L1064" s="196" t="s">
        <v>8382</v>
      </c>
      <c r="M1064" s="196" t="s">
        <v>8383</v>
      </c>
      <c r="N1064" s="196" t="s">
        <v>8384</v>
      </c>
      <c r="O1064" s="196" t="s">
        <v>8385</v>
      </c>
      <c r="P1064" s="200">
        <v>903393</v>
      </c>
      <c r="Q1064" s="200" t="s">
        <v>9842</v>
      </c>
      <c r="R1064" s="200">
        <v>0</v>
      </c>
      <c r="S1064" s="200" t="s">
        <v>9843</v>
      </c>
      <c r="T1064" s="200" t="s">
        <v>9844</v>
      </c>
      <c r="U1064" s="200" t="s">
        <v>9842</v>
      </c>
      <c r="V1064" s="203">
        <v>0</v>
      </c>
      <c r="W1064" s="204">
        <v>8</v>
      </c>
      <c r="X1064" s="200" t="s">
        <v>8344</v>
      </c>
      <c r="AC1064" s="206"/>
      <c r="AD1064" s="200" t="s">
        <v>9844</v>
      </c>
      <c r="AE1064" s="200">
        <v>5</v>
      </c>
      <c r="AF1064" s="200">
        <v>9</v>
      </c>
      <c r="AG1064" s="200" t="s">
        <v>8181</v>
      </c>
      <c r="AI1064" s="200">
        <v>2</v>
      </c>
      <c r="AV1064" s="200" t="s">
        <v>8209</v>
      </c>
      <c r="AX1064" s="200">
        <v>8</v>
      </c>
    </row>
    <row r="1065" spans="1:51" s="200" customFormat="1" ht="150" customHeight="1">
      <c r="A1065" s="269" t="s">
        <v>9710</v>
      </c>
      <c r="B1065" s="269" t="s">
        <v>8171</v>
      </c>
      <c r="C1065" s="200">
        <v>6</v>
      </c>
      <c r="D1065" s="202"/>
      <c r="E1065" s="200" t="s">
        <v>8303</v>
      </c>
      <c r="F1065" s="197">
        <v>21372</v>
      </c>
      <c r="G1065" s="196" t="s">
        <v>8386</v>
      </c>
      <c r="H1065" s="200">
        <v>2021</v>
      </c>
      <c r="I1065" s="196" t="s">
        <v>8387</v>
      </c>
      <c r="J1065" s="210">
        <v>41000.33</v>
      </c>
      <c r="K1065" s="156" t="s">
        <v>9695</v>
      </c>
      <c r="L1065" s="196" t="s">
        <v>8306</v>
      </c>
      <c r="M1065" s="196" t="s">
        <v>8307</v>
      </c>
      <c r="N1065" s="196" t="s">
        <v>8308</v>
      </c>
      <c r="O1065" s="196" t="s">
        <v>8309</v>
      </c>
      <c r="P1065" s="200">
        <v>341384</v>
      </c>
      <c r="Q1065" s="200">
        <v>9.1999999999999993</v>
      </c>
      <c r="R1065" s="200">
        <v>0</v>
      </c>
      <c r="S1065" s="200">
        <v>2.65</v>
      </c>
      <c r="T1065" s="200">
        <v>6.55</v>
      </c>
      <c r="U1065" s="200">
        <v>9.1999999999999993</v>
      </c>
      <c r="V1065" s="203">
        <v>3</v>
      </c>
      <c r="W1065" s="204">
        <v>8</v>
      </c>
      <c r="X1065" s="212" t="s">
        <v>8344</v>
      </c>
      <c r="AC1065" s="206"/>
      <c r="AD1065" s="200">
        <v>15.74</v>
      </c>
      <c r="AE1065" s="200">
        <v>5</v>
      </c>
      <c r="AF1065" s="200">
        <v>0</v>
      </c>
    </row>
    <row r="1066" spans="1:51" s="200" customFormat="1" ht="150" customHeight="1">
      <c r="A1066" s="269" t="s">
        <v>9710</v>
      </c>
      <c r="B1066" s="269" t="s">
        <v>8171</v>
      </c>
      <c r="C1066" s="200">
        <v>11</v>
      </c>
      <c r="D1066" s="202"/>
      <c r="E1066" s="200" t="s">
        <v>8388</v>
      </c>
      <c r="F1066" s="200">
        <v>27963</v>
      </c>
      <c r="G1066" s="196" t="s">
        <v>8389</v>
      </c>
      <c r="H1066" s="200">
        <v>2021</v>
      </c>
      <c r="I1066" s="196" t="s">
        <v>8390</v>
      </c>
      <c r="J1066" s="467">
        <v>41380.04</v>
      </c>
      <c r="K1066" s="156" t="s">
        <v>9696</v>
      </c>
      <c r="L1066" s="196" t="s">
        <v>8391</v>
      </c>
      <c r="M1066" s="196" t="s">
        <v>8392</v>
      </c>
      <c r="N1066" s="196" t="s">
        <v>8393</v>
      </c>
      <c r="O1066" s="196" t="s">
        <v>8394</v>
      </c>
      <c r="P1066" s="200">
        <v>903400</v>
      </c>
      <c r="Q1066" s="200" t="s">
        <v>9845</v>
      </c>
      <c r="R1066" s="200">
        <v>0</v>
      </c>
      <c r="S1066" s="200" t="s">
        <v>9846</v>
      </c>
      <c r="T1066" s="200" t="s">
        <v>9844</v>
      </c>
      <c r="U1066" s="200" t="s">
        <v>9845</v>
      </c>
      <c r="V1066" s="203">
        <v>6</v>
      </c>
      <c r="W1066" s="204">
        <v>8</v>
      </c>
      <c r="X1066" s="212" t="s">
        <v>8344</v>
      </c>
      <c r="AC1066" s="206"/>
      <c r="AD1066" s="200" t="s">
        <v>9844</v>
      </c>
      <c r="AE1066" s="200">
        <v>5</v>
      </c>
      <c r="AF1066" s="200">
        <v>6</v>
      </c>
      <c r="AG1066" s="200" t="s">
        <v>8181</v>
      </c>
      <c r="AI1066" s="200">
        <v>5</v>
      </c>
      <c r="AS1066" s="200" t="s">
        <v>8182</v>
      </c>
      <c r="AU1066" s="200">
        <v>1</v>
      </c>
    </row>
    <row r="1067" spans="1:51" s="200" customFormat="1" ht="150" customHeight="1">
      <c r="A1067" s="269" t="s">
        <v>9710</v>
      </c>
      <c r="B1067" s="269" t="s">
        <v>8171</v>
      </c>
      <c r="C1067" s="200">
        <v>2</v>
      </c>
      <c r="D1067" s="202"/>
      <c r="E1067" s="200" t="s">
        <v>8395</v>
      </c>
      <c r="F1067" s="197">
        <v>11625</v>
      </c>
      <c r="G1067" s="200" t="s">
        <v>9847</v>
      </c>
      <c r="H1067" s="200">
        <v>2021</v>
      </c>
      <c r="I1067" s="196" t="s">
        <v>9848</v>
      </c>
      <c r="J1067" s="210">
        <v>48214.92</v>
      </c>
      <c r="K1067" s="156" t="s">
        <v>9695</v>
      </c>
      <c r="L1067" s="196" t="s">
        <v>9849</v>
      </c>
      <c r="M1067" s="196" t="s">
        <v>9850</v>
      </c>
      <c r="N1067" s="196" t="s">
        <v>9851</v>
      </c>
      <c r="O1067" s="196" t="s">
        <v>9852</v>
      </c>
      <c r="P1067" s="200">
        <v>261092</v>
      </c>
      <c r="Q1067" s="200">
        <v>9.8800000000000008</v>
      </c>
      <c r="R1067" s="200">
        <v>1.78</v>
      </c>
      <c r="S1067" s="200">
        <v>6.45</v>
      </c>
      <c r="T1067" s="200">
        <v>1.65</v>
      </c>
      <c r="U1067" s="200">
        <v>9.8800000000000008</v>
      </c>
      <c r="V1067" s="203"/>
      <c r="W1067" s="204">
        <v>15</v>
      </c>
      <c r="X1067" s="212" t="s">
        <v>8344</v>
      </c>
      <c r="AC1067" s="206"/>
      <c r="AD1067" s="200">
        <v>4.95</v>
      </c>
      <c r="AE1067" s="200">
        <v>5</v>
      </c>
    </row>
    <row r="1068" spans="1:51" s="200" customFormat="1" ht="150" customHeight="1">
      <c r="A1068" s="269" t="s">
        <v>9710</v>
      </c>
      <c r="B1068" s="269" t="s">
        <v>8171</v>
      </c>
      <c r="C1068" s="200">
        <v>2</v>
      </c>
      <c r="D1068" s="202"/>
      <c r="E1068" s="200" t="s">
        <v>8395</v>
      </c>
      <c r="F1068" s="197">
        <v>11625</v>
      </c>
      <c r="G1068" s="200" t="s">
        <v>8396</v>
      </c>
      <c r="H1068" s="200">
        <v>2021</v>
      </c>
      <c r="I1068" s="196" t="s">
        <v>9853</v>
      </c>
      <c r="J1068" s="210">
        <v>45923.86</v>
      </c>
      <c r="K1068" s="200" t="s">
        <v>8257</v>
      </c>
      <c r="L1068" s="196" t="s">
        <v>9849</v>
      </c>
      <c r="M1068" s="196" t="s">
        <v>9850</v>
      </c>
      <c r="N1068" s="196" t="s">
        <v>9851</v>
      </c>
      <c r="O1068" s="196" t="s">
        <v>9852</v>
      </c>
      <c r="P1068" s="200">
        <v>261100</v>
      </c>
      <c r="Q1068" s="200">
        <v>13.45</v>
      </c>
      <c r="R1068" s="200">
        <v>5.4</v>
      </c>
      <c r="S1068" s="200">
        <v>6.4</v>
      </c>
      <c r="T1068" s="200">
        <v>1.65</v>
      </c>
      <c r="U1068" s="200">
        <v>13.45</v>
      </c>
      <c r="V1068" s="203"/>
      <c r="W1068" s="204">
        <v>12</v>
      </c>
      <c r="X1068" s="212" t="s">
        <v>8344</v>
      </c>
      <c r="AC1068" s="206"/>
      <c r="AD1068" s="200">
        <v>4.95</v>
      </c>
      <c r="AE1068" s="200">
        <v>5</v>
      </c>
    </row>
    <row r="1069" spans="1:51" s="200" customFormat="1" ht="150" customHeight="1">
      <c r="A1069" s="269" t="s">
        <v>9710</v>
      </c>
      <c r="B1069" s="269" t="s">
        <v>8171</v>
      </c>
      <c r="D1069" s="202"/>
      <c r="E1069" s="200" t="s">
        <v>8303</v>
      </c>
      <c r="F1069" s="197"/>
      <c r="G1069" s="200" t="s">
        <v>9854</v>
      </c>
      <c r="H1069" s="200">
        <v>2022</v>
      </c>
      <c r="I1069" s="196"/>
      <c r="J1069" s="210">
        <f>41710.5+13927.68</f>
        <v>55638.18</v>
      </c>
      <c r="K1069" s="156" t="s">
        <v>9695</v>
      </c>
      <c r="L1069" s="196"/>
      <c r="M1069" s="196"/>
      <c r="N1069" s="196"/>
      <c r="O1069" s="196"/>
      <c r="V1069" s="203"/>
      <c r="W1069" s="204"/>
      <c r="X1069" s="212"/>
      <c r="AC1069" s="206"/>
    </row>
    <row r="1070" spans="1:51" s="10" customFormat="1" ht="124.5" customHeight="1">
      <c r="A1070" s="10">
        <v>1613</v>
      </c>
      <c r="B1070" s="10" t="s">
        <v>8397</v>
      </c>
      <c r="C1070" s="10">
        <v>1</v>
      </c>
      <c r="D1070" s="158"/>
      <c r="E1070" s="10" t="s">
        <v>8398</v>
      </c>
      <c r="F1070" s="10" t="s">
        <v>8399</v>
      </c>
      <c r="G1070" s="10" t="s">
        <v>8400</v>
      </c>
      <c r="H1070" s="10">
        <v>2009</v>
      </c>
      <c r="I1070" s="10" t="s">
        <v>8400</v>
      </c>
      <c r="J1070" s="159">
        <v>33915</v>
      </c>
      <c r="K1070" s="21" t="s">
        <v>9694</v>
      </c>
      <c r="L1070" s="10" t="s">
        <v>8401</v>
      </c>
      <c r="M1070" s="10" t="s">
        <v>8402</v>
      </c>
      <c r="N1070" s="10" t="s">
        <v>8403</v>
      </c>
      <c r="O1070" s="10" t="s">
        <v>8404</v>
      </c>
      <c r="P1070" s="10">
        <v>9936</v>
      </c>
      <c r="Q1070" s="159">
        <v>35.380000000000003</v>
      </c>
      <c r="R1070" s="159">
        <v>0</v>
      </c>
      <c r="S1070" s="159">
        <v>5.89</v>
      </c>
      <c r="T1070" s="159">
        <v>29.49</v>
      </c>
      <c r="U1070" s="159">
        <f t="shared" ref="U1070:U1076" si="48">T1070+S1070</f>
        <v>35.379999999999995</v>
      </c>
      <c r="V1070" s="47">
        <v>100</v>
      </c>
      <c r="W1070" s="47">
        <v>100</v>
      </c>
      <c r="X1070" s="35" t="s">
        <v>8405</v>
      </c>
      <c r="Y1070" s="10">
        <v>3</v>
      </c>
      <c r="Z1070" s="10">
        <v>4</v>
      </c>
      <c r="AA1070" s="10">
        <v>6</v>
      </c>
      <c r="AD1070" s="10">
        <v>8.74</v>
      </c>
      <c r="AE1070" s="10">
        <v>5</v>
      </c>
      <c r="AF1070" s="10">
        <v>100</v>
      </c>
      <c r="AG1070" s="10" t="s">
        <v>8406</v>
      </c>
      <c r="AH1070" s="10" t="s">
        <v>8407</v>
      </c>
      <c r="AI1070" s="10">
        <v>100</v>
      </c>
    </row>
    <row r="1071" spans="1:51" s="10" customFormat="1" ht="70.75">
      <c r="A1071" s="10">
        <v>1613</v>
      </c>
      <c r="B1071" s="10" t="s">
        <v>8397</v>
      </c>
      <c r="C1071" s="10">
        <v>1</v>
      </c>
      <c r="D1071" s="158"/>
      <c r="E1071" s="10" t="s">
        <v>8398</v>
      </c>
      <c r="F1071" s="10" t="s">
        <v>8399</v>
      </c>
      <c r="G1071" s="10" t="s">
        <v>8408</v>
      </c>
      <c r="H1071" s="10">
        <v>2007</v>
      </c>
      <c r="I1071" s="10" t="s">
        <v>8409</v>
      </c>
      <c r="J1071" s="159">
        <v>11761</v>
      </c>
      <c r="K1071" s="10" t="s">
        <v>103</v>
      </c>
      <c r="L1071" s="10" t="s">
        <v>8401</v>
      </c>
      <c r="M1071" s="10" t="s">
        <v>8402</v>
      </c>
      <c r="N1071" s="10" t="s">
        <v>8403</v>
      </c>
      <c r="O1071" s="10" t="s">
        <v>8404</v>
      </c>
      <c r="P1071" s="10">
        <v>7730</v>
      </c>
      <c r="Q1071" s="159">
        <v>16.010000000000002</v>
      </c>
      <c r="R1071" s="159">
        <v>0</v>
      </c>
      <c r="S1071" s="159">
        <v>2.79</v>
      </c>
      <c r="T1071" s="159">
        <v>13.22</v>
      </c>
      <c r="U1071" s="159">
        <f t="shared" si="48"/>
        <v>16.010000000000002</v>
      </c>
      <c r="V1071" s="47">
        <v>100</v>
      </c>
      <c r="W1071" s="47">
        <v>100</v>
      </c>
      <c r="X1071" s="35" t="s">
        <v>8405</v>
      </c>
      <c r="Y1071" s="10">
        <v>2</v>
      </c>
      <c r="Z1071" s="10">
        <v>2</v>
      </c>
      <c r="AA1071" s="10">
        <v>1</v>
      </c>
      <c r="AB1071" s="10">
        <v>17</v>
      </c>
      <c r="AC1071" s="10" t="s">
        <v>8410</v>
      </c>
      <c r="AD1071" s="10">
        <v>13.22</v>
      </c>
      <c r="AE1071" s="10">
        <v>5</v>
      </c>
      <c r="AF1071" s="10">
        <v>100</v>
      </c>
      <c r="AG1071" s="10" t="s">
        <v>8406</v>
      </c>
      <c r="AH1071" s="10" t="s">
        <v>8407</v>
      </c>
      <c r="AI1071" s="10">
        <v>100</v>
      </c>
    </row>
    <row r="1072" spans="1:51" s="10" customFormat="1" ht="129.75" customHeight="1">
      <c r="A1072" s="10">
        <v>1613</v>
      </c>
      <c r="B1072" s="10" t="s">
        <v>8397</v>
      </c>
      <c r="C1072" s="10">
        <v>1</v>
      </c>
      <c r="D1072" s="158"/>
      <c r="E1072" s="10" t="s">
        <v>8398</v>
      </c>
      <c r="F1072" s="10" t="s">
        <v>8399</v>
      </c>
      <c r="G1072" s="10" t="s">
        <v>8408</v>
      </c>
      <c r="H1072" s="10">
        <v>2007</v>
      </c>
      <c r="I1072" s="10" t="s">
        <v>8411</v>
      </c>
      <c r="J1072" s="159">
        <v>45120</v>
      </c>
      <c r="K1072" s="10" t="s">
        <v>103</v>
      </c>
      <c r="L1072" s="10" t="s">
        <v>8401</v>
      </c>
      <c r="M1072" s="10" t="s">
        <v>8402</v>
      </c>
      <c r="N1072" s="10" t="s">
        <v>8403</v>
      </c>
      <c r="O1072" s="10" t="s">
        <v>8404</v>
      </c>
      <c r="P1072" s="10">
        <v>7777</v>
      </c>
      <c r="Q1072" s="159">
        <v>27.62</v>
      </c>
      <c r="R1072" s="159">
        <v>0</v>
      </c>
      <c r="S1072" s="159">
        <v>18.78</v>
      </c>
      <c r="T1072" s="159">
        <v>8.84</v>
      </c>
      <c r="U1072" s="159">
        <f t="shared" si="48"/>
        <v>27.62</v>
      </c>
      <c r="V1072" s="47">
        <v>100</v>
      </c>
      <c r="W1072" s="47">
        <v>100</v>
      </c>
      <c r="X1072" s="35" t="s">
        <v>8405</v>
      </c>
      <c r="Y1072" s="10">
        <v>4</v>
      </c>
      <c r="Z1072" s="10">
        <v>6</v>
      </c>
      <c r="AA1072" s="10">
        <v>2</v>
      </c>
      <c r="AB1072" s="10">
        <v>17</v>
      </c>
      <c r="AC1072" s="10" t="s">
        <v>8410</v>
      </c>
      <c r="AD1072" s="10">
        <v>8.84</v>
      </c>
      <c r="AE1072" s="10">
        <v>5</v>
      </c>
      <c r="AF1072" s="10">
        <v>100</v>
      </c>
      <c r="AG1072" s="10" t="s">
        <v>8406</v>
      </c>
      <c r="AH1072" s="10" t="s">
        <v>8407</v>
      </c>
      <c r="AI1072" s="10">
        <v>60</v>
      </c>
      <c r="AJ1072" s="10" t="s">
        <v>8412</v>
      </c>
      <c r="AK1072" s="10" t="s">
        <v>8413</v>
      </c>
      <c r="AL1072" s="10">
        <v>10</v>
      </c>
      <c r="AM1072" s="10" t="s">
        <v>8414</v>
      </c>
      <c r="AN1072" s="10" t="s">
        <v>8398</v>
      </c>
      <c r="AO1072" s="10">
        <v>10</v>
      </c>
      <c r="AS1072" s="10" t="s">
        <v>8415</v>
      </c>
      <c r="AT1072" s="10" t="s">
        <v>8416</v>
      </c>
      <c r="AU1072" s="10">
        <v>20</v>
      </c>
    </row>
    <row r="1073" spans="1:47" s="10" customFormat="1" ht="70.75">
      <c r="A1073" s="10">
        <v>1613</v>
      </c>
      <c r="B1073" s="10" t="s">
        <v>8397</v>
      </c>
      <c r="C1073" s="10">
        <v>1</v>
      </c>
      <c r="D1073" s="158"/>
      <c r="E1073" s="10" t="s">
        <v>8417</v>
      </c>
      <c r="F1073" s="10" t="s">
        <v>8418</v>
      </c>
      <c r="G1073" s="10" t="s">
        <v>8408</v>
      </c>
      <c r="H1073" s="10">
        <v>2007</v>
      </c>
      <c r="I1073" s="10" t="s">
        <v>8419</v>
      </c>
      <c r="J1073" s="159">
        <v>18100</v>
      </c>
      <c r="K1073" s="10" t="s">
        <v>103</v>
      </c>
      <c r="L1073" s="10" t="s">
        <v>8401</v>
      </c>
      <c r="M1073" s="10" t="s">
        <v>8402</v>
      </c>
      <c r="N1073" s="10" t="s">
        <v>8403</v>
      </c>
      <c r="O1073" s="10" t="s">
        <v>8404</v>
      </c>
      <c r="P1073" s="10">
        <v>7964</v>
      </c>
      <c r="Q1073" s="159">
        <v>27.27</v>
      </c>
      <c r="R1073" s="159">
        <v>0</v>
      </c>
      <c r="S1073" s="159">
        <v>4.54</v>
      </c>
      <c r="T1073" s="159">
        <v>22.73</v>
      </c>
      <c r="U1073" s="159">
        <f t="shared" si="48"/>
        <v>27.27</v>
      </c>
      <c r="V1073" s="47">
        <v>100</v>
      </c>
      <c r="W1073" s="47">
        <v>100</v>
      </c>
      <c r="X1073" s="35" t="s">
        <v>8405</v>
      </c>
      <c r="Y1073" s="10">
        <v>2</v>
      </c>
      <c r="Z1073" s="10">
        <v>5</v>
      </c>
      <c r="AA1073" s="10">
        <v>1</v>
      </c>
      <c r="AB1073" s="10">
        <v>10</v>
      </c>
      <c r="AC1073" s="10" t="s">
        <v>8410</v>
      </c>
      <c r="AD1073" s="10">
        <v>10.95</v>
      </c>
      <c r="AE1073" s="10">
        <v>2</v>
      </c>
      <c r="AF1073" s="10">
        <v>100</v>
      </c>
      <c r="AG1073" s="10" t="s">
        <v>8412</v>
      </c>
      <c r="AH1073" s="10" t="s">
        <v>8413</v>
      </c>
      <c r="AI1073" s="10">
        <v>40</v>
      </c>
      <c r="AS1073" s="10" t="s">
        <v>8420</v>
      </c>
      <c r="AT1073" s="10" t="s">
        <v>8421</v>
      </c>
      <c r="AU1073" s="10">
        <v>60</v>
      </c>
    </row>
    <row r="1074" spans="1:47" s="10" customFormat="1" ht="133.5" customHeight="1">
      <c r="A1074" s="10">
        <v>1613</v>
      </c>
      <c r="B1074" s="10" t="s">
        <v>8397</v>
      </c>
      <c r="C1074" s="10">
        <v>1</v>
      </c>
      <c r="D1074" s="158"/>
      <c r="E1074" s="10" t="s">
        <v>8417</v>
      </c>
      <c r="F1074" s="10" t="s">
        <v>8418</v>
      </c>
      <c r="G1074" s="10" t="s">
        <v>8408</v>
      </c>
      <c r="H1074" s="10">
        <v>2007</v>
      </c>
      <c r="I1074" s="10" t="s">
        <v>8422</v>
      </c>
      <c r="J1074" s="159">
        <v>12103</v>
      </c>
      <c r="K1074" s="10" t="s">
        <v>103</v>
      </c>
      <c r="L1074" s="10" t="s">
        <v>8401</v>
      </c>
      <c r="M1074" s="10" t="s">
        <v>8402</v>
      </c>
      <c r="N1074" s="10" t="s">
        <v>8403</v>
      </c>
      <c r="O1074" s="10" t="s">
        <v>8404</v>
      </c>
      <c r="P1074" s="10">
        <v>7965</v>
      </c>
      <c r="Q1074" s="159">
        <v>27.27</v>
      </c>
      <c r="R1074" s="159">
        <v>0</v>
      </c>
      <c r="S1074" s="159">
        <v>4.54</v>
      </c>
      <c r="T1074" s="159">
        <v>22.73</v>
      </c>
      <c r="U1074" s="159">
        <f t="shared" si="48"/>
        <v>27.27</v>
      </c>
      <c r="V1074" s="47">
        <v>100</v>
      </c>
      <c r="W1074" s="47">
        <v>100</v>
      </c>
      <c r="X1074" s="35" t="s">
        <v>8405</v>
      </c>
      <c r="Y1074" s="10">
        <v>2</v>
      </c>
      <c r="Z1074" s="10">
        <v>5</v>
      </c>
      <c r="AA1074" s="10">
        <v>1</v>
      </c>
      <c r="AB1074" s="10">
        <v>10</v>
      </c>
      <c r="AC1074" s="10" t="s">
        <v>8410</v>
      </c>
      <c r="AD1074" s="10">
        <v>10.95</v>
      </c>
      <c r="AE1074" s="10">
        <v>5</v>
      </c>
      <c r="AF1074" s="10">
        <v>100</v>
      </c>
      <c r="AG1074" s="10" t="s">
        <v>8406</v>
      </c>
      <c r="AH1074" s="10" t="s">
        <v>8407</v>
      </c>
      <c r="AI1074" s="10">
        <v>100</v>
      </c>
    </row>
    <row r="1075" spans="1:47" s="10" customFormat="1" ht="161.25" customHeight="1">
      <c r="A1075" s="10">
        <v>1613</v>
      </c>
      <c r="B1075" s="10" t="s">
        <v>8397</v>
      </c>
      <c r="C1075" s="10">
        <v>1</v>
      </c>
      <c r="D1075" s="158"/>
      <c r="E1075" s="10" t="s">
        <v>8398</v>
      </c>
      <c r="F1075" s="10" t="s">
        <v>8399</v>
      </c>
      <c r="G1075" s="10" t="s">
        <v>8423</v>
      </c>
      <c r="H1075" s="10">
        <v>2008</v>
      </c>
      <c r="I1075" s="10" t="s">
        <v>8424</v>
      </c>
      <c r="J1075" s="159">
        <v>26800</v>
      </c>
      <c r="K1075" s="10" t="s">
        <v>103</v>
      </c>
      <c r="L1075" s="10" t="s">
        <v>8401</v>
      </c>
      <c r="M1075" s="10" t="s">
        <v>8402</v>
      </c>
      <c r="N1075" s="10" t="s">
        <v>8403</v>
      </c>
      <c r="O1075" s="10" t="s">
        <v>8404</v>
      </c>
      <c r="P1075" s="10">
        <v>9018</v>
      </c>
      <c r="Q1075" s="159">
        <v>24.89</v>
      </c>
      <c r="R1075" s="159">
        <v>0</v>
      </c>
      <c r="S1075" s="159">
        <v>4.1500000000000004</v>
      </c>
      <c r="T1075" s="159">
        <v>20.74</v>
      </c>
      <c r="U1075" s="159">
        <f t="shared" si="48"/>
        <v>24.89</v>
      </c>
      <c r="V1075" s="47">
        <v>100</v>
      </c>
      <c r="W1075" s="47">
        <v>10</v>
      </c>
      <c r="X1075" s="35" t="s">
        <v>8405</v>
      </c>
      <c r="Y1075" s="10">
        <v>3</v>
      </c>
      <c r="Z1075" s="10">
        <v>4</v>
      </c>
      <c r="AA1075" s="10">
        <v>6</v>
      </c>
      <c r="AB1075" s="10">
        <v>11</v>
      </c>
      <c r="AC1075" s="10" t="s">
        <v>8410</v>
      </c>
      <c r="AD1075" s="10">
        <v>20.74</v>
      </c>
      <c r="AE1075" s="10">
        <v>5</v>
      </c>
      <c r="AF1075" s="10">
        <v>100</v>
      </c>
      <c r="AG1075" s="10" t="s">
        <v>8406</v>
      </c>
      <c r="AH1075" s="10" t="s">
        <v>8407</v>
      </c>
      <c r="AI1075" s="10">
        <v>70</v>
      </c>
      <c r="AM1075" s="10" t="s">
        <v>8414</v>
      </c>
      <c r="AN1075" s="10" t="s">
        <v>8398</v>
      </c>
      <c r="AO1075" s="10">
        <v>10</v>
      </c>
      <c r="AS1075" s="10" t="s">
        <v>8425</v>
      </c>
      <c r="AT1075" s="10" t="s">
        <v>8426</v>
      </c>
      <c r="AU1075" s="10">
        <v>20</v>
      </c>
    </row>
    <row r="1076" spans="1:47" s="10" customFormat="1" ht="133.5" customHeight="1">
      <c r="A1076" s="10">
        <v>1613</v>
      </c>
      <c r="B1076" s="10" t="s">
        <v>8397</v>
      </c>
      <c r="C1076" s="10">
        <v>1</v>
      </c>
      <c r="D1076" s="158"/>
      <c r="E1076" s="10" t="s">
        <v>8427</v>
      </c>
      <c r="F1076" s="10" t="s">
        <v>8428</v>
      </c>
      <c r="G1076" s="10" t="s">
        <v>8429</v>
      </c>
      <c r="H1076" s="10">
        <v>2009</v>
      </c>
      <c r="I1076" s="10" t="s">
        <v>8429</v>
      </c>
      <c r="J1076" s="159">
        <v>35153</v>
      </c>
      <c r="K1076" s="21" t="s">
        <v>9694</v>
      </c>
      <c r="L1076" s="10" t="s">
        <v>8401</v>
      </c>
      <c r="M1076" s="10" t="s">
        <v>8402</v>
      </c>
      <c r="N1076" s="10" t="s">
        <v>8403</v>
      </c>
      <c r="O1076" s="10" t="s">
        <v>8404</v>
      </c>
      <c r="P1076" s="10">
        <v>9939</v>
      </c>
      <c r="Q1076" s="159">
        <v>22.46</v>
      </c>
      <c r="R1076" s="159">
        <v>0</v>
      </c>
      <c r="S1076" s="159">
        <v>6.01</v>
      </c>
      <c r="T1076" s="159">
        <v>16.45</v>
      </c>
      <c r="U1076" s="159">
        <f t="shared" si="48"/>
        <v>22.46</v>
      </c>
      <c r="V1076" s="47">
        <v>100</v>
      </c>
      <c r="W1076" s="47">
        <v>100</v>
      </c>
      <c r="X1076" s="35" t="s">
        <v>8405</v>
      </c>
      <c r="Y1076" s="10">
        <v>3</v>
      </c>
      <c r="Z1076" s="10">
        <v>4</v>
      </c>
      <c r="AA1076" s="10">
        <v>6</v>
      </c>
      <c r="AD1076" s="13">
        <v>16.45</v>
      </c>
      <c r="AE1076" s="10">
        <v>5</v>
      </c>
      <c r="AF1076" s="10">
        <v>100</v>
      </c>
      <c r="AG1076" s="10" t="s">
        <v>8406</v>
      </c>
      <c r="AH1076" s="10" t="s">
        <v>8407</v>
      </c>
      <c r="AI1076" s="10">
        <v>80</v>
      </c>
      <c r="AS1076" s="10" t="s">
        <v>8430</v>
      </c>
      <c r="AT1076" s="10" t="s">
        <v>8431</v>
      </c>
      <c r="AU1076" s="10">
        <v>20</v>
      </c>
    </row>
    <row r="1077" spans="1:47" s="10" customFormat="1" ht="148.5" customHeight="1">
      <c r="A1077" s="10">
        <v>1613</v>
      </c>
      <c r="B1077" s="10" t="s">
        <v>8397</v>
      </c>
      <c r="C1077" s="10">
        <v>1</v>
      </c>
      <c r="D1077" s="386" t="s">
        <v>8406</v>
      </c>
      <c r="E1077" s="10" t="s">
        <v>8398</v>
      </c>
      <c r="F1077" s="10">
        <v>22807</v>
      </c>
      <c r="G1077" s="10" t="s">
        <v>8432</v>
      </c>
      <c r="H1077" s="10">
        <v>2015</v>
      </c>
      <c r="I1077" s="10" t="s">
        <v>8433</v>
      </c>
      <c r="J1077" s="159">
        <v>117934.3</v>
      </c>
      <c r="K1077" s="10" t="s">
        <v>271</v>
      </c>
      <c r="L1077" s="10" t="s">
        <v>8401</v>
      </c>
      <c r="M1077" s="10" t="s">
        <v>8402</v>
      </c>
      <c r="N1077" s="10" t="s">
        <v>8403</v>
      </c>
      <c r="O1077" s="10" t="s">
        <v>8404</v>
      </c>
      <c r="P1077" s="10">
        <v>13668</v>
      </c>
      <c r="Q1077" s="159">
        <v>26.7</v>
      </c>
      <c r="R1077" s="159">
        <v>0</v>
      </c>
      <c r="S1077" s="159">
        <v>5.65</v>
      </c>
      <c r="T1077" s="159">
        <v>21.05</v>
      </c>
      <c r="U1077" s="159">
        <f>T1077+S1077+R1077</f>
        <v>26.700000000000003</v>
      </c>
      <c r="V1077" s="47">
        <v>100</v>
      </c>
      <c r="W1077" s="47">
        <v>80</v>
      </c>
      <c r="X1077" s="35" t="s">
        <v>8405</v>
      </c>
      <c r="Y1077" s="10">
        <v>4</v>
      </c>
      <c r="Z1077" s="10">
        <v>6</v>
      </c>
      <c r="AA1077" s="10">
        <v>2</v>
      </c>
      <c r="AC1077" s="10" t="s">
        <v>8434</v>
      </c>
      <c r="AD1077" s="10">
        <v>21.05</v>
      </c>
      <c r="AE1077" s="10">
        <v>5</v>
      </c>
      <c r="AF1077" s="10">
        <v>100</v>
      </c>
      <c r="AG1077" s="10" t="s">
        <v>8406</v>
      </c>
      <c r="AH1077" s="10" t="s">
        <v>8407</v>
      </c>
      <c r="AI1077" s="10">
        <v>60</v>
      </c>
      <c r="AJ1077" s="10" t="s">
        <v>8412</v>
      </c>
      <c r="AK1077" s="10" t="s">
        <v>8413</v>
      </c>
      <c r="AL1077" s="10">
        <v>10</v>
      </c>
      <c r="AM1077" s="10" t="s">
        <v>8414</v>
      </c>
      <c r="AN1077" s="10" t="s">
        <v>8398</v>
      </c>
      <c r="AO1077" s="10">
        <v>10</v>
      </c>
      <c r="AS1077" s="10" t="s">
        <v>8435</v>
      </c>
      <c r="AT1077" s="10" t="s">
        <v>8436</v>
      </c>
      <c r="AU1077" s="10">
        <v>20</v>
      </c>
    </row>
    <row r="1078" spans="1:47" s="10" customFormat="1" ht="148.5" customHeight="1">
      <c r="A1078" s="10">
        <v>1683</v>
      </c>
      <c r="B1078" s="10" t="s">
        <v>8437</v>
      </c>
      <c r="C1078" s="10">
        <v>1</v>
      </c>
      <c r="D1078" s="158" t="s">
        <v>3922</v>
      </c>
      <c r="E1078" s="10" t="s">
        <v>3390</v>
      </c>
      <c r="F1078" s="10" t="s">
        <v>8438</v>
      </c>
      <c r="G1078" s="10" t="s">
        <v>8439</v>
      </c>
      <c r="H1078" s="10">
        <v>2011</v>
      </c>
      <c r="I1078" s="10" t="s">
        <v>8440</v>
      </c>
      <c r="J1078" s="159" t="s">
        <v>8441</v>
      </c>
      <c r="K1078" s="21" t="s">
        <v>9694</v>
      </c>
      <c r="L1078" s="10" t="s">
        <v>3537</v>
      </c>
      <c r="M1078" s="10" t="s">
        <v>3538</v>
      </c>
      <c r="N1078" s="10" t="s">
        <v>3702</v>
      </c>
      <c r="O1078" s="10" t="s">
        <v>3703</v>
      </c>
      <c r="P1078" s="10">
        <v>186</v>
      </c>
      <c r="Q1078" s="159" t="s">
        <v>8442</v>
      </c>
      <c r="R1078" s="159">
        <v>3.2</v>
      </c>
      <c r="S1078" s="159">
        <v>3.4</v>
      </c>
      <c r="T1078" s="159">
        <v>25</v>
      </c>
      <c r="U1078" s="159">
        <v>31.6</v>
      </c>
      <c r="V1078" s="47">
        <v>100</v>
      </c>
      <c r="W1078" s="47">
        <v>100</v>
      </c>
      <c r="X1078" s="14" t="s">
        <v>8443</v>
      </c>
      <c r="Y1078" s="10">
        <v>4</v>
      </c>
      <c r="Z1078" s="10">
        <v>5</v>
      </c>
      <c r="AA1078" s="10">
        <v>5</v>
      </c>
      <c r="AB1078" s="10">
        <v>10</v>
      </c>
      <c r="AD1078" s="10">
        <v>25</v>
      </c>
      <c r="AE1078" s="10">
        <v>5</v>
      </c>
      <c r="AF1078" s="10">
        <v>100</v>
      </c>
      <c r="AG1078" s="10" t="s">
        <v>3922</v>
      </c>
      <c r="AH1078" s="10" t="s">
        <v>3456</v>
      </c>
      <c r="AI1078" s="10">
        <v>70</v>
      </c>
    </row>
    <row r="1079" spans="1:47" s="10" customFormat="1" ht="148.5" customHeight="1">
      <c r="A1079" s="10">
        <v>1683</v>
      </c>
      <c r="B1079" s="10" t="s">
        <v>8437</v>
      </c>
      <c r="C1079" s="10">
        <v>2</v>
      </c>
      <c r="D1079" s="158" t="s">
        <v>3922</v>
      </c>
      <c r="E1079" s="10" t="s">
        <v>3390</v>
      </c>
      <c r="F1079" s="10" t="s">
        <v>8438</v>
      </c>
      <c r="G1079" s="10" t="s">
        <v>8444</v>
      </c>
      <c r="H1079" s="10">
        <v>2011</v>
      </c>
      <c r="I1079" s="10" t="s">
        <v>8445</v>
      </c>
      <c r="J1079" s="159" t="s">
        <v>8446</v>
      </c>
      <c r="K1079" s="21" t="s">
        <v>9694</v>
      </c>
      <c r="L1079" s="10" t="s">
        <v>3537</v>
      </c>
      <c r="M1079" s="10" t="s">
        <v>3538</v>
      </c>
      <c r="N1079" s="10" t="s">
        <v>3702</v>
      </c>
      <c r="O1079" s="10" t="s">
        <v>3703</v>
      </c>
      <c r="P1079" s="10">
        <v>187</v>
      </c>
      <c r="Q1079" s="159" t="s">
        <v>8442</v>
      </c>
      <c r="R1079" s="159">
        <v>5.05</v>
      </c>
      <c r="S1079" s="159">
        <v>3.4</v>
      </c>
      <c r="T1079" s="159">
        <v>25</v>
      </c>
      <c r="U1079" s="159">
        <v>33.450000000000003</v>
      </c>
      <c r="V1079" s="47">
        <v>100</v>
      </c>
      <c r="W1079" s="47">
        <v>100</v>
      </c>
      <c r="X1079" s="14" t="s">
        <v>8443</v>
      </c>
      <c r="Y1079" s="10">
        <v>4</v>
      </c>
      <c r="Z1079" s="10">
        <v>5</v>
      </c>
      <c r="AA1079" s="10">
        <v>5</v>
      </c>
      <c r="AB1079" s="10">
        <v>10</v>
      </c>
      <c r="AD1079" s="10">
        <v>25</v>
      </c>
      <c r="AE1079" s="10">
        <v>5</v>
      </c>
      <c r="AF1079" s="10">
        <v>100</v>
      </c>
      <c r="AG1079" s="10" t="s">
        <v>3922</v>
      </c>
      <c r="AH1079" s="10" t="s">
        <v>3456</v>
      </c>
      <c r="AI1079" s="10">
        <v>70</v>
      </c>
    </row>
    <row r="1080" spans="1:47" s="10" customFormat="1" ht="148.5" customHeight="1">
      <c r="A1080" s="10">
        <v>1683</v>
      </c>
      <c r="B1080" s="10" t="s">
        <v>8437</v>
      </c>
      <c r="C1080" s="10">
        <v>3</v>
      </c>
      <c r="D1080" s="158" t="s">
        <v>3922</v>
      </c>
      <c r="E1080" s="10" t="s">
        <v>3390</v>
      </c>
      <c r="F1080" s="10" t="s">
        <v>8438</v>
      </c>
      <c r="G1080" s="10" t="s">
        <v>8447</v>
      </c>
      <c r="H1080" s="10">
        <v>2011</v>
      </c>
      <c r="I1080" s="10" t="s">
        <v>8448</v>
      </c>
      <c r="J1080" s="159" t="s">
        <v>8449</v>
      </c>
      <c r="K1080" s="21" t="s">
        <v>9694</v>
      </c>
      <c r="L1080" s="10" t="s">
        <v>3537</v>
      </c>
      <c r="M1080" s="10" t="s">
        <v>3538</v>
      </c>
      <c r="N1080" s="10" t="s">
        <v>3702</v>
      </c>
      <c r="O1080" s="10" t="s">
        <v>3703</v>
      </c>
      <c r="P1080" s="10">
        <v>177</v>
      </c>
      <c r="Q1080" s="159" t="s">
        <v>8442</v>
      </c>
      <c r="R1080" s="159">
        <v>2.5</v>
      </c>
      <c r="S1080" s="159">
        <v>3.4</v>
      </c>
      <c r="T1080" s="159">
        <v>25</v>
      </c>
      <c r="U1080" s="159">
        <v>30.9</v>
      </c>
      <c r="V1080" s="47">
        <v>100</v>
      </c>
      <c r="W1080" s="47">
        <v>100</v>
      </c>
      <c r="X1080" s="14" t="s">
        <v>8443</v>
      </c>
      <c r="Y1080" s="10">
        <v>4</v>
      </c>
      <c r="Z1080" s="10">
        <v>5</v>
      </c>
      <c r="AA1080" s="10">
        <v>5</v>
      </c>
      <c r="AB1080" s="10">
        <v>10</v>
      </c>
      <c r="AD1080" s="10">
        <v>25</v>
      </c>
      <c r="AE1080" s="10">
        <v>5</v>
      </c>
      <c r="AF1080" s="10">
        <v>100</v>
      </c>
      <c r="AG1080" s="10" t="s">
        <v>3922</v>
      </c>
      <c r="AH1080" s="10" t="s">
        <v>3456</v>
      </c>
      <c r="AI1080" s="10">
        <v>70</v>
      </c>
    </row>
    <row r="1081" spans="1:47" s="10" customFormat="1" ht="148.5" customHeight="1">
      <c r="A1081" s="10">
        <v>1683</v>
      </c>
      <c r="B1081" s="10" t="s">
        <v>8437</v>
      </c>
      <c r="C1081" s="10">
        <v>4</v>
      </c>
      <c r="D1081" s="158" t="s">
        <v>3922</v>
      </c>
      <c r="E1081" s="10" t="s">
        <v>3390</v>
      </c>
      <c r="F1081" s="10" t="s">
        <v>8438</v>
      </c>
      <c r="G1081" s="10" t="s">
        <v>8450</v>
      </c>
      <c r="H1081" s="10">
        <v>2016</v>
      </c>
      <c r="I1081" s="10" t="s">
        <v>8451</v>
      </c>
      <c r="J1081" s="159">
        <v>66687.460000000006</v>
      </c>
      <c r="K1081" s="21" t="s">
        <v>9694</v>
      </c>
      <c r="L1081" s="10" t="s">
        <v>3537</v>
      </c>
      <c r="M1081" s="10" t="s">
        <v>3538</v>
      </c>
      <c r="N1081" s="10" t="s">
        <v>3702</v>
      </c>
      <c r="O1081" s="10" t="s">
        <v>3703</v>
      </c>
      <c r="P1081" s="10">
        <v>280</v>
      </c>
      <c r="Q1081" s="159" t="s">
        <v>8442</v>
      </c>
      <c r="R1081" s="159">
        <v>7.64</v>
      </c>
      <c r="S1081" s="159">
        <v>3.4</v>
      </c>
      <c r="T1081" s="159">
        <v>25</v>
      </c>
      <c r="U1081" s="159">
        <v>36.04</v>
      </c>
      <c r="V1081" s="47">
        <v>100</v>
      </c>
      <c r="W1081" s="47">
        <v>100</v>
      </c>
      <c r="X1081" s="14" t="s">
        <v>8443</v>
      </c>
      <c r="Y1081" s="10">
        <v>4</v>
      </c>
      <c r="Z1081" s="10">
        <v>5</v>
      </c>
      <c r="AA1081" s="10">
        <v>5</v>
      </c>
      <c r="AB1081" s="10">
        <v>10</v>
      </c>
      <c r="AD1081" s="10">
        <v>25</v>
      </c>
      <c r="AE1081" s="10">
        <v>5</v>
      </c>
      <c r="AF1081" s="10">
        <v>100</v>
      </c>
      <c r="AG1081" s="10" t="s">
        <v>3922</v>
      </c>
      <c r="AH1081" s="10" t="s">
        <v>3456</v>
      </c>
      <c r="AI1081" s="10">
        <v>70</v>
      </c>
    </row>
    <row r="1082" spans="1:47" s="10" customFormat="1" ht="148.5" customHeight="1">
      <c r="A1082" s="10">
        <v>1683</v>
      </c>
      <c r="B1082" s="10" t="s">
        <v>8437</v>
      </c>
      <c r="C1082" s="10">
        <v>5</v>
      </c>
      <c r="D1082" s="158" t="s">
        <v>3922</v>
      </c>
      <c r="E1082" s="10" t="s">
        <v>3390</v>
      </c>
      <c r="F1082" s="10" t="s">
        <v>8438</v>
      </c>
      <c r="G1082" s="10" t="s">
        <v>8452</v>
      </c>
      <c r="H1082" s="10">
        <v>2020</v>
      </c>
      <c r="I1082" s="10" t="s">
        <v>8453</v>
      </c>
      <c r="J1082" s="159">
        <v>105168.75</v>
      </c>
      <c r="K1082" s="21" t="s">
        <v>9694</v>
      </c>
      <c r="L1082" s="10" t="s">
        <v>3537</v>
      </c>
      <c r="M1082" s="10" t="s">
        <v>3538</v>
      </c>
      <c r="N1082" s="10" t="s">
        <v>3702</v>
      </c>
      <c r="O1082" s="10" t="s">
        <v>3703</v>
      </c>
      <c r="P1082" s="10">
        <v>302</v>
      </c>
      <c r="Q1082" s="159" t="s">
        <v>8442</v>
      </c>
      <c r="R1082" s="159">
        <v>12.37</v>
      </c>
      <c r="S1082" s="159">
        <v>3.4</v>
      </c>
      <c r="T1082" s="159">
        <v>25</v>
      </c>
      <c r="U1082" s="159">
        <v>40.770000000000003</v>
      </c>
      <c r="V1082" s="47">
        <v>100</v>
      </c>
      <c r="W1082" s="47">
        <v>10</v>
      </c>
      <c r="X1082" s="14" t="s">
        <v>8443</v>
      </c>
      <c r="Y1082" s="10">
        <v>4</v>
      </c>
      <c r="Z1082" s="10">
        <v>5</v>
      </c>
      <c r="AA1082" s="10">
        <v>5</v>
      </c>
      <c r="AB1082" s="10">
        <v>10</v>
      </c>
      <c r="AD1082" s="10">
        <v>25</v>
      </c>
      <c r="AE1082" s="10">
        <v>5</v>
      </c>
      <c r="AF1082" s="10">
        <v>100</v>
      </c>
      <c r="AG1082" s="10" t="s">
        <v>3922</v>
      </c>
      <c r="AH1082" s="10" t="s">
        <v>3456</v>
      </c>
      <c r="AI1082" s="10">
        <v>70</v>
      </c>
    </row>
    <row r="1083" spans="1:47" s="10" customFormat="1" ht="70.75">
      <c r="A1083" s="10" t="s">
        <v>9760</v>
      </c>
      <c r="B1083" s="10" t="s">
        <v>8454</v>
      </c>
      <c r="C1083" s="10">
        <v>1</v>
      </c>
      <c r="D1083" s="158" t="s">
        <v>8455</v>
      </c>
      <c r="E1083" s="10" t="s">
        <v>8456</v>
      </c>
      <c r="F1083" s="10">
        <v>1941</v>
      </c>
      <c r="G1083" s="10" t="s">
        <v>8457</v>
      </c>
      <c r="H1083" s="10">
        <v>2007</v>
      </c>
      <c r="I1083" s="10" t="s">
        <v>8458</v>
      </c>
      <c r="J1083" s="159">
        <v>52168.59</v>
      </c>
      <c r="K1083" s="10" t="s">
        <v>103</v>
      </c>
      <c r="L1083" s="10" t="s">
        <v>8459</v>
      </c>
      <c r="M1083" s="10" t="s">
        <v>8460</v>
      </c>
      <c r="N1083" s="10" t="s">
        <v>8461</v>
      </c>
      <c r="O1083" s="10" t="s">
        <v>8462</v>
      </c>
      <c r="P1083" s="10" t="s">
        <v>8463</v>
      </c>
      <c r="Q1083" s="159">
        <v>45.61</v>
      </c>
      <c r="R1083" s="159">
        <v>0</v>
      </c>
      <c r="S1083" s="159">
        <v>0.31</v>
      </c>
      <c r="T1083" s="159">
        <v>45.3</v>
      </c>
      <c r="U1083" s="159">
        <v>45.61</v>
      </c>
      <c r="V1083" s="47">
        <v>300</v>
      </c>
      <c r="W1083" s="47">
        <v>100</v>
      </c>
      <c r="X1083" s="35" t="s">
        <v>8464</v>
      </c>
      <c r="Y1083" s="10">
        <v>6</v>
      </c>
      <c r="Z1083" s="10">
        <v>4</v>
      </c>
      <c r="AA1083" s="10">
        <v>8</v>
      </c>
      <c r="AB1083" s="10">
        <v>32</v>
      </c>
      <c r="AE1083" s="10">
        <v>9</v>
      </c>
      <c r="AF1083" s="10">
        <v>300</v>
      </c>
      <c r="AS1083" s="10" t="s">
        <v>8465</v>
      </c>
      <c r="AT1083" s="10" t="s">
        <v>8466</v>
      </c>
    </row>
    <row r="1084" spans="1:47" s="10" customFormat="1" ht="56.6">
      <c r="A1084" s="51">
        <v>2294</v>
      </c>
      <c r="B1084" s="51" t="s">
        <v>8467</v>
      </c>
      <c r="C1084" s="51" t="s">
        <v>8468</v>
      </c>
      <c r="D1084" s="164"/>
      <c r="E1084" s="164" t="s">
        <v>8469</v>
      </c>
      <c r="F1084" s="51" t="s">
        <v>8470</v>
      </c>
      <c r="G1084" s="164" t="s">
        <v>8471</v>
      </c>
      <c r="H1084" s="51">
        <v>2009</v>
      </c>
      <c r="I1084" s="164" t="s">
        <v>8471</v>
      </c>
      <c r="J1084" s="161">
        <v>105355</v>
      </c>
      <c r="K1084" s="21" t="s">
        <v>9694</v>
      </c>
      <c r="L1084" s="164" t="s">
        <v>8472</v>
      </c>
      <c r="M1084" s="164" t="s">
        <v>8473</v>
      </c>
      <c r="N1084" s="164" t="s">
        <v>8474</v>
      </c>
      <c r="O1084" s="164" t="s">
        <v>8475</v>
      </c>
      <c r="P1084" s="51">
        <v>209</v>
      </c>
      <c r="Q1084" s="161">
        <v>29.81</v>
      </c>
      <c r="R1084" s="161">
        <v>10.97</v>
      </c>
      <c r="S1084" s="161">
        <v>1.56</v>
      </c>
      <c r="T1084" s="161">
        <v>17.28</v>
      </c>
      <c r="U1084" s="161">
        <v>29.810000000000002</v>
      </c>
      <c r="V1084" s="51">
        <v>100</v>
      </c>
      <c r="W1084" s="51">
        <v>100</v>
      </c>
      <c r="X1084" s="164" t="s">
        <v>8476</v>
      </c>
      <c r="Y1084" s="51">
        <v>6</v>
      </c>
      <c r="Z1084" s="51">
        <v>3</v>
      </c>
      <c r="AA1084" s="51">
        <v>1</v>
      </c>
      <c r="AB1084" s="51">
        <v>44</v>
      </c>
      <c r="AC1084" s="51"/>
      <c r="AD1084" s="164"/>
      <c r="AE1084" s="51">
        <v>5</v>
      </c>
      <c r="AF1084" s="51">
        <v>100</v>
      </c>
      <c r="AG1084" s="164"/>
      <c r="AH1084" s="164" t="s">
        <v>8477</v>
      </c>
      <c r="AI1084" s="51">
        <v>100</v>
      </c>
    </row>
    <row r="1085" spans="1:47" s="10" customFormat="1" ht="198">
      <c r="A1085" s="10">
        <v>2316</v>
      </c>
      <c r="B1085" s="10" t="s">
        <v>9756</v>
      </c>
      <c r="C1085" s="10">
        <v>1</v>
      </c>
      <c r="D1085" s="158" t="s">
        <v>8478</v>
      </c>
      <c r="E1085" s="10" t="s">
        <v>8479</v>
      </c>
      <c r="F1085" s="10">
        <v>28079</v>
      </c>
      <c r="G1085" s="10" t="s">
        <v>8480</v>
      </c>
      <c r="H1085" s="10">
        <v>2008</v>
      </c>
      <c r="I1085" s="10" t="s">
        <v>8481</v>
      </c>
      <c r="J1085" s="159">
        <v>205835.45</v>
      </c>
      <c r="K1085" s="10" t="s">
        <v>103</v>
      </c>
      <c r="L1085" s="159" t="s">
        <v>8482</v>
      </c>
      <c r="M1085" s="156" t="s">
        <v>8483</v>
      </c>
      <c r="N1085" s="156" t="s">
        <v>8484</v>
      </c>
      <c r="Q1085" s="159" t="s">
        <v>8485</v>
      </c>
      <c r="R1085" s="159">
        <v>41.16</v>
      </c>
      <c r="S1085" s="159">
        <v>21.7</v>
      </c>
      <c r="T1085" s="159">
        <v>37.14</v>
      </c>
      <c r="U1085" s="159">
        <f>SUM(R1085:T1085)</f>
        <v>100</v>
      </c>
      <c r="V1085" s="47">
        <v>80</v>
      </c>
      <c r="W1085" s="47">
        <v>91.67</v>
      </c>
      <c r="X1085" s="35" t="s">
        <v>8486</v>
      </c>
      <c r="Y1085" s="10">
        <v>3</v>
      </c>
      <c r="Z1085" s="10">
        <v>1</v>
      </c>
      <c r="AA1085" s="10">
        <v>1</v>
      </c>
      <c r="AB1085" s="10">
        <v>60</v>
      </c>
      <c r="AD1085" s="10">
        <v>0</v>
      </c>
      <c r="AE1085" s="10">
        <v>5</v>
      </c>
      <c r="AI1085" s="458"/>
      <c r="AL1085" s="458"/>
      <c r="AO1085" s="458"/>
    </row>
    <row r="1086" spans="1:47" s="10" customFormat="1" ht="198">
      <c r="A1086" s="10">
        <v>2316</v>
      </c>
      <c r="B1086" s="10" t="s">
        <v>9756</v>
      </c>
      <c r="C1086" s="10">
        <v>1</v>
      </c>
      <c r="D1086" s="158" t="s">
        <v>8478</v>
      </c>
      <c r="E1086" s="10" t="s">
        <v>8479</v>
      </c>
      <c r="F1086" s="10">
        <v>28079</v>
      </c>
      <c r="G1086" s="10" t="s">
        <v>8487</v>
      </c>
      <c r="H1086" s="10">
        <v>2008</v>
      </c>
      <c r="I1086" s="10" t="s">
        <v>8481</v>
      </c>
      <c r="J1086" s="159">
        <v>84134.7</v>
      </c>
      <c r="K1086" s="10" t="s">
        <v>103</v>
      </c>
      <c r="L1086" s="159" t="s">
        <v>8482</v>
      </c>
      <c r="M1086" s="156" t="s">
        <v>8483</v>
      </c>
      <c r="N1086" s="156" t="s">
        <v>8484</v>
      </c>
      <c r="Q1086" s="159" t="s">
        <v>8488</v>
      </c>
      <c r="R1086" s="159">
        <v>16.82</v>
      </c>
      <c r="S1086" s="159">
        <v>16.04</v>
      </c>
      <c r="T1086" s="159">
        <v>37.14</v>
      </c>
      <c r="U1086" s="159">
        <f>SUM(R1086:T1086)</f>
        <v>70</v>
      </c>
      <c r="V1086" s="47">
        <v>80</v>
      </c>
      <c r="W1086" s="47">
        <v>96.67</v>
      </c>
      <c r="X1086" s="35" t="s">
        <v>8486</v>
      </c>
      <c r="Y1086" s="10">
        <v>3</v>
      </c>
      <c r="Z1086" s="10">
        <v>1</v>
      </c>
      <c r="AA1086" s="10">
        <v>2</v>
      </c>
      <c r="AB1086" s="10">
        <v>60</v>
      </c>
      <c r="AD1086" s="10">
        <v>0</v>
      </c>
      <c r="AE1086" s="10">
        <v>5</v>
      </c>
      <c r="AI1086" s="458"/>
      <c r="AL1086" s="458"/>
      <c r="AO1086" s="458"/>
    </row>
    <row r="1087" spans="1:47" s="10" customFormat="1" ht="212.15">
      <c r="A1087" s="10" t="s">
        <v>9711</v>
      </c>
      <c r="B1087" s="10" t="s">
        <v>8489</v>
      </c>
      <c r="C1087" s="10">
        <v>3</v>
      </c>
      <c r="D1087" s="158" t="s">
        <v>3922</v>
      </c>
      <c r="E1087" s="10" t="s">
        <v>8490</v>
      </c>
      <c r="F1087" s="10">
        <v>12266</v>
      </c>
      <c r="G1087" s="10" t="s">
        <v>8491</v>
      </c>
      <c r="H1087" s="10">
        <v>2008</v>
      </c>
      <c r="I1087" s="10" t="s">
        <v>8492</v>
      </c>
      <c r="J1087" s="159">
        <v>131417</v>
      </c>
      <c r="K1087" s="67" t="s">
        <v>6772</v>
      </c>
      <c r="L1087" s="10" t="s">
        <v>8493</v>
      </c>
      <c r="M1087" s="10" t="s">
        <v>8494</v>
      </c>
      <c r="N1087" s="10" t="s">
        <v>8495</v>
      </c>
      <c r="O1087" s="10" t="s">
        <v>8496</v>
      </c>
      <c r="P1087" s="10" t="s">
        <v>8497</v>
      </c>
      <c r="Q1087" s="159">
        <v>28.6</v>
      </c>
      <c r="R1087" s="159">
        <v>0</v>
      </c>
      <c r="S1087" s="159"/>
      <c r="T1087" s="159">
        <v>28.6</v>
      </c>
      <c r="U1087" s="159">
        <v>28.6</v>
      </c>
      <c r="V1087" s="47">
        <v>62</v>
      </c>
      <c r="W1087" s="47">
        <v>100</v>
      </c>
      <c r="X1087" s="35" t="s">
        <v>8498</v>
      </c>
      <c r="Y1087" s="10">
        <v>3</v>
      </c>
      <c r="Z1087" s="10">
        <v>4</v>
      </c>
      <c r="AA1087" s="10">
        <v>1</v>
      </c>
      <c r="AB1087" s="10">
        <v>60</v>
      </c>
      <c r="AD1087" s="10">
        <v>28.6</v>
      </c>
      <c r="AE1087" s="10">
        <v>5</v>
      </c>
      <c r="AF1087" s="156">
        <v>110</v>
      </c>
      <c r="AG1087" s="156" t="s">
        <v>8499</v>
      </c>
      <c r="AH1087" s="156" t="s">
        <v>8500</v>
      </c>
      <c r="AI1087" s="156">
        <v>50</v>
      </c>
      <c r="AJ1087" s="156" t="s">
        <v>8501</v>
      </c>
      <c r="AK1087" s="156" t="s">
        <v>8502</v>
      </c>
      <c r="AL1087" s="156">
        <v>30</v>
      </c>
      <c r="AM1087" s="156" t="s">
        <v>8503</v>
      </c>
      <c r="AN1087" s="156" t="s">
        <v>8502</v>
      </c>
      <c r="AO1087" s="156">
        <v>30</v>
      </c>
    </row>
    <row r="1088" spans="1:47" s="10" customFormat="1" ht="212.15">
      <c r="A1088" s="10" t="s">
        <v>9711</v>
      </c>
      <c r="B1088" s="10" t="s">
        <v>8489</v>
      </c>
      <c r="C1088" s="10">
        <v>3</v>
      </c>
      <c r="D1088" s="158" t="s">
        <v>3922</v>
      </c>
      <c r="E1088" s="10" t="s">
        <v>8490</v>
      </c>
      <c r="F1088" s="10">
        <v>12266</v>
      </c>
      <c r="G1088" s="10" t="s">
        <v>8504</v>
      </c>
      <c r="H1088" s="10">
        <v>2010</v>
      </c>
      <c r="I1088" s="10" t="s">
        <v>8505</v>
      </c>
      <c r="J1088" s="159">
        <v>585556</v>
      </c>
      <c r="K1088" s="10" t="s">
        <v>103</v>
      </c>
      <c r="L1088" s="10" t="s">
        <v>8493</v>
      </c>
      <c r="M1088" s="10" t="s">
        <v>8494</v>
      </c>
      <c r="N1088" s="10" t="s">
        <v>8506</v>
      </c>
      <c r="O1088" s="10" t="s">
        <v>8507</v>
      </c>
      <c r="P1088" s="10" t="s">
        <v>8508</v>
      </c>
      <c r="Q1088" s="159">
        <v>28.6</v>
      </c>
      <c r="R1088" s="159">
        <v>0</v>
      </c>
      <c r="S1088" s="159"/>
      <c r="T1088" s="159">
        <v>28.6</v>
      </c>
      <c r="U1088" s="159">
        <v>28.6</v>
      </c>
      <c r="V1088" s="47">
        <v>62</v>
      </c>
      <c r="W1088" s="47">
        <v>100</v>
      </c>
      <c r="X1088" s="35" t="s">
        <v>8498</v>
      </c>
      <c r="Y1088" s="10">
        <v>3</v>
      </c>
      <c r="Z1088" s="10">
        <v>4</v>
      </c>
      <c r="AA1088" s="10">
        <v>1</v>
      </c>
      <c r="AB1088" s="10">
        <v>60</v>
      </c>
      <c r="AC1088" s="10" t="s">
        <v>103</v>
      </c>
      <c r="AD1088" s="10">
        <v>28.6</v>
      </c>
      <c r="AE1088" s="10">
        <v>5</v>
      </c>
      <c r="AF1088" s="156">
        <v>110</v>
      </c>
      <c r="AG1088" s="156" t="s">
        <v>8499</v>
      </c>
      <c r="AH1088" s="156" t="s">
        <v>8500</v>
      </c>
      <c r="AI1088" s="156">
        <v>50</v>
      </c>
      <c r="AJ1088" s="156" t="s">
        <v>8501</v>
      </c>
      <c r="AK1088" s="156" t="s">
        <v>8502</v>
      </c>
      <c r="AL1088" s="156">
        <v>30</v>
      </c>
      <c r="AM1088" s="156" t="s">
        <v>8503</v>
      </c>
      <c r="AN1088" s="156" t="s">
        <v>8502</v>
      </c>
      <c r="AO1088" s="156">
        <v>30</v>
      </c>
    </row>
    <row r="1089" spans="1:50" s="10" customFormat="1" ht="198">
      <c r="A1089" s="10" t="s">
        <v>9711</v>
      </c>
      <c r="B1089" s="10" t="s">
        <v>8489</v>
      </c>
      <c r="C1089" s="10">
        <v>1</v>
      </c>
      <c r="D1089" s="158" t="s">
        <v>3336</v>
      </c>
      <c r="E1089" s="10" t="s">
        <v>8509</v>
      </c>
      <c r="F1089" s="10">
        <v>30850</v>
      </c>
      <c r="G1089" s="10" t="s">
        <v>8510</v>
      </c>
      <c r="H1089" s="10">
        <v>2020</v>
      </c>
      <c r="I1089" s="10" t="s">
        <v>8511</v>
      </c>
      <c r="J1089" s="159">
        <v>23910.05</v>
      </c>
      <c r="K1089" s="156" t="s">
        <v>9696</v>
      </c>
      <c r="L1089" s="10" t="s">
        <v>8512</v>
      </c>
      <c r="M1089" s="10" t="s">
        <v>8513</v>
      </c>
      <c r="N1089" s="10" t="s">
        <v>8514</v>
      </c>
      <c r="O1089" s="10" t="s">
        <v>8515</v>
      </c>
      <c r="P1089" s="10">
        <v>8167</v>
      </c>
      <c r="Q1089" s="159">
        <f>U1089</f>
        <v>25.900000000000002</v>
      </c>
      <c r="R1089" s="159">
        <v>0.53</v>
      </c>
      <c r="S1089" s="159">
        <v>0</v>
      </c>
      <c r="T1089" s="159">
        <v>25.37</v>
      </c>
      <c r="U1089" s="159">
        <f>R1089+S1089+T1089</f>
        <v>25.900000000000002</v>
      </c>
      <c r="V1089" s="47">
        <v>80</v>
      </c>
      <c r="W1089" s="47">
        <v>22</v>
      </c>
      <c r="X1089" s="35" t="s">
        <v>8516</v>
      </c>
      <c r="Y1089" s="156">
        <v>6</v>
      </c>
      <c r="Z1089" s="156">
        <v>4</v>
      </c>
      <c r="AA1089" s="156">
        <v>2</v>
      </c>
      <c r="AB1089" s="156">
        <v>11</v>
      </c>
      <c r="AC1089" s="10" t="s">
        <v>355</v>
      </c>
      <c r="AD1089" s="10">
        <v>25.9</v>
      </c>
      <c r="AE1089" s="10">
        <v>5</v>
      </c>
      <c r="AF1089" s="156">
        <v>80</v>
      </c>
      <c r="AG1089" s="156" t="s">
        <v>8517</v>
      </c>
      <c r="AH1089" s="156" t="s">
        <v>8518</v>
      </c>
      <c r="AI1089" s="156">
        <v>80</v>
      </c>
      <c r="AJ1089" s="156"/>
      <c r="AK1089" s="156"/>
      <c r="AL1089" s="156"/>
      <c r="AM1089" s="156"/>
      <c r="AN1089" s="156"/>
      <c r="AO1089" s="156"/>
    </row>
    <row r="1090" spans="1:50" s="10" customFormat="1" ht="367.75">
      <c r="A1090" s="10" t="s">
        <v>9711</v>
      </c>
      <c r="B1090" s="10" t="s">
        <v>8489</v>
      </c>
      <c r="D1090" s="158" t="s">
        <v>3336</v>
      </c>
      <c r="E1090" s="10" t="s">
        <v>8509</v>
      </c>
      <c r="F1090" s="10">
        <v>30850</v>
      </c>
      <c r="G1090" s="10" t="s">
        <v>8519</v>
      </c>
      <c r="H1090" s="10">
        <v>2021</v>
      </c>
      <c r="I1090" s="156" t="s">
        <v>8520</v>
      </c>
      <c r="J1090" s="159">
        <v>28545.82</v>
      </c>
      <c r="K1090" s="22" t="s">
        <v>332</v>
      </c>
      <c r="L1090" s="156" t="s">
        <v>8512</v>
      </c>
      <c r="M1090" s="156" t="s">
        <v>8513</v>
      </c>
      <c r="N1090" s="156" t="s">
        <v>8521</v>
      </c>
      <c r="O1090" s="156" t="s">
        <v>8522</v>
      </c>
      <c r="P1090" s="10">
        <v>8255</v>
      </c>
      <c r="Q1090" s="159">
        <v>27.57</v>
      </c>
      <c r="R1090" s="159">
        <v>2.2000000000000002</v>
      </c>
      <c r="S1090" s="159"/>
      <c r="T1090" s="159">
        <v>25.37</v>
      </c>
      <c r="U1090" s="159">
        <f>R1090+S1090+T1090</f>
        <v>27.57</v>
      </c>
      <c r="V1090" s="47">
        <v>50</v>
      </c>
      <c r="W1090" s="47">
        <v>13</v>
      </c>
      <c r="X1090" s="35" t="s">
        <v>8516</v>
      </c>
      <c r="Y1090" s="156">
        <v>2</v>
      </c>
      <c r="Z1090" s="156">
        <v>5</v>
      </c>
      <c r="AA1090" s="156">
        <v>6</v>
      </c>
      <c r="AB1090" s="156">
        <v>11</v>
      </c>
      <c r="AC1090" s="10" t="s">
        <v>332</v>
      </c>
      <c r="AD1090" s="10">
        <v>25.57</v>
      </c>
      <c r="AE1090" s="10">
        <v>5</v>
      </c>
      <c r="AF1090" s="156">
        <v>80</v>
      </c>
      <c r="AG1090" s="156" t="s">
        <v>8517</v>
      </c>
      <c r="AH1090" s="156" t="s">
        <v>8518</v>
      </c>
      <c r="AI1090" s="156">
        <v>80</v>
      </c>
    </row>
    <row r="1091" spans="1:50" s="10" customFormat="1" ht="297">
      <c r="A1091" s="10" t="s">
        <v>9711</v>
      </c>
      <c r="B1091" s="10" t="s">
        <v>8489</v>
      </c>
      <c r="C1091" s="156"/>
      <c r="D1091" s="158" t="s">
        <v>3336</v>
      </c>
      <c r="E1091" s="156" t="s">
        <v>8509</v>
      </c>
      <c r="F1091" s="157">
        <v>30850</v>
      </c>
      <c r="G1091" s="157" t="s">
        <v>8523</v>
      </c>
      <c r="H1091" s="156">
        <v>2021</v>
      </c>
      <c r="I1091" s="157" t="s">
        <v>8524</v>
      </c>
      <c r="J1091" s="99">
        <v>28053.81</v>
      </c>
      <c r="K1091" s="52" t="s">
        <v>332</v>
      </c>
      <c r="L1091" s="157" t="s">
        <v>8512</v>
      </c>
      <c r="M1091" s="157" t="s">
        <v>8513</v>
      </c>
      <c r="N1091" s="157" t="s">
        <v>8525</v>
      </c>
      <c r="O1091" s="157" t="s">
        <v>8526</v>
      </c>
      <c r="P1091" s="157">
        <v>8261</v>
      </c>
      <c r="Q1091" s="159">
        <v>25.91</v>
      </c>
      <c r="R1091" s="159">
        <v>0.54</v>
      </c>
      <c r="S1091" s="159"/>
      <c r="T1091" s="159">
        <v>25.37</v>
      </c>
      <c r="U1091" s="159">
        <f>R1091+S1091+T1091</f>
        <v>25.91</v>
      </c>
      <c r="V1091" s="47">
        <v>50</v>
      </c>
      <c r="W1091" s="47">
        <v>13</v>
      </c>
      <c r="X1091" s="59" t="s">
        <v>8516</v>
      </c>
      <c r="Y1091" s="10">
        <v>2</v>
      </c>
      <c r="Z1091" s="10">
        <v>3</v>
      </c>
      <c r="AA1091" s="10">
        <v>2</v>
      </c>
      <c r="AB1091" s="156">
        <v>11</v>
      </c>
      <c r="AC1091" s="10" t="s">
        <v>332</v>
      </c>
      <c r="AD1091" s="159">
        <v>25.91</v>
      </c>
      <c r="AE1091" s="10">
        <v>5</v>
      </c>
      <c r="AF1091" s="156">
        <v>80</v>
      </c>
      <c r="AG1091" s="156" t="s">
        <v>8517</v>
      </c>
      <c r="AH1091" s="156" t="s">
        <v>8518</v>
      </c>
      <c r="AI1091" s="156">
        <v>80</v>
      </c>
      <c r="AJ1091" s="156"/>
      <c r="AK1091" s="156"/>
      <c r="AL1091" s="156"/>
      <c r="AM1091" s="156"/>
      <c r="AN1091" s="156"/>
      <c r="AO1091" s="156"/>
      <c r="AP1091" s="156"/>
      <c r="AQ1091" s="156"/>
      <c r="AR1091" s="156"/>
      <c r="AS1091" s="156"/>
      <c r="AT1091" s="156"/>
      <c r="AU1091" s="156"/>
      <c r="AV1091" s="156"/>
      <c r="AW1091" s="156"/>
      <c r="AX1091" s="156"/>
    </row>
    <row r="1092" spans="1:50" s="10" customFormat="1" ht="339.45">
      <c r="A1092" s="10" t="s">
        <v>9746</v>
      </c>
      <c r="B1092" s="10" t="s">
        <v>9723</v>
      </c>
      <c r="C1092" s="156" t="s">
        <v>9724</v>
      </c>
      <c r="D1092" s="158" t="s">
        <v>7261</v>
      </c>
      <c r="E1092" s="156" t="s">
        <v>9725</v>
      </c>
      <c r="F1092" s="157">
        <v>35374</v>
      </c>
      <c r="G1092" s="157" t="s">
        <v>9726</v>
      </c>
      <c r="H1092" s="156">
        <v>2016</v>
      </c>
      <c r="I1092" s="157" t="s">
        <v>9727</v>
      </c>
      <c r="J1092" s="161">
        <v>29742.62</v>
      </c>
      <c r="K1092" s="52" t="s">
        <v>271</v>
      </c>
      <c r="L1092" s="157" t="s">
        <v>9728</v>
      </c>
      <c r="M1092" s="157" t="s">
        <v>9729</v>
      </c>
      <c r="N1092" s="157" t="s">
        <v>9730</v>
      </c>
      <c r="O1092" s="157" t="s">
        <v>9731</v>
      </c>
      <c r="P1092" s="157">
        <v>1601520</v>
      </c>
      <c r="Q1092" s="159">
        <v>0</v>
      </c>
      <c r="R1092" s="159">
        <v>0</v>
      </c>
      <c r="S1092" s="159">
        <v>0</v>
      </c>
      <c r="T1092" s="159">
        <v>0</v>
      </c>
      <c r="U1092" s="159">
        <v>0</v>
      </c>
      <c r="V1092" s="47">
        <v>50</v>
      </c>
      <c r="W1092" s="47">
        <v>80</v>
      </c>
      <c r="X1092" s="59" t="s">
        <v>9732</v>
      </c>
      <c r="Y1092" s="10">
        <v>2</v>
      </c>
      <c r="Z1092" s="10">
        <v>1</v>
      </c>
      <c r="AA1092" s="10">
        <v>3</v>
      </c>
      <c r="AB1092" s="156">
        <v>11</v>
      </c>
      <c r="AC1092" s="10" t="s">
        <v>9733</v>
      </c>
      <c r="AD1092" s="159">
        <v>0</v>
      </c>
      <c r="AE1092" s="10">
        <v>5</v>
      </c>
      <c r="AF1092" s="156">
        <v>50</v>
      </c>
      <c r="AG1092" s="156" t="s">
        <v>3169</v>
      </c>
      <c r="AH1092" s="156" t="s">
        <v>3177</v>
      </c>
      <c r="AI1092" s="156">
        <v>25</v>
      </c>
      <c r="AJ1092" s="156" t="s">
        <v>4349</v>
      </c>
      <c r="AK1092" s="156" t="s">
        <v>9725</v>
      </c>
      <c r="AL1092" s="156">
        <v>25</v>
      </c>
      <c r="AM1092" s="156"/>
      <c r="AN1092" s="156"/>
      <c r="AO1092" s="156"/>
      <c r="AP1092" s="156"/>
      <c r="AQ1092" s="156"/>
      <c r="AR1092" s="156"/>
      <c r="AS1092" s="156"/>
      <c r="AT1092" s="156"/>
      <c r="AU1092" s="156"/>
      <c r="AV1092" s="156"/>
      <c r="AW1092" s="156"/>
      <c r="AX1092" s="156"/>
    </row>
    <row r="1093" spans="1:50" s="10" customFormat="1" ht="367.75">
      <c r="A1093" s="10" t="s">
        <v>9746</v>
      </c>
      <c r="B1093" s="10" t="s">
        <v>9723</v>
      </c>
      <c r="C1093" s="156" t="s">
        <v>9724</v>
      </c>
      <c r="D1093" s="158" t="s">
        <v>3169</v>
      </c>
      <c r="E1093" s="156" t="s">
        <v>9734</v>
      </c>
      <c r="F1093" s="157">
        <v>21495</v>
      </c>
      <c r="G1093" s="157" t="s">
        <v>9735</v>
      </c>
      <c r="H1093" s="156">
        <v>2020</v>
      </c>
      <c r="I1093" s="157" t="s">
        <v>9736</v>
      </c>
      <c r="J1093" s="161">
        <v>80091.66</v>
      </c>
      <c r="K1093" s="52" t="s">
        <v>328</v>
      </c>
      <c r="L1093" s="157" t="s">
        <v>9737</v>
      </c>
      <c r="M1093" s="157" t="s">
        <v>9738</v>
      </c>
      <c r="N1093" s="157" t="s">
        <v>9739</v>
      </c>
      <c r="O1093" s="157" t="s">
        <v>9740</v>
      </c>
      <c r="P1093" s="157">
        <v>1602906</v>
      </c>
      <c r="Q1093" s="159">
        <v>0</v>
      </c>
      <c r="R1093" s="159">
        <v>0</v>
      </c>
      <c r="S1093" s="159">
        <v>0</v>
      </c>
      <c r="T1093" s="159">
        <v>0</v>
      </c>
      <c r="U1093" s="159">
        <v>0</v>
      </c>
      <c r="V1093" s="47">
        <v>15</v>
      </c>
      <c r="W1093" s="47">
        <v>6</v>
      </c>
      <c r="X1093" s="59" t="s">
        <v>9732</v>
      </c>
      <c r="Y1093" s="10">
        <v>3</v>
      </c>
      <c r="Z1093" s="10">
        <v>3</v>
      </c>
      <c r="AA1093" s="10">
        <v>4</v>
      </c>
      <c r="AB1093" s="156">
        <v>10</v>
      </c>
      <c r="AC1093" s="10" t="s">
        <v>9741</v>
      </c>
      <c r="AD1093" s="159">
        <v>0</v>
      </c>
      <c r="AE1093" s="10">
        <v>5</v>
      </c>
      <c r="AF1093" s="156">
        <v>15</v>
      </c>
      <c r="AG1093" s="156" t="s">
        <v>9742</v>
      </c>
      <c r="AH1093" s="156" t="s">
        <v>9743</v>
      </c>
      <c r="AI1093" s="156">
        <v>5</v>
      </c>
      <c r="AJ1093" s="156" t="s">
        <v>9744</v>
      </c>
      <c r="AK1093" s="156" t="s">
        <v>9745</v>
      </c>
      <c r="AL1093" s="156">
        <v>10</v>
      </c>
      <c r="AM1093" s="156"/>
      <c r="AN1093" s="156"/>
      <c r="AO1093" s="156"/>
      <c r="AP1093" s="156"/>
      <c r="AQ1093" s="156"/>
      <c r="AR1093" s="156"/>
      <c r="AS1093" s="156"/>
      <c r="AT1093" s="156"/>
      <c r="AU1093" s="156"/>
      <c r="AV1093" s="156"/>
      <c r="AW1093" s="156"/>
      <c r="AX1093" s="156"/>
    </row>
    <row r="1094" spans="1:50" s="10" customFormat="1" ht="240.45">
      <c r="A1094" s="96" t="s">
        <v>9712</v>
      </c>
      <c r="B1094" s="96" t="s">
        <v>8527</v>
      </c>
      <c r="C1094" s="96" t="s">
        <v>8528</v>
      </c>
      <c r="D1094" s="97" t="s">
        <v>1468</v>
      </c>
      <c r="E1094" s="97" t="s">
        <v>8529</v>
      </c>
      <c r="F1094" s="96">
        <v>26467</v>
      </c>
      <c r="G1094" s="97" t="s">
        <v>8530</v>
      </c>
      <c r="H1094" s="96">
        <v>2010</v>
      </c>
      <c r="I1094" s="97" t="s">
        <v>8531</v>
      </c>
      <c r="J1094" s="98">
        <v>137287.24</v>
      </c>
      <c r="K1094" s="97" t="s">
        <v>81</v>
      </c>
      <c r="L1094" s="97" t="s">
        <v>8532</v>
      </c>
      <c r="M1094" s="97" t="s">
        <v>8533</v>
      </c>
      <c r="N1094" s="97" t="s">
        <v>8534</v>
      </c>
      <c r="O1094" s="97" t="s">
        <v>8535</v>
      </c>
      <c r="P1094" s="96" t="s">
        <v>8536</v>
      </c>
      <c r="Q1094" s="98">
        <v>30</v>
      </c>
      <c r="R1094" s="98">
        <v>0</v>
      </c>
      <c r="S1094" s="98">
        <v>50</v>
      </c>
      <c r="T1094" s="98">
        <v>38</v>
      </c>
      <c r="U1094" s="98">
        <v>88</v>
      </c>
      <c r="V1094" s="96">
        <v>70</v>
      </c>
      <c r="W1094" s="96">
        <v>100</v>
      </c>
      <c r="X1094" s="28" t="s">
        <v>8537</v>
      </c>
      <c r="Y1094" s="96">
        <v>1</v>
      </c>
      <c r="Z1094" s="96">
        <v>8</v>
      </c>
      <c r="AA1094" s="96">
        <v>1</v>
      </c>
      <c r="AB1094" s="96">
        <v>47</v>
      </c>
      <c r="AC1094" s="96">
        <v>22</v>
      </c>
      <c r="AD1094" s="97">
        <v>30</v>
      </c>
      <c r="AE1094" s="96">
        <v>4</v>
      </c>
      <c r="AF1094" s="10">
        <v>70</v>
      </c>
      <c r="AG1094" s="97" t="s">
        <v>1468</v>
      </c>
      <c r="AH1094" s="97" t="s">
        <v>8538</v>
      </c>
      <c r="AI1094" s="10">
        <v>100</v>
      </c>
    </row>
    <row r="1095" spans="1:50" s="10" customFormat="1" ht="198">
      <c r="A1095" s="10">
        <v>2990</v>
      </c>
      <c r="B1095" s="10" t="s">
        <v>8539</v>
      </c>
      <c r="C1095" s="156" t="s">
        <v>8540</v>
      </c>
      <c r="D1095" s="158" t="s">
        <v>8557</v>
      </c>
      <c r="E1095" s="156" t="s">
        <v>1343</v>
      </c>
      <c r="F1095" s="157">
        <v>13301</v>
      </c>
      <c r="G1095" s="157" t="s">
        <v>9700</v>
      </c>
      <c r="H1095" s="156">
        <v>2011</v>
      </c>
      <c r="I1095" s="157" t="s">
        <v>8541</v>
      </c>
      <c r="J1095" s="99">
        <v>161360.82999999999</v>
      </c>
      <c r="K1095" s="52" t="s">
        <v>8820</v>
      </c>
      <c r="L1095" s="157" t="s">
        <v>8542</v>
      </c>
      <c r="M1095" s="157" t="s">
        <v>8543</v>
      </c>
      <c r="N1095" s="157" t="s">
        <v>9452</v>
      </c>
      <c r="O1095" s="157" t="s">
        <v>8544</v>
      </c>
      <c r="P1095" s="157" t="s">
        <v>8545</v>
      </c>
      <c r="Q1095" s="159">
        <v>22.35</v>
      </c>
      <c r="R1095" s="159"/>
      <c r="S1095" s="159">
        <f>(1500+4000+120+500+0+0)/2088*1</f>
        <v>2.9310344827586206</v>
      </c>
      <c r="T1095" s="159">
        <v>22.35</v>
      </c>
      <c r="U1095" s="159">
        <f>SUM(R1095:T1095)</f>
        <v>25.281034482758621</v>
      </c>
      <c r="V1095" s="47">
        <v>100</v>
      </c>
      <c r="W1095" s="47">
        <f>ROUND(100/161360.83*161360.83,0)</f>
        <v>100</v>
      </c>
      <c r="X1095" s="59" t="s">
        <v>8546</v>
      </c>
      <c r="AB1095" s="156">
        <v>10</v>
      </c>
      <c r="AD1095" s="159">
        <v>12.57</v>
      </c>
      <c r="AE1095" s="10">
        <v>5</v>
      </c>
      <c r="AF1095" s="156"/>
      <c r="AG1095" s="156"/>
      <c r="AH1095" s="156" t="s">
        <v>8547</v>
      </c>
      <c r="AI1095" s="156"/>
      <c r="AJ1095" s="156"/>
      <c r="AK1095" s="156"/>
      <c r="AL1095" s="156"/>
      <c r="AM1095" s="156"/>
      <c r="AN1095" s="156"/>
      <c r="AO1095" s="156"/>
      <c r="AP1095" s="156"/>
      <c r="AQ1095" s="156"/>
      <c r="AR1095" s="156"/>
      <c r="AS1095" s="156"/>
      <c r="AT1095" s="156"/>
      <c r="AU1095" s="156"/>
      <c r="AV1095" s="156"/>
      <c r="AW1095" s="156"/>
      <c r="AX1095" s="156"/>
    </row>
    <row r="1096" spans="1:50" s="10" customFormat="1" ht="216.75" customHeight="1">
      <c r="A1096" s="10">
        <v>2990</v>
      </c>
      <c r="B1096" s="10" t="s">
        <v>8539</v>
      </c>
      <c r="C1096" s="156" t="s">
        <v>8540</v>
      </c>
      <c r="D1096" s="158" t="s">
        <v>8557</v>
      </c>
      <c r="E1096" s="157" t="s">
        <v>8490</v>
      </c>
      <c r="F1096" s="100" t="s">
        <v>8548</v>
      </c>
      <c r="G1096" s="157" t="s">
        <v>8549</v>
      </c>
      <c r="H1096" s="156">
        <v>2011</v>
      </c>
      <c r="I1096" s="157" t="s">
        <v>8550</v>
      </c>
      <c r="J1096" s="99">
        <v>244920</v>
      </c>
      <c r="K1096" s="52" t="s">
        <v>8820</v>
      </c>
      <c r="L1096" s="157" t="s">
        <v>8551</v>
      </c>
      <c r="M1096" s="157" t="s">
        <v>8552</v>
      </c>
      <c r="N1096" s="157" t="s">
        <v>8553</v>
      </c>
      <c r="O1096" s="157" t="s">
        <v>8554</v>
      </c>
      <c r="P1096" s="157" t="s">
        <v>8555</v>
      </c>
      <c r="Q1096" s="159">
        <v>22.35</v>
      </c>
      <c r="R1096" s="159"/>
      <c r="S1096" s="159">
        <f>(1500+4000+120+500+0+0)/2088*1</f>
        <v>2.9310344827586206</v>
      </c>
      <c r="T1096" s="159">
        <v>22.35</v>
      </c>
      <c r="U1096" s="159">
        <f t="shared" ref="U1096:U1137" si="49">SUM(R1096:T1096)</f>
        <v>25.281034482758621</v>
      </c>
      <c r="V1096" s="47">
        <v>100</v>
      </c>
      <c r="W1096" s="47">
        <f>ROUND(100/244920*244920,0)</f>
        <v>100</v>
      </c>
      <c r="X1096" s="59" t="s">
        <v>8546</v>
      </c>
      <c r="AB1096" s="156">
        <v>66</v>
      </c>
      <c r="AD1096" s="159">
        <v>12.57</v>
      </c>
      <c r="AE1096" s="10">
        <v>5</v>
      </c>
      <c r="AF1096" s="156">
        <v>100</v>
      </c>
      <c r="AG1096" s="156" t="s">
        <v>8499</v>
      </c>
      <c r="AH1096" s="156" t="s">
        <v>8556</v>
      </c>
      <c r="AI1096" s="156">
        <v>60</v>
      </c>
      <c r="AJ1096" s="156" t="s">
        <v>8557</v>
      </c>
      <c r="AK1096" s="156" t="s">
        <v>8558</v>
      </c>
      <c r="AL1096" s="156">
        <v>10</v>
      </c>
      <c r="AM1096" s="156" t="s">
        <v>8503</v>
      </c>
      <c r="AN1096" s="156" t="s">
        <v>8556</v>
      </c>
      <c r="AO1096" s="156">
        <v>10</v>
      </c>
      <c r="AP1096" s="156" t="s">
        <v>8501</v>
      </c>
      <c r="AQ1096" s="156" t="s">
        <v>8556</v>
      </c>
      <c r="AR1096" s="156">
        <v>10</v>
      </c>
      <c r="AS1096" s="156" t="s">
        <v>8559</v>
      </c>
      <c r="AT1096" s="156" t="s">
        <v>8556</v>
      </c>
      <c r="AU1096" s="156">
        <v>10</v>
      </c>
      <c r="AV1096" s="156"/>
      <c r="AW1096" s="156"/>
      <c r="AX1096" s="156"/>
    </row>
    <row r="1097" spans="1:50" s="10" customFormat="1" ht="409.6">
      <c r="A1097" s="10">
        <v>2990</v>
      </c>
      <c r="B1097" s="10" t="s">
        <v>8539</v>
      </c>
      <c r="C1097" s="156" t="s">
        <v>8540</v>
      </c>
      <c r="D1097" s="158" t="s">
        <v>8557</v>
      </c>
      <c r="E1097" s="157" t="s">
        <v>8490</v>
      </c>
      <c r="F1097" s="100" t="s">
        <v>8548</v>
      </c>
      <c r="G1097" s="157" t="s">
        <v>8560</v>
      </c>
      <c r="H1097" s="156">
        <v>2011</v>
      </c>
      <c r="I1097" s="157" t="s">
        <v>8561</v>
      </c>
      <c r="J1097" s="99">
        <v>244920</v>
      </c>
      <c r="K1097" s="52" t="s">
        <v>8820</v>
      </c>
      <c r="L1097" s="157" t="s">
        <v>8551</v>
      </c>
      <c r="M1097" s="157" t="s">
        <v>8552</v>
      </c>
      <c r="N1097" s="157" t="s">
        <v>8562</v>
      </c>
      <c r="O1097" s="157" t="s">
        <v>8563</v>
      </c>
      <c r="P1097" s="157" t="s">
        <v>8564</v>
      </c>
      <c r="Q1097" s="159">
        <v>22.35</v>
      </c>
      <c r="R1097" s="159"/>
      <c r="S1097" s="159">
        <f>(1500+4000+120+500+0+0)/2088*1</f>
        <v>2.9310344827586206</v>
      </c>
      <c r="T1097" s="159">
        <v>22.35</v>
      </c>
      <c r="U1097" s="159">
        <f t="shared" si="49"/>
        <v>25.281034482758621</v>
      </c>
      <c r="V1097" s="47">
        <v>100</v>
      </c>
      <c r="W1097" s="47">
        <f>ROUND(100/244920*244920,0)</f>
        <v>100</v>
      </c>
      <c r="X1097" s="59" t="s">
        <v>8546</v>
      </c>
      <c r="AB1097" s="156">
        <v>66</v>
      </c>
      <c r="AD1097" s="159">
        <v>12.57</v>
      </c>
      <c r="AE1097" s="10">
        <v>5</v>
      </c>
      <c r="AF1097" s="156">
        <v>100</v>
      </c>
      <c r="AG1097" s="156" t="s">
        <v>8499</v>
      </c>
      <c r="AH1097" s="156" t="s">
        <v>8556</v>
      </c>
      <c r="AI1097" s="156">
        <v>90</v>
      </c>
      <c r="AJ1097" s="156" t="s">
        <v>8557</v>
      </c>
      <c r="AK1097" s="156" t="s">
        <v>8558</v>
      </c>
      <c r="AL1097" s="156">
        <v>10</v>
      </c>
      <c r="AM1097" s="156"/>
      <c r="AN1097" s="156"/>
      <c r="AO1097" s="156"/>
      <c r="AP1097" s="156"/>
      <c r="AQ1097" s="156"/>
      <c r="AR1097" s="156"/>
      <c r="AS1097" s="156"/>
      <c r="AT1097" s="156"/>
      <c r="AU1097" s="156"/>
      <c r="AV1097" s="156"/>
      <c r="AW1097" s="156"/>
      <c r="AX1097" s="156"/>
    </row>
    <row r="1098" spans="1:50" s="10" customFormat="1" ht="409.6">
      <c r="A1098" s="10">
        <v>2990</v>
      </c>
      <c r="B1098" s="10" t="s">
        <v>8539</v>
      </c>
      <c r="C1098" s="156" t="s">
        <v>8540</v>
      </c>
      <c r="D1098" s="158" t="s">
        <v>8557</v>
      </c>
      <c r="E1098" s="157" t="s">
        <v>3390</v>
      </c>
      <c r="F1098" s="100" t="s">
        <v>8565</v>
      </c>
      <c r="G1098" s="101" t="s">
        <v>8566</v>
      </c>
      <c r="H1098" s="156">
        <v>2010</v>
      </c>
      <c r="I1098" s="157" t="s">
        <v>8567</v>
      </c>
      <c r="J1098" s="99">
        <v>159981.9</v>
      </c>
      <c r="K1098" s="52" t="s">
        <v>8820</v>
      </c>
      <c r="L1098" s="157" t="s">
        <v>8568</v>
      </c>
      <c r="M1098" s="157" t="s">
        <v>8569</v>
      </c>
      <c r="N1098" s="156" t="s">
        <v>9722</v>
      </c>
      <c r="O1098" s="156" t="s">
        <v>8570</v>
      </c>
      <c r="P1098" s="157" t="s">
        <v>8571</v>
      </c>
      <c r="Q1098" s="159">
        <v>22.35</v>
      </c>
      <c r="R1098" s="159"/>
      <c r="S1098" s="159">
        <f>(10000+10000+1000+1000+0+0)/2088*1</f>
        <v>10.536398467432949</v>
      </c>
      <c r="T1098" s="159">
        <v>22.35</v>
      </c>
      <c r="U1098" s="159">
        <f t="shared" si="49"/>
        <v>32.886398467432954</v>
      </c>
      <c r="V1098" s="47">
        <v>100</v>
      </c>
      <c r="W1098" s="47">
        <f>ROUND(100/159981.9*159981.9,0)</f>
        <v>100</v>
      </c>
      <c r="X1098" s="59" t="s">
        <v>8546</v>
      </c>
      <c r="AB1098" s="156">
        <v>66</v>
      </c>
      <c r="AD1098" s="159">
        <v>12.57</v>
      </c>
      <c r="AE1098" s="10">
        <v>3</v>
      </c>
      <c r="AF1098" s="156">
        <v>100</v>
      </c>
      <c r="AG1098" s="156" t="s">
        <v>3922</v>
      </c>
      <c r="AH1098" s="156" t="s">
        <v>8572</v>
      </c>
      <c r="AI1098" s="156">
        <v>90</v>
      </c>
      <c r="AJ1098" s="156" t="s">
        <v>8557</v>
      </c>
      <c r="AK1098" s="156" t="s">
        <v>8558</v>
      </c>
      <c r="AL1098" s="156">
        <v>10</v>
      </c>
      <c r="AM1098" s="156"/>
      <c r="AN1098" s="156"/>
      <c r="AO1098" s="156"/>
      <c r="AP1098" s="156"/>
      <c r="AQ1098" s="156"/>
      <c r="AR1098" s="156"/>
      <c r="AS1098" s="156"/>
      <c r="AT1098" s="156"/>
      <c r="AU1098" s="156"/>
      <c r="AV1098" s="156"/>
      <c r="AW1098" s="156"/>
      <c r="AX1098" s="156"/>
    </row>
    <row r="1099" spans="1:50" s="10" customFormat="1" ht="127.3">
      <c r="A1099" s="10">
        <v>2990</v>
      </c>
      <c r="B1099" s="10" t="s">
        <v>8539</v>
      </c>
      <c r="C1099" s="156" t="s">
        <v>8540</v>
      </c>
      <c r="D1099" s="158" t="s">
        <v>8557</v>
      </c>
      <c r="E1099" s="157" t="s">
        <v>3390</v>
      </c>
      <c r="F1099" s="100" t="s">
        <v>8565</v>
      </c>
      <c r="G1099" s="101" t="s">
        <v>8573</v>
      </c>
      <c r="H1099" s="156">
        <v>2011</v>
      </c>
      <c r="I1099" s="157" t="s">
        <v>8574</v>
      </c>
      <c r="J1099" s="99">
        <v>175336.82</v>
      </c>
      <c r="K1099" s="52" t="s">
        <v>8820</v>
      </c>
      <c r="L1099" s="157" t="s">
        <v>8568</v>
      </c>
      <c r="M1099" s="157" t="s">
        <v>8569</v>
      </c>
      <c r="N1099" s="156" t="s">
        <v>3836</v>
      </c>
      <c r="O1099" s="156" t="s">
        <v>8575</v>
      </c>
      <c r="P1099" s="157" t="s">
        <v>8576</v>
      </c>
      <c r="Q1099" s="159">
        <v>22.35</v>
      </c>
      <c r="R1099" s="159"/>
      <c r="S1099" s="159">
        <f>(10000+10000+1000+1000+0+0)/2088*1</f>
        <v>10.536398467432949</v>
      </c>
      <c r="T1099" s="159">
        <v>22.35</v>
      </c>
      <c r="U1099" s="159">
        <f t="shared" si="49"/>
        <v>32.886398467432954</v>
      </c>
      <c r="V1099" s="47">
        <v>100</v>
      </c>
      <c r="W1099" s="47">
        <f>ROUND(100/175336.82*175336.82,0)</f>
        <v>100</v>
      </c>
      <c r="X1099" s="59" t="s">
        <v>8546</v>
      </c>
      <c r="AB1099" s="156">
        <v>66</v>
      </c>
      <c r="AD1099" s="159">
        <v>12.57</v>
      </c>
      <c r="AE1099" s="10">
        <v>5</v>
      </c>
      <c r="AF1099" s="156">
        <v>100</v>
      </c>
      <c r="AG1099" s="156" t="s">
        <v>3922</v>
      </c>
      <c r="AH1099" s="156" t="s">
        <v>8572</v>
      </c>
      <c r="AI1099" s="156">
        <v>90</v>
      </c>
      <c r="AJ1099" s="156" t="s">
        <v>8557</v>
      </c>
      <c r="AK1099" s="156" t="s">
        <v>8558</v>
      </c>
      <c r="AL1099" s="156">
        <v>10</v>
      </c>
      <c r="AM1099" s="156"/>
      <c r="AN1099" s="156"/>
      <c r="AO1099" s="156"/>
      <c r="AP1099" s="156"/>
      <c r="AQ1099" s="156"/>
      <c r="AR1099" s="156"/>
      <c r="AS1099" s="156"/>
      <c r="AT1099" s="156"/>
      <c r="AU1099" s="156"/>
      <c r="AV1099" s="156"/>
      <c r="AW1099" s="156"/>
      <c r="AX1099" s="156"/>
    </row>
    <row r="1100" spans="1:50" s="10" customFormat="1" ht="127.3">
      <c r="A1100" s="10">
        <v>2990</v>
      </c>
      <c r="B1100" s="10" t="s">
        <v>8539</v>
      </c>
      <c r="C1100" s="156" t="s">
        <v>8540</v>
      </c>
      <c r="D1100" s="158" t="s">
        <v>8557</v>
      </c>
      <c r="E1100" s="157" t="s">
        <v>3390</v>
      </c>
      <c r="F1100" s="100" t="s">
        <v>8565</v>
      </c>
      <c r="G1100" s="101" t="s">
        <v>8577</v>
      </c>
      <c r="H1100" s="156">
        <v>2011</v>
      </c>
      <c r="I1100" s="157" t="s">
        <v>8578</v>
      </c>
      <c r="J1100" s="99">
        <v>179156.45</v>
      </c>
      <c r="K1100" s="52" t="s">
        <v>8820</v>
      </c>
      <c r="L1100" s="157" t="s">
        <v>8568</v>
      </c>
      <c r="M1100" s="157" t="s">
        <v>8569</v>
      </c>
      <c r="N1100" s="156" t="s">
        <v>3836</v>
      </c>
      <c r="O1100" s="156" t="s">
        <v>8575</v>
      </c>
      <c r="P1100" s="157" t="s">
        <v>8579</v>
      </c>
      <c r="Q1100" s="159">
        <v>22.35</v>
      </c>
      <c r="R1100" s="159"/>
      <c r="S1100" s="159">
        <f>(10000+10000+1000+1000+0+0)/2088*1</f>
        <v>10.536398467432949</v>
      </c>
      <c r="T1100" s="159">
        <v>22.35</v>
      </c>
      <c r="U1100" s="159">
        <f t="shared" si="49"/>
        <v>32.886398467432954</v>
      </c>
      <c r="V1100" s="47">
        <v>100</v>
      </c>
      <c r="W1100" s="47">
        <f>ROUND(100/179156.45*179156.45,0)</f>
        <v>100</v>
      </c>
      <c r="X1100" s="59" t="s">
        <v>8546</v>
      </c>
      <c r="AB1100" s="156">
        <v>66</v>
      </c>
      <c r="AD1100" s="159">
        <v>12.57</v>
      </c>
      <c r="AE1100" s="10">
        <v>5</v>
      </c>
      <c r="AF1100" s="156">
        <v>100</v>
      </c>
      <c r="AG1100" s="156" t="s">
        <v>3922</v>
      </c>
      <c r="AH1100" s="156" t="s">
        <v>8572</v>
      </c>
      <c r="AI1100" s="156">
        <v>90</v>
      </c>
      <c r="AJ1100" s="156" t="s">
        <v>8557</v>
      </c>
      <c r="AK1100" s="156" t="s">
        <v>8558</v>
      </c>
      <c r="AL1100" s="156">
        <v>10</v>
      </c>
      <c r="AM1100" s="156"/>
      <c r="AN1100" s="156"/>
      <c r="AO1100" s="156"/>
      <c r="AP1100" s="156"/>
      <c r="AQ1100" s="156"/>
      <c r="AR1100" s="156"/>
      <c r="AS1100" s="156"/>
      <c r="AT1100" s="156"/>
      <c r="AU1100" s="156"/>
      <c r="AV1100" s="156"/>
      <c r="AW1100" s="156"/>
      <c r="AX1100" s="156"/>
    </row>
    <row r="1101" spans="1:50" s="10" customFormat="1" ht="127.3">
      <c r="A1101" s="10">
        <v>2990</v>
      </c>
      <c r="B1101" s="10" t="s">
        <v>8539</v>
      </c>
      <c r="C1101" s="156" t="s">
        <v>8540</v>
      </c>
      <c r="D1101" s="158" t="s">
        <v>8557</v>
      </c>
      <c r="E1101" s="157" t="s">
        <v>3390</v>
      </c>
      <c r="F1101" s="100" t="s">
        <v>8565</v>
      </c>
      <c r="G1101" s="101" t="s">
        <v>8580</v>
      </c>
      <c r="H1101" s="156">
        <v>2011</v>
      </c>
      <c r="I1101" s="157" t="s">
        <v>8581</v>
      </c>
      <c r="J1101" s="99">
        <v>102000</v>
      </c>
      <c r="K1101" s="52" t="s">
        <v>8820</v>
      </c>
      <c r="L1101" s="157" t="s">
        <v>8568</v>
      </c>
      <c r="M1101" s="157" t="s">
        <v>8569</v>
      </c>
      <c r="N1101" s="156" t="s">
        <v>8582</v>
      </c>
      <c r="O1101" s="156" t="s">
        <v>8583</v>
      </c>
      <c r="P1101" s="157" t="s">
        <v>8584</v>
      </c>
      <c r="Q1101" s="159">
        <v>22.35</v>
      </c>
      <c r="R1101" s="159"/>
      <c r="S1101" s="159">
        <f>(10000+10000+1000+1000+0+0)/2088*1</f>
        <v>10.536398467432949</v>
      </c>
      <c r="T1101" s="159">
        <v>22.35</v>
      </c>
      <c r="U1101" s="159">
        <f t="shared" si="49"/>
        <v>32.886398467432954</v>
      </c>
      <c r="V1101" s="47">
        <v>100</v>
      </c>
      <c r="W1101" s="47">
        <f>ROUND(100/102000*102000,0)</f>
        <v>100</v>
      </c>
      <c r="X1101" s="59" t="s">
        <v>8546</v>
      </c>
      <c r="AB1101" s="156">
        <v>66</v>
      </c>
      <c r="AD1101" s="159">
        <v>12.57</v>
      </c>
      <c r="AE1101" s="10">
        <v>5</v>
      </c>
      <c r="AF1101" s="156">
        <v>100</v>
      </c>
      <c r="AG1101" s="156" t="s">
        <v>3922</v>
      </c>
      <c r="AH1101" s="156" t="s">
        <v>8572</v>
      </c>
      <c r="AI1101" s="156">
        <v>90</v>
      </c>
      <c r="AJ1101" s="156" t="s">
        <v>8557</v>
      </c>
      <c r="AK1101" s="156" t="s">
        <v>8558</v>
      </c>
      <c r="AL1101" s="156">
        <v>10</v>
      </c>
      <c r="AM1101" s="156"/>
      <c r="AN1101" s="156"/>
      <c r="AO1101" s="156"/>
      <c r="AP1101" s="156"/>
      <c r="AQ1101" s="156"/>
      <c r="AR1101" s="156"/>
      <c r="AS1101" s="156"/>
      <c r="AT1101" s="156"/>
      <c r="AU1101" s="156"/>
      <c r="AV1101" s="156"/>
      <c r="AW1101" s="156"/>
      <c r="AX1101" s="156"/>
    </row>
    <row r="1102" spans="1:50" s="10" customFormat="1" ht="127.3">
      <c r="A1102" s="10">
        <v>2990</v>
      </c>
      <c r="B1102" s="10" t="s">
        <v>8539</v>
      </c>
      <c r="C1102" s="156" t="s">
        <v>8540</v>
      </c>
      <c r="D1102" s="158" t="s">
        <v>8557</v>
      </c>
      <c r="E1102" s="157" t="s">
        <v>3390</v>
      </c>
      <c r="F1102" s="100" t="s">
        <v>8565</v>
      </c>
      <c r="G1102" s="101" t="s">
        <v>8585</v>
      </c>
      <c r="H1102" s="156">
        <v>2011</v>
      </c>
      <c r="I1102" s="157" t="s">
        <v>8586</v>
      </c>
      <c r="J1102" s="99">
        <v>584938.55000000005</v>
      </c>
      <c r="K1102" s="52" t="s">
        <v>8820</v>
      </c>
      <c r="L1102" s="157" t="s">
        <v>8568</v>
      </c>
      <c r="M1102" s="157" t="s">
        <v>8569</v>
      </c>
      <c r="N1102" s="156" t="s">
        <v>8587</v>
      </c>
      <c r="O1102" s="156" t="s">
        <v>8588</v>
      </c>
      <c r="P1102" s="157" t="s">
        <v>8589</v>
      </c>
      <c r="Q1102" s="159">
        <v>22.35</v>
      </c>
      <c r="R1102" s="159"/>
      <c r="S1102" s="159">
        <f>(10000+10000+1000+1000+0+0)/2088*1</f>
        <v>10.536398467432949</v>
      </c>
      <c r="T1102" s="159">
        <v>22.35</v>
      </c>
      <c r="U1102" s="159">
        <f t="shared" si="49"/>
        <v>32.886398467432954</v>
      </c>
      <c r="V1102" s="47">
        <v>100</v>
      </c>
      <c r="W1102" s="47">
        <f>ROUND(100/584938.55*584938.55,0)</f>
        <v>100</v>
      </c>
      <c r="X1102" s="59" t="s">
        <v>8546</v>
      </c>
      <c r="AB1102" s="156">
        <v>66</v>
      </c>
      <c r="AD1102" s="159">
        <v>12.57</v>
      </c>
      <c r="AE1102" s="10">
        <v>5</v>
      </c>
      <c r="AF1102" s="156">
        <v>100</v>
      </c>
      <c r="AG1102" s="156" t="s">
        <v>3922</v>
      </c>
      <c r="AH1102" s="156" t="s">
        <v>8572</v>
      </c>
      <c r="AI1102" s="156">
        <v>90</v>
      </c>
      <c r="AJ1102" s="156" t="s">
        <v>8557</v>
      </c>
      <c r="AK1102" s="156" t="s">
        <v>8558</v>
      </c>
      <c r="AL1102" s="156">
        <v>10</v>
      </c>
      <c r="AM1102" s="156"/>
      <c r="AN1102" s="156"/>
      <c r="AO1102" s="156"/>
      <c r="AP1102" s="156"/>
      <c r="AQ1102" s="156"/>
      <c r="AR1102" s="156"/>
      <c r="AS1102" s="156"/>
      <c r="AT1102" s="156"/>
      <c r="AU1102" s="156"/>
      <c r="AV1102" s="156"/>
      <c r="AW1102" s="156"/>
      <c r="AX1102" s="156"/>
    </row>
    <row r="1103" spans="1:50" s="10" customFormat="1" ht="254.6">
      <c r="A1103" s="10">
        <v>2990</v>
      </c>
      <c r="B1103" s="10" t="s">
        <v>8539</v>
      </c>
      <c r="C1103" s="156" t="s">
        <v>8540</v>
      </c>
      <c r="D1103" s="158" t="s">
        <v>8557</v>
      </c>
      <c r="E1103" s="157" t="s">
        <v>1344</v>
      </c>
      <c r="F1103" s="100" t="s">
        <v>8590</v>
      </c>
      <c r="G1103" s="157" t="s">
        <v>8591</v>
      </c>
      <c r="H1103" s="156">
        <v>2011</v>
      </c>
      <c r="I1103" s="157" t="s">
        <v>8592</v>
      </c>
      <c r="J1103" s="99">
        <v>174000</v>
      </c>
      <c r="K1103" s="52" t="s">
        <v>8820</v>
      </c>
      <c r="L1103" s="157" t="s">
        <v>8593</v>
      </c>
      <c r="M1103" s="157" t="s">
        <v>8594</v>
      </c>
      <c r="N1103" s="157" t="s">
        <v>9453</v>
      </c>
      <c r="O1103" s="157" t="s">
        <v>8595</v>
      </c>
      <c r="P1103" s="157" t="s">
        <v>8596</v>
      </c>
      <c r="Q1103" s="159">
        <v>22.35</v>
      </c>
      <c r="R1103" s="159"/>
      <c r="S1103" s="159">
        <f>(2000+10000+120+1000+0+0)/2088*0.8</f>
        <v>5.0268199233716473</v>
      </c>
      <c r="T1103" s="159">
        <v>22.35</v>
      </c>
      <c r="U1103" s="159">
        <f>SUM(R1103:T1103)</f>
        <v>27.376819923371649</v>
      </c>
      <c r="V1103" s="47">
        <v>100</v>
      </c>
      <c r="W1103" s="47">
        <f>ROUND(100/174000*174000,0)</f>
        <v>100</v>
      </c>
      <c r="X1103" s="59" t="s">
        <v>8546</v>
      </c>
      <c r="AB1103" s="156">
        <v>4</v>
      </c>
      <c r="AD1103" s="159">
        <v>12.57</v>
      </c>
      <c r="AE1103" s="10">
        <v>5</v>
      </c>
      <c r="AF1103" s="156">
        <v>100</v>
      </c>
      <c r="AG1103" s="156" t="s">
        <v>219</v>
      </c>
      <c r="AH1103" s="156" t="s">
        <v>8597</v>
      </c>
      <c r="AI1103" s="156">
        <v>20</v>
      </c>
      <c r="AJ1103" s="156" t="s">
        <v>8557</v>
      </c>
      <c r="AK1103" s="156" t="s">
        <v>8558</v>
      </c>
      <c r="AL1103" s="156">
        <v>10</v>
      </c>
      <c r="AM1103" s="156" t="s">
        <v>1675</v>
      </c>
      <c r="AN1103" s="156" t="s">
        <v>8598</v>
      </c>
      <c r="AO1103" s="156">
        <v>40</v>
      </c>
      <c r="AP1103" s="156" t="s">
        <v>8599</v>
      </c>
      <c r="AQ1103" s="156" t="s">
        <v>8600</v>
      </c>
      <c r="AR1103" s="156">
        <v>30</v>
      </c>
      <c r="AS1103" s="156"/>
      <c r="AT1103" s="156"/>
      <c r="AU1103" s="156"/>
      <c r="AV1103" s="156"/>
      <c r="AW1103" s="156"/>
      <c r="AX1103" s="156"/>
    </row>
    <row r="1104" spans="1:50" s="10" customFormat="1" ht="311.14999999999998">
      <c r="A1104" s="10">
        <v>2990</v>
      </c>
      <c r="B1104" s="10" t="s">
        <v>8539</v>
      </c>
      <c r="C1104" s="156" t="s">
        <v>8540</v>
      </c>
      <c r="D1104" s="158" t="s">
        <v>8557</v>
      </c>
      <c r="E1104" s="157" t="s">
        <v>8601</v>
      </c>
      <c r="F1104" s="100" t="s">
        <v>8590</v>
      </c>
      <c r="G1104" s="157" t="s">
        <v>8602</v>
      </c>
      <c r="H1104" s="156">
        <v>2010</v>
      </c>
      <c r="I1104" s="157" t="s">
        <v>8603</v>
      </c>
      <c r="J1104" s="99">
        <v>44714.36</v>
      </c>
      <c r="K1104" s="52" t="s">
        <v>8820</v>
      </c>
      <c r="L1104" s="157" t="s">
        <v>8604</v>
      </c>
      <c r="M1104" s="157" t="s">
        <v>8605</v>
      </c>
      <c r="N1104" s="157" t="s">
        <v>8606</v>
      </c>
      <c r="O1104" s="157" t="s">
        <v>8607</v>
      </c>
      <c r="P1104" s="157" t="s">
        <v>8608</v>
      </c>
      <c r="Q1104" s="159">
        <v>22.35</v>
      </c>
      <c r="R1104" s="159"/>
      <c r="S1104" s="159">
        <f>(1500+500+120+500+0+0)/2088*0.8</f>
        <v>1.0038314176245211</v>
      </c>
      <c r="T1104" s="159">
        <v>22.35</v>
      </c>
      <c r="U1104" s="159">
        <f t="shared" si="49"/>
        <v>23.353831417624523</v>
      </c>
      <c r="V1104" s="47">
        <v>100</v>
      </c>
      <c r="W1104" s="47">
        <f>ROUND(100/44714.36*44714.36,0)</f>
        <v>100</v>
      </c>
      <c r="X1104" s="59" t="s">
        <v>8546</v>
      </c>
      <c r="AB1104" s="156">
        <v>35</v>
      </c>
      <c r="AD1104" s="159"/>
      <c r="AE1104" s="10">
        <v>5</v>
      </c>
      <c r="AF1104" s="156">
        <v>100</v>
      </c>
      <c r="AG1104" s="156" t="s">
        <v>8609</v>
      </c>
      <c r="AH1104" s="156" t="s">
        <v>8610</v>
      </c>
      <c r="AI1104" s="156">
        <v>90</v>
      </c>
      <c r="AJ1104" s="156" t="s">
        <v>8557</v>
      </c>
      <c r="AK1104" s="156" t="s">
        <v>8558</v>
      </c>
      <c r="AL1104" s="156">
        <v>10</v>
      </c>
      <c r="AM1104" s="156"/>
      <c r="AN1104" s="156"/>
      <c r="AO1104" s="156"/>
      <c r="AP1104" s="156"/>
      <c r="AQ1104" s="156"/>
      <c r="AR1104" s="156"/>
      <c r="AS1104" s="156"/>
      <c r="AT1104" s="156"/>
      <c r="AU1104" s="156"/>
      <c r="AV1104" s="156"/>
      <c r="AW1104" s="156"/>
      <c r="AX1104" s="156"/>
    </row>
    <row r="1105" spans="1:50" s="10" customFormat="1" ht="84.9">
      <c r="A1105" s="10">
        <v>2990</v>
      </c>
      <c r="B1105" s="10" t="s">
        <v>8539</v>
      </c>
      <c r="C1105" s="156" t="s">
        <v>8540</v>
      </c>
      <c r="D1105" s="158" t="s">
        <v>8557</v>
      </c>
      <c r="E1105" s="157" t="s">
        <v>8601</v>
      </c>
      <c r="F1105" s="100" t="s">
        <v>8590</v>
      </c>
      <c r="G1105" s="157" t="s">
        <v>8611</v>
      </c>
      <c r="H1105" s="156">
        <v>2011</v>
      </c>
      <c r="I1105" s="157" t="s">
        <v>8612</v>
      </c>
      <c r="J1105" s="99">
        <v>23501.09</v>
      </c>
      <c r="K1105" s="52" t="s">
        <v>8820</v>
      </c>
      <c r="L1105" s="157" t="s">
        <v>8604</v>
      </c>
      <c r="M1105" s="157" t="s">
        <v>8605</v>
      </c>
      <c r="N1105" s="157" t="s">
        <v>8613</v>
      </c>
      <c r="O1105" s="157" t="s">
        <v>8614</v>
      </c>
      <c r="P1105" s="157" t="s">
        <v>8615</v>
      </c>
      <c r="Q1105" s="159">
        <v>22.35</v>
      </c>
      <c r="R1105" s="159"/>
      <c r="S1105" s="159">
        <f>(1500+500+120+500+0+0)/2088*0.8</f>
        <v>1.0038314176245211</v>
      </c>
      <c r="T1105" s="159">
        <v>22.35</v>
      </c>
      <c r="U1105" s="159">
        <f>SUM(R1105:T1105)</f>
        <v>23.353831417624523</v>
      </c>
      <c r="V1105" s="47">
        <v>100</v>
      </c>
      <c r="W1105" s="47">
        <f>ROUND(100/23501.09*23501.09,0)</f>
        <v>100</v>
      </c>
      <c r="X1105" s="59" t="s">
        <v>8546</v>
      </c>
      <c r="AB1105" s="156">
        <v>4</v>
      </c>
      <c r="AD1105" s="159"/>
      <c r="AE1105" s="10">
        <v>5</v>
      </c>
      <c r="AF1105" s="156">
        <v>100</v>
      </c>
      <c r="AG1105" s="156" t="s">
        <v>8609</v>
      </c>
      <c r="AH1105" s="156" t="s">
        <v>8610</v>
      </c>
      <c r="AI1105" s="156">
        <v>90</v>
      </c>
      <c r="AJ1105" s="156" t="s">
        <v>8557</v>
      </c>
      <c r="AK1105" s="156" t="s">
        <v>8558</v>
      </c>
      <c r="AL1105" s="156">
        <v>10</v>
      </c>
      <c r="AM1105" s="156"/>
      <c r="AN1105" s="156"/>
      <c r="AO1105" s="156"/>
      <c r="AP1105" s="156"/>
      <c r="AQ1105" s="156"/>
      <c r="AR1105" s="156"/>
      <c r="AS1105" s="156"/>
      <c r="AT1105" s="156"/>
      <c r="AU1105" s="156"/>
      <c r="AV1105" s="156"/>
      <c r="AW1105" s="156"/>
      <c r="AX1105" s="156"/>
    </row>
    <row r="1106" spans="1:50" s="10" customFormat="1" ht="396">
      <c r="A1106" s="10">
        <v>2990</v>
      </c>
      <c r="B1106" s="10" t="s">
        <v>8539</v>
      </c>
      <c r="C1106" s="156" t="s">
        <v>8540</v>
      </c>
      <c r="D1106" s="158" t="s">
        <v>8557</v>
      </c>
      <c r="E1106" s="157" t="s">
        <v>8616</v>
      </c>
      <c r="F1106" s="100" t="s">
        <v>8617</v>
      </c>
      <c r="G1106" s="157" t="s">
        <v>8618</v>
      </c>
      <c r="H1106" s="156">
        <v>2011</v>
      </c>
      <c r="I1106" s="157" t="s">
        <v>8619</v>
      </c>
      <c r="J1106" s="99">
        <v>118800</v>
      </c>
      <c r="K1106" s="52" t="s">
        <v>8820</v>
      </c>
      <c r="L1106" s="157" t="s">
        <v>8620</v>
      </c>
      <c r="M1106" s="157" t="s">
        <v>8620</v>
      </c>
      <c r="N1106" s="156" t="s">
        <v>8621</v>
      </c>
      <c r="O1106" s="156" t="s">
        <v>8622</v>
      </c>
      <c r="P1106" s="157" t="s">
        <v>9454</v>
      </c>
      <c r="Q1106" s="159">
        <v>22.35</v>
      </c>
      <c r="R1106" s="159"/>
      <c r="S1106" s="159">
        <f>(8000+13000+120+1100+200+0)/2088*1</f>
        <v>10.737547892720306</v>
      </c>
      <c r="T1106" s="159">
        <v>22.35</v>
      </c>
      <c r="U1106" s="159">
        <f>SUM(R1106:T1106)</f>
        <v>33.087547892720309</v>
      </c>
      <c r="V1106" s="47">
        <v>100</v>
      </c>
      <c r="W1106" s="47">
        <f>ROUND(100/118800*118800,0)</f>
        <v>100</v>
      </c>
      <c r="X1106" s="59" t="s">
        <v>8546</v>
      </c>
      <c r="AB1106" s="156">
        <v>11</v>
      </c>
      <c r="AD1106" s="159">
        <v>12.57</v>
      </c>
      <c r="AE1106" s="10">
        <v>5</v>
      </c>
      <c r="AF1106" s="156">
        <v>100</v>
      </c>
      <c r="AG1106" s="156" t="s">
        <v>5021</v>
      </c>
      <c r="AH1106" s="156" t="s">
        <v>8623</v>
      </c>
      <c r="AI1106" s="156">
        <v>20</v>
      </c>
      <c r="AJ1106" s="156" t="s">
        <v>8557</v>
      </c>
      <c r="AK1106" s="156" t="s">
        <v>8558</v>
      </c>
      <c r="AL1106" s="156">
        <v>30</v>
      </c>
      <c r="AM1106" s="156" t="s">
        <v>8624</v>
      </c>
      <c r="AN1106" s="156" t="s">
        <v>8625</v>
      </c>
      <c r="AO1106" s="156">
        <v>50</v>
      </c>
      <c r="AP1106" s="156"/>
      <c r="AQ1106" s="156"/>
      <c r="AR1106" s="156"/>
      <c r="AS1106" s="156"/>
      <c r="AT1106" s="156"/>
      <c r="AU1106" s="156"/>
      <c r="AV1106" s="156"/>
      <c r="AW1106" s="156"/>
      <c r="AX1106" s="156"/>
    </row>
    <row r="1107" spans="1:50" s="10" customFormat="1" ht="396">
      <c r="A1107" s="10">
        <v>2990</v>
      </c>
      <c r="B1107" s="10" t="s">
        <v>8539</v>
      </c>
      <c r="C1107" s="156" t="s">
        <v>8540</v>
      </c>
      <c r="D1107" s="158" t="s">
        <v>8557</v>
      </c>
      <c r="E1107" s="157" t="s">
        <v>8616</v>
      </c>
      <c r="F1107" s="100" t="s">
        <v>8617</v>
      </c>
      <c r="G1107" s="157" t="s">
        <v>8626</v>
      </c>
      <c r="H1107" s="156">
        <v>2011</v>
      </c>
      <c r="I1107" s="157" t="s">
        <v>8627</v>
      </c>
      <c r="J1107" s="99">
        <v>246000</v>
      </c>
      <c r="K1107" s="52" t="s">
        <v>8820</v>
      </c>
      <c r="L1107" s="157" t="s">
        <v>8620</v>
      </c>
      <c r="M1107" s="157" t="s">
        <v>8620</v>
      </c>
      <c r="N1107" s="156" t="s">
        <v>8621</v>
      </c>
      <c r="O1107" s="156" t="s">
        <v>8622</v>
      </c>
      <c r="P1107" s="157" t="s">
        <v>9455</v>
      </c>
      <c r="Q1107" s="159">
        <v>22.35</v>
      </c>
      <c r="R1107" s="159"/>
      <c r="S1107" s="159">
        <f>(15000+22000+120+2800+500+0)/2088*1</f>
        <v>19.35823754789272</v>
      </c>
      <c r="T1107" s="159">
        <f>22.35*2</f>
        <v>44.7</v>
      </c>
      <c r="U1107" s="159">
        <f t="shared" si="49"/>
        <v>64.05823754789273</v>
      </c>
      <c r="V1107" s="47">
        <v>100</v>
      </c>
      <c r="W1107" s="47">
        <f>ROUND(100/246000*246000,0)</f>
        <v>100</v>
      </c>
      <c r="X1107" s="59" t="s">
        <v>8546</v>
      </c>
      <c r="AB1107" s="156">
        <v>11</v>
      </c>
      <c r="AD1107" s="159">
        <v>12.57</v>
      </c>
      <c r="AE1107" s="10">
        <v>5</v>
      </c>
      <c r="AF1107" s="156">
        <v>100</v>
      </c>
      <c r="AG1107" s="156" t="s">
        <v>5021</v>
      </c>
      <c r="AH1107" s="156" t="s">
        <v>8623</v>
      </c>
      <c r="AI1107" s="156">
        <v>20</v>
      </c>
      <c r="AJ1107" s="156" t="s">
        <v>8557</v>
      </c>
      <c r="AK1107" s="156" t="s">
        <v>8558</v>
      </c>
      <c r="AL1107" s="156">
        <v>30</v>
      </c>
      <c r="AM1107" s="156" t="s">
        <v>8624</v>
      </c>
      <c r="AN1107" s="156" t="s">
        <v>8625</v>
      </c>
      <c r="AO1107" s="156">
        <v>50</v>
      </c>
      <c r="AP1107" s="156"/>
      <c r="AQ1107" s="156"/>
      <c r="AR1107" s="156"/>
      <c r="AS1107" s="156"/>
      <c r="AT1107" s="156"/>
      <c r="AU1107" s="156"/>
      <c r="AV1107" s="156"/>
      <c r="AW1107" s="156"/>
      <c r="AX1107" s="156"/>
    </row>
    <row r="1108" spans="1:50" s="10" customFormat="1" ht="396">
      <c r="A1108" s="10">
        <v>2990</v>
      </c>
      <c r="B1108" s="10" t="s">
        <v>8539</v>
      </c>
      <c r="C1108" s="156" t="s">
        <v>8540</v>
      </c>
      <c r="D1108" s="158" t="s">
        <v>8557</v>
      </c>
      <c r="E1108" s="157" t="s">
        <v>8616</v>
      </c>
      <c r="F1108" s="100" t="s">
        <v>8617</v>
      </c>
      <c r="G1108" s="157" t="s">
        <v>8628</v>
      </c>
      <c r="H1108" s="156">
        <v>2011</v>
      </c>
      <c r="I1108" s="157" t="s">
        <v>8629</v>
      </c>
      <c r="J1108" s="99">
        <v>200400</v>
      </c>
      <c r="K1108" s="52" t="s">
        <v>8820</v>
      </c>
      <c r="L1108" s="157" t="s">
        <v>8620</v>
      </c>
      <c r="M1108" s="157" t="s">
        <v>8620</v>
      </c>
      <c r="N1108" s="156" t="s">
        <v>8621</v>
      </c>
      <c r="O1108" s="156" t="s">
        <v>8622</v>
      </c>
      <c r="P1108" s="157" t="s">
        <v>9456</v>
      </c>
      <c r="Q1108" s="159">
        <v>22.35</v>
      </c>
      <c r="R1108" s="159"/>
      <c r="S1108" s="159">
        <f>(15000+22000+120+2800+500+0)/2088*1</f>
        <v>19.35823754789272</v>
      </c>
      <c r="T1108" s="159">
        <f>22.35*2</f>
        <v>44.7</v>
      </c>
      <c r="U1108" s="159">
        <f t="shared" si="49"/>
        <v>64.05823754789273</v>
      </c>
      <c r="V1108" s="47">
        <v>100</v>
      </c>
      <c r="W1108" s="47">
        <f>ROUND(100/200400*200400,0)</f>
        <v>100</v>
      </c>
      <c r="X1108" s="59" t="s">
        <v>8546</v>
      </c>
      <c r="AB1108" s="156">
        <v>11</v>
      </c>
      <c r="AD1108" s="159">
        <v>12.57</v>
      </c>
      <c r="AE1108" s="10">
        <v>5</v>
      </c>
      <c r="AF1108" s="156">
        <v>100</v>
      </c>
      <c r="AG1108" s="156" t="s">
        <v>5021</v>
      </c>
      <c r="AH1108" s="156" t="s">
        <v>8623</v>
      </c>
      <c r="AI1108" s="156">
        <v>20</v>
      </c>
      <c r="AJ1108" s="156" t="s">
        <v>8557</v>
      </c>
      <c r="AK1108" s="156" t="s">
        <v>8558</v>
      </c>
      <c r="AL1108" s="156">
        <v>30</v>
      </c>
      <c r="AM1108" s="156" t="s">
        <v>8624</v>
      </c>
      <c r="AN1108" s="156" t="s">
        <v>8625</v>
      </c>
      <c r="AO1108" s="156">
        <v>50</v>
      </c>
      <c r="AP1108" s="156"/>
      <c r="AQ1108" s="156"/>
      <c r="AR1108" s="156"/>
      <c r="AS1108" s="156"/>
      <c r="AT1108" s="156"/>
      <c r="AU1108" s="156"/>
      <c r="AV1108" s="156"/>
      <c r="AW1108" s="156"/>
      <c r="AX1108" s="156"/>
    </row>
    <row r="1109" spans="1:50" s="10" customFormat="1" ht="165" customHeight="1">
      <c r="A1109" s="10">
        <v>2990</v>
      </c>
      <c r="B1109" s="10" t="s">
        <v>8539</v>
      </c>
      <c r="C1109" s="156" t="s">
        <v>8540</v>
      </c>
      <c r="D1109" s="158" t="s">
        <v>8557</v>
      </c>
      <c r="E1109" s="157" t="s">
        <v>8616</v>
      </c>
      <c r="F1109" s="100" t="s">
        <v>8617</v>
      </c>
      <c r="G1109" s="157" t="s">
        <v>8630</v>
      </c>
      <c r="H1109" s="156">
        <v>2010</v>
      </c>
      <c r="I1109" s="157" t="s">
        <v>8631</v>
      </c>
      <c r="J1109" s="99">
        <v>49098.94</v>
      </c>
      <c r="K1109" s="52" t="s">
        <v>8820</v>
      </c>
      <c r="L1109" s="157" t="s">
        <v>8620</v>
      </c>
      <c r="M1109" s="157" t="s">
        <v>8620</v>
      </c>
      <c r="N1109" s="156" t="s">
        <v>8621</v>
      </c>
      <c r="O1109" s="156" t="s">
        <v>8622</v>
      </c>
      <c r="P1109" s="157" t="s">
        <v>9457</v>
      </c>
      <c r="Q1109" s="159">
        <v>22.35</v>
      </c>
      <c r="R1109" s="159"/>
      <c r="S1109" s="159">
        <f>(6500+7000+120+1100+100+0)/2088*1</f>
        <v>7.0977011494252871</v>
      </c>
      <c r="T1109" s="159">
        <v>22.35</v>
      </c>
      <c r="U1109" s="159">
        <f>SUM(R1109:T1109)</f>
        <v>29.447701149425288</v>
      </c>
      <c r="V1109" s="47">
        <v>100</v>
      </c>
      <c r="W1109" s="47">
        <f>ROUND(100/49098.94*49098.94,0)</f>
        <v>100</v>
      </c>
      <c r="X1109" s="59" t="s">
        <v>8546</v>
      </c>
      <c r="AB1109" s="156">
        <v>11</v>
      </c>
      <c r="AD1109" s="159">
        <v>12.57</v>
      </c>
      <c r="AE1109" s="10">
        <v>3</v>
      </c>
      <c r="AF1109" s="156">
        <v>100</v>
      </c>
      <c r="AG1109" s="156" t="s">
        <v>5021</v>
      </c>
      <c r="AH1109" s="156" t="s">
        <v>8623</v>
      </c>
      <c r="AI1109" s="156">
        <v>20</v>
      </c>
      <c r="AJ1109" s="156" t="s">
        <v>8557</v>
      </c>
      <c r="AK1109" s="156" t="s">
        <v>8558</v>
      </c>
      <c r="AL1109" s="156">
        <v>30</v>
      </c>
      <c r="AM1109" s="156" t="s">
        <v>8624</v>
      </c>
      <c r="AN1109" s="156" t="s">
        <v>8625</v>
      </c>
      <c r="AO1109" s="156">
        <v>50</v>
      </c>
      <c r="AP1109" s="156"/>
      <c r="AQ1109" s="156"/>
      <c r="AR1109" s="156"/>
      <c r="AS1109" s="156"/>
      <c r="AT1109" s="156"/>
      <c r="AU1109" s="156"/>
      <c r="AV1109" s="156"/>
      <c r="AW1109" s="156"/>
      <c r="AX1109" s="156"/>
    </row>
    <row r="1110" spans="1:50" s="10" customFormat="1" ht="164.25" customHeight="1">
      <c r="A1110" s="10">
        <v>2990</v>
      </c>
      <c r="B1110" s="10" t="s">
        <v>8539</v>
      </c>
      <c r="C1110" s="156" t="s">
        <v>8540</v>
      </c>
      <c r="D1110" s="158" t="s">
        <v>8557</v>
      </c>
      <c r="E1110" s="157" t="s">
        <v>8616</v>
      </c>
      <c r="F1110" s="100" t="s">
        <v>8617</v>
      </c>
      <c r="G1110" s="157" t="s">
        <v>8632</v>
      </c>
      <c r="H1110" s="156">
        <v>2010</v>
      </c>
      <c r="I1110" s="157" t="s">
        <v>8633</v>
      </c>
      <c r="J1110" s="99">
        <v>41275.199999999997</v>
      </c>
      <c r="K1110" s="52" t="s">
        <v>8820</v>
      </c>
      <c r="L1110" s="157" t="s">
        <v>8620</v>
      </c>
      <c r="M1110" s="157" t="s">
        <v>8620</v>
      </c>
      <c r="N1110" s="156" t="s">
        <v>8621</v>
      </c>
      <c r="O1110" s="156" t="s">
        <v>8622</v>
      </c>
      <c r="P1110" s="157" t="s">
        <v>9458</v>
      </c>
      <c r="Q1110" s="159">
        <v>22.35</v>
      </c>
      <c r="R1110" s="159"/>
      <c r="S1110" s="159">
        <f>(4500+2500+120+400+100+0)/2088*1</f>
        <v>3.6494252873563218</v>
      </c>
      <c r="T1110" s="159">
        <v>22.35</v>
      </c>
      <c r="U1110" s="159">
        <f>SUM(R1110:T1110)</f>
        <v>25.999425287356324</v>
      </c>
      <c r="V1110" s="47">
        <v>100</v>
      </c>
      <c r="W1110" s="47">
        <f>ROUND(100/41275.2*41275.2,0)</f>
        <v>100</v>
      </c>
      <c r="X1110" s="59" t="s">
        <v>8546</v>
      </c>
      <c r="AB1110" s="156">
        <v>11</v>
      </c>
      <c r="AD1110" s="159">
        <v>12.57</v>
      </c>
      <c r="AE1110" s="10">
        <v>5</v>
      </c>
      <c r="AF1110" s="156">
        <v>100</v>
      </c>
      <c r="AG1110" s="156" t="s">
        <v>5021</v>
      </c>
      <c r="AH1110" s="156" t="s">
        <v>8623</v>
      </c>
      <c r="AI1110" s="156">
        <v>20</v>
      </c>
      <c r="AJ1110" s="156" t="s">
        <v>8557</v>
      </c>
      <c r="AK1110" s="156" t="s">
        <v>8558</v>
      </c>
      <c r="AL1110" s="156">
        <v>30</v>
      </c>
      <c r="AM1110" s="156" t="s">
        <v>8624</v>
      </c>
      <c r="AN1110" s="156" t="s">
        <v>8625</v>
      </c>
      <c r="AO1110" s="156">
        <v>50</v>
      </c>
      <c r="AP1110" s="156"/>
      <c r="AQ1110" s="156"/>
      <c r="AR1110" s="156"/>
      <c r="AS1110" s="156"/>
      <c r="AT1110" s="156"/>
      <c r="AU1110" s="156"/>
      <c r="AV1110" s="156"/>
      <c r="AW1110" s="156"/>
      <c r="AX1110" s="156"/>
    </row>
    <row r="1111" spans="1:50" s="10" customFormat="1" ht="396">
      <c r="A1111" s="10">
        <v>2990</v>
      </c>
      <c r="B1111" s="10" t="s">
        <v>8539</v>
      </c>
      <c r="C1111" s="156" t="s">
        <v>8540</v>
      </c>
      <c r="D1111" s="158" t="s">
        <v>8557</v>
      </c>
      <c r="E1111" s="157" t="s">
        <v>8616</v>
      </c>
      <c r="F1111" s="100" t="s">
        <v>8617</v>
      </c>
      <c r="G1111" s="157" t="s">
        <v>8634</v>
      </c>
      <c r="H1111" s="156">
        <v>2010</v>
      </c>
      <c r="I1111" s="156" t="s">
        <v>8635</v>
      </c>
      <c r="J1111" s="99">
        <v>46198.8</v>
      </c>
      <c r="K1111" s="52" t="s">
        <v>8820</v>
      </c>
      <c r="L1111" s="157" t="s">
        <v>8620</v>
      </c>
      <c r="M1111" s="157" t="s">
        <v>8620</v>
      </c>
      <c r="N1111" s="156" t="s">
        <v>8621</v>
      </c>
      <c r="O1111" s="156" t="s">
        <v>8622</v>
      </c>
      <c r="P1111" s="157" t="s">
        <v>9459</v>
      </c>
      <c r="Q1111" s="159">
        <v>22.35</v>
      </c>
      <c r="R1111" s="159"/>
      <c r="S1111" s="159">
        <f>(5500+15000+120+600+100+0)/2088*1</f>
        <v>10.210727969348659</v>
      </c>
      <c r="T1111" s="159">
        <v>22.35</v>
      </c>
      <c r="U1111" s="159">
        <f>SUM(R1111:T1111)</f>
        <v>32.560727969348662</v>
      </c>
      <c r="V1111" s="47">
        <v>100</v>
      </c>
      <c r="W1111" s="47">
        <f>ROUND(100/46198.8*46198.8,0)</f>
        <v>100</v>
      </c>
      <c r="X1111" s="59" t="s">
        <v>8546</v>
      </c>
      <c r="AB1111" s="156">
        <v>11</v>
      </c>
      <c r="AD1111" s="159">
        <v>12.57</v>
      </c>
      <c r="AE1111" s="10">
        <v>3</v>
      </c>
      <c r="AF1111" s="156">
        <v>100</v>
      </c>
      <c r="AG1111" s="156" t="s">
        <v>5021</v>
      </c>
      <c r="AH1111" s="156" t="s">
        <v>8623</v>
      </c>
      <c r="AI1111" s="156">
        <v>20</v>
      </c>
      <c r="AJ1111" s="156" t="s">
        <v>8557</v>
      </c>
      <c r="AK1111" s="156" t="s">
        <v>8558</v>
      </c>
      <c r="AL1111" s="156">
        <v>30</v>
      </c>
      <c r="AM1111" s="156" t="s">
        <v>8624</v>
      </c>
      <c r="AN1111" s="156" t="s">
        <v>8625</v>
      </c>
      <c r="AO1111" s="156">
        <v>50</v>
      </c>
      <c r="AP1111" s="156"/>
      <c r="AQ1111" s="156"/>
      <c r="AR1111" s="156"/>
      <c r="AS1111" s="156"/>
      <c r="AT1111" s="156"/>
      <c r="AU1111" s="156"/>
      <c r="AV1111" s="156"/>
      <c r="AW1111" s="156"/>
      <c r="AX1111" s="156"/>
    </row>
    <row r="1112" spans="1:50" s="10" customFormat="1" ht="169.75">
      <c r="A1112" s="10">
        <v>2990</v>
      </c>
      <c r="B1112" s="10" t="s">
        <v>8539</v>
      </c>
      <c r="C1112" s="156" t="s">
        <v>8540</v>
      </c>
      <c r="D1112" s="158" t="s">
        <v>8557</v>
      </c>
      <c r="E1112" s="157" t="s">
        <v>8636</v>
      </c>
      <c r="F1112" s="100" t="s">
        <v>8617</v>
      </c>
      <c r="G1112" s="157" t="s">
        <v>8637</v>
      </c>
      <c r="H1112" s="156">
        <v>2011</v>
      </c>
      <c r="I1112" s="156" t="s">
        <v>8638</v>
      </c>
      <c r="J1112" s="99">
        <v>40992</v>
      </c>
      <c r="K1112" s="52" t="s">
        <v>8820</v>
      </c>
      <c r="L1112" s="157" t="s">
        <v>8639</v>
      </c>
      <c r="M1112" s="157" t="s">
        <v>8639</v>
      </c>
      <c r="N1112" s="156" t="s">
        <v>8640</v>
      </c>
      <c r="O1112" s="156" t="s">
        <v>8641</v>
      </c>
      <c r="P1112" s="157" t="s">
        <v>9460</v>
      </c>
      <c r="Q1112" s="159">
        <v>22.35</v>
      </c>
      <c r="R1112" s="159"/>
      <c r="S1112" s="159">
        <f>(4500+5600+120+302+100+0)/2088*1</f>
        <v>5.0871647509578546</v>
      </c>
      <c r="T1112" s="159">
        <v>22.35</v>
      </c>
      <c r="U1112" s="159">
        <f>SUM(R1112:T1112)</f>
        <v>27.437164750957855</v>
      </c>
      <c r="V1112" s="47">
        <v>100</v>
      </c>
      <c r="W1112" s="47">
        <f>ROUND(100/40992*40992,0)</f>
        <v>100</v>
      </c>
      <c r="X1112" s="59" t="s">
        <v>8546</v>
      </c>
      <c r="AB1112" s="156">
        <v>11</v>
      </c>
      <c r="AD1112" s="159">
        <v>12.57</v>
      </c>
      <c r="AE1112" s="10">
        <v>5</v>
      </c>
      <c r="AF1112" s="156">
        <v>100</v>
      </c>
      <c r="AG1112" s="156" t="s">
        <v>8557</v>
      </c>
      <c r="AH1112" s="156" t="s">
        <v>8558</v>
      </c>
      <c r="AI1112" s="156">
        <v>30</v>
      </c>
      <c r="AJ1112" s="156" t="s">
        <v>8642</v>
      </c>
      <c r="AK1112" s="156" t="s">
        <v>8643</v>
      </c>
      <c r="AL1112" s="156">
        <v>50</v>
      </c>
      <c r="AP1112" s="156"/>
      <c r="AQ1112" s="156"/>
      <c r="AR1112" s="156"/>
      <c r="AS1112" s="156"/>
      <c r="AT1112" s="156"/>
      <c r="AU1112" s="156"/>
      <c r="AV1112" s="156"/>
      <c r="AW1112" s="156"/>
      <c r="AX1112" s="156"/>
    </row>
    <row r="1113" spans="1:50" s="10" customFormat="1" ht="141.44999999999999">
      <c r="A1113" s="10">
        <v>2990</v>
      </c>
      <c r="B1113" s="10" t="s">
        <v>8539</v>
      </c>
      <c r="C1113" s="156" t="s">
        <v>8540</v>
      </c>
      <c r="D1113" s="158" t="s">
        <v>8557</v>
      </c>
      <c r="E1113" s="157" t="s">
        <v>8636</v>
      </c>
      <c r="F1113" s="100" t="s">
        <v>8644</v>
      </c>
      <c r="G1113" s="157" t="s">
        <v>8645</v>
      </c>
      <c r="H1113" s="156">
        <v>2011</v>
      </c>
      <c r="I1113" s="157" t="s">
        <v>8646</v>
      </c>
      <c r="J1113" s="99">
        <v>43864.62</v>
      </c>
      <c r="K1113" s="52" t="s">
        <v>8820</v>
      </c>
      <c r="L1113" s="157" t="s">
        <v>8639</v>
      </c>
      <c r="M1113" s="157" t="s">
        <v>8639</v>
      </c>
      <c r="N1113" s="156" t="s">
        <v>8647</v>
      </c>
      <c r="O1113" s="157" t="s">
        <v>8648</v>
      </c>
      <c r="P1113" s="157" t="s">
        <v>8649</v>
      </c>
      <c r="Q1113" s="159">
        <v>22.35</v>
      </c>
      <c r="R1113" s="159"/>
      <c r="S1113" s="159">
        <f>(2500+5500+120+600+100+0)/2088*1</f>
        <v>4.2241379310344831</v>
      </c>
      <c r="T1113" s="159">
        <v>22.35</v>
      </c>
      <c r="U1113" s="159">
        <f t="shared" si="49"/>
        <v>26.574137931034485</v>
      </c>
      <c r="V1113" s="47">
        <v>100</v>
      </c>
      <c r="W1113" s="47">
        <f>ROUND(100/43864.62*43864.62,0)</f>
        <v>100</v>
      </c>
      <c r="X1113" s="59" t="s">
        <v>8546</v>
      </c>
      <c r="AB1113" s="156">
        <v>44</v>
      </c>
      <c r="AD1113" s="159">
        <v>12.57</v>
      </c>
      <c r="AE1113" s="10">
        <v>5</v>
      </c>
      <c r="AF1113" s="156">
        <v>100</v>
      </c>
      <c r="AG1113" s="156" t="s">
        <v>8557</v>
      </c>
      <c r="AH1113" s="156" t="s">
        <v>8558</v>
      </c>
      <c r="AI1113" s="156">
        <v>30</v>
      </c>
      <c r="AJ1113" s="156" t="s">
        <v>8642</v>
      </c>
      <c r="AK1113" s="156" t="s">
        <v>8643</v>
      </c>
      <c r="AL1113" s="156">
        <v>50</v>
      </c>
      <c r="AP1113" s="156"/>
      <c r="AQ1113" s="156"/>
      <c r="AR1113" s="156"/>
      <c r="AS1113" s="156"/>
      <c r="AT1113" s="156"/>
      <c r="AU1113" s="156"/>
      <c r="AV1113" s="156"/>
      <c r="AW1113" s="156"/>
      <c r="AX1113" s="156"/>
    </row>
    <row r="1114" spans="1:50" s="10" customFormat="1" ht="155.6">
      <c r="A1114" s="10">
        <v>2990</v>
      </c>
      <c r="B1114" s="10" t="s">
        <v>8539</v>
      </c>
      <c r="C1114" s="156" t="s">
        <v>8540</v>
      </c>
      <c r="D1114" s="158" t="s">
        <v>8557</v>
      </c>
      <c r="E1114" s="157" t="s">
        <v>8616</v>
      </c>
      <c r="F1114" s="100" t="s">
        <v>8644</v>
      </c>
      <c r="G1114" s="157" t="s">
        <v>8650</v>
      </c>
      <c r="H1114" s="156">
        <v>2011</v>
      </c>
      <c r="I1114" s="157" t="s">
        <v>8651</v>
      </c>
      <c r="J1114" s="99">
        <v>248943</v>
      </c>
      <c r="K1114" s="52" t="s">
        <v>8820</v>
      </c>
      <c r="L1114" s="157" t="s">
        <v>8620</v>
      </c>
      <c r="M1114" s="157" t="s">
        <v>8620</v>
      </c>
      <c r="N1114" s="157" t="s">
        <v>8652</v>
      </c>
      <c r="O1114" s="157" t="s">
        <v>8653</v>
      </c>
      <c r="P1114" s="157" t="s">
        <v>8654</v>
      </c>
      <c r="Q1114" s="159">
        <v>22.35</v>
      </c>
      <c r="R1114" s="159"/>
      <c r="S1114" s="159">
        <f>(7500+14500+120+1700+0+0)/2088*1</f>
        <v>11.408045977011493</v>
      </c>
      <c r="T1114" s="159">
        <v>22.35</v>
      </c>
      <c r="U1114" s="159">
        <f>SUM(R1114:T1114)</f>
        <v>33.758045977011491</v>
      </c>
      <c r="V1114" s="47">
        <v>100</v>
      </c>
      <c r="W1114" s="47">
        <f>ROUND(100/248943*248943,0)</f>
        <v>100</v>
      </c>
      <c r="X1114" s="59" t="s">
        <v>8546</v>
      </c>
      <c r="AB1114" s="156">
        <v>4</v>
      </c>
      <c r="AD1114" s="159">
        <v>12.57</v>
      </c>
      <c r="AE1114" s="10">
        <v>5</v>
      </c>
      <c r="AF1114" s="156">
        <v>100</v>
      </c>
      <c r="AG1114" s="156" t="s">
        <v>5021</v>
      </c>
      <c r="AH1114" s="156" t="s">
        <v>8623</v>
      </c>
      <c r="AI1114" s="156">
        <v>20</v>
      </c>
      <c r="AJ1114" s="156" t="s">
        <v>8557</v>
      </c>
      <c r="AK1114" s="156" t="s">
        <v>8558</v>
      </c>
      <c r="AL1114" s="156">
        <v>30</v>
      </c>
      <c r="AM1114" s="156" t="s">
        <v>8655</v>
      </c>
      <c r="AN1114" s="156" t="s">
        <v>8625</v>
      </c>
      <c r="AO1114" s="156">
        <v>50</v>
      </c>
      <c r="AP1114" s="156"/>
      <c r="AQ1114" s="156"/>
      <c r="AR1114" s="156"/>
      <c r="AS1114" s="156"/>
      <c r="AT1114" s="156"/>
      <c r="AU1114" s="156"/>
      <c r="AV1114" s="156"/>
      <c r="AW1114" s="156"/>
      <c r="AX1114" s="156"/>
    </row>
    <row r="1115" spans="1:50" s="10" customFormat="1" ht="70.75">
      <c r="A1115" s="10">
        <v>2990</v>
      </c>
      <c r="B1115" s="10" t="s">
        <v>8539</v>
      </c>
      <c r="C1115" s="156" t="s">
        <v>8540</v>
      </c>
      <c r="D1115" s="158" t="s">
        <v>8557</v>
      </c>
      <c r="E1115" s="157" t="s">
        <v>5061</v>
      </c>
      <c r="F1115" s="100" t="s">
        <v>8656</v>
      </c>
      <c r="G1115" s="157" t="s">
        <v>8657</v>
      </c>
      <c r="H1115" s="156">
        <v>2011</v>
      </c>
      <c r="I1115" s="157" t="s">
        <v>8658</v>
      </c>
      <c r="J1115" s="99">
        <v>86193.67</v>
      </c>
      <c r="K1115" s="52" t="s">
        <v>8820</v>
      </c>
      <c r="L1115" s="157" t="s">
        <v>8659</v>
      </c>
      <c r="M1115" s="157" t="s">
        <v>8660</v>
      </c>
      <c r="N1115" s="157" t="s">
        <v>8661</v>
      </c>
      <c r="O1115" s="157" t="s">
        <v>8662</v>
      </c>
      <c r="P1115" s="157" t="s">
        <v>8663</v>
      </c>
      <c r="Q1115" s="159">
        <v>22.35</v>
      </c>
      <c r="R1115" s="159"/>
      <c r="S1115" s="159">
        <f>(1500+4000+120+1000+0+0)/2088*1</f>
        <v>3.1704980842911876</v>
      </c>
      <c r="T1115" s="159">
        <v>22.35</v>
      </c>
      <c r="U1115" s="159">
        <f>SUM(R1115:T1115)</f>
        <v>25.520498084291191</v>
      </c>
      <c r="V1115" s="47">
        <v>100</v>
      </c>
      <c r="W1115" s="47">
        <f>ROUND(100/86193.67*86193.67,0)</f>
        <v>100</v>
      </c>
      <c r="X1115" s="59" t="s">
        <v>8546</v>
      </c>
      <c r="AB1115" s="156">
        <v>4</v>
      </c>
      <c r="AD1115" s="159">
        <v>12.57</v>
      </c>
      <c r="AE1115" s="10">
        <v>5</v>
      </c>
      <c r="AF1115" s="156">
        <v>100</v>
      </c>
      <c r="AG1115" s="156" t="s">
        <v>1019</v>
      </c>
      <c r="AH1115" s="156" t="s">
        <v>8664</v>
      </c>
      <c r="AI1115" s="156">
        <v>90</v>
      </c>
      <c r="AJ1115" s="156" t="s">
        <v>8557</v>
      </c>
      <c r="AK1115" s="156" t="s">
        <v>8665</v>
      </c>
      <c r="AL1115" s="156">
        <v>10</v>
      </c>
      <c r="AM1115" s="156"/>
      <c r="AN1115" s="156"/>
      <c r="AO1115" s="156"/>
      <c r="AP1115" s="156"/>
      <c r="AQ1115" s="156"/>
      <c r="AR1115" s="156"/>
      <c r="AS1115" s="156"/>
      <c r="AT1115" s="156"/>
      <c r="AU1115" s="156"/>
      <c r="AV1115" s="156"/>
      <c r="AW1115" s="156"/>
      <c r="AX1115" s="156"/>
    </row>
    <row r="1116" spans="1:50" s="10" customFormat="1" ht="127.3">
      <c r="A1116" s="10">
        <v>2990</v>
      </c>
      <c r="B1116" s="10" t="s">
        <v>8539</v>
      </c>
      <c r="C1116" s="156" t="s">
        <v>8540</v>
      </c>
      <c r="D1116" s="158" t="s">
        <v>8557</v>
      </c>
      <c r="E1116" s="157" t="s">
        <v>8666</v>
      </c>
      <c r="F1116" s="100" t="s">
        <v>8667</v>
      </c>
      <c r="G1116" s="157" t="s">
        <v>8668</v>
      </c>
      <c r="H1116" s="156">
        <v>2011</v>
      </c>
      <c r="I1116" s="157" t="s">
        <v>8669</v>
      </c>
      <c r="J1116" s="99">
        <v>37664.71</v>
      </c>
      <c r="K1116" s="52" t="s">
        <v>8820</v>
      </c>
      <c r="L1116" s="157" t="s">
        <v>8670</v>
      </c>
      <c r="M1116" s="157" t="s">
        <v>8670</v>
      </c>
      <c r="N1116" s="157" t="s">
        <v>8671</v>
      </c>
      <c r="O1116" s="157" t="s">
        <v>8672</v>
      </c>
      <c r="P1116" s="157" t="s">
        <v>8673</v>
      </c>
      <c r="Q1116" s="159">
        <v>22.35</v>
      </c>
      <c r="R1116" s="159"/>
      <c r="S1116" s="159">
        <f>(2000+10000+120+200+0+0)/2088*1</f>
        <v>5.9003831417624522</v>
      </c>
      <c r="T1116" s="159">
        <v>22.35</v>
      </c>
      <c r="U1116" s="159">
        <f t="shared" si="49"/>
        <v>28.250383141762455</v>
      </c>
      <c r="V1116" s="47">
        <v>100</v>
      </c>
      <c r="W1116" s="47">
        <f>ROUND(100/37335.57*37335.57,0)</f>
        <v>100</v>
      </c>
      <c r="X1116" s="59" t="s">
        <v>8546</v>
      </c>
      <c r="AB1116" s="156">
        <v>4</v>
      </c>
      <c r="AD1116" s="159">
        <v>12.57</v>
      </c>
      <c r="AE1116" s="10">
        <v>5</v>
      </c>
      <c r="AF1116" s="156">
        <v>100</v>
      </c>
      <c r="AG1116" s="156" t="s">
        <v>94</v>
      </c>
      <c r="AH1116" s="156" t="s">
        <v>8674</v>
      </c>
      <c r="AI1116" s="156">
        <v>60</v>
      </c>
      <c r="AJ1116" s="156" t="s">
        <v>8557</v>
      </c>
      <c r="AK1116" s="156" t="s">
        <v>8665</v>
      </c>
      <c r="AL1116" s="156">
        <v>20</v>
      </c>
      <c r="AM1116" s="156" t="s">
        <v>63</v>
      </c>
      <c r="AN1116" s="156" t="s">
        <v>8675</v>
      </c>
      <c r="AO1116" s="156">
        <v>10</v>
      </c>
      <c r="AP1116" s="156" t="s">
        <v>387</v>
      </c>
      <c r="AQ1116" s="156" t="s">
        <v>8676</v>
      </c>
      <c r="AR1116" s="156">
        <v>10</v>
      </c>
      <c r="AS1116" s="156"/>
      <c r="AT1116" s="156"/>
      <c r="AU1116" s="156"/>
      <c r="AV1116" s="156"/>
      <c r="AW1116" s="156"/>
      <c r="AX1116" s="156"/>
    </row>
    <row r="1117" spans="1:50" s="10" customFormat="1" ht="169.75">
      <c r="A1117" s="10">
        <v>2990</v>
      </c>
      <c r="B1117" s="10" t="s">
        <v>8539</v>
      </c>
      <c r="C1117" s="156" t="s">
        <v>8540</v>
      </c>
      <c r="D1117" s="158" t="s">
        <v>8557</v>
      </c>
      <c r="E1117" s="157" t="s">
        <v>8666</v>
      </c>
      <c r="F1117" s="100" t="s">
        <v>8667</v>
      </c>
      <c r="G1117" s="157" t="s">
        <v>8677</v>
      </c>
      <c r="H1117" s="156">
        <v>2011</v>
      </c>
      <c r="I1117" s="157" t="s">
        <v>8678</v>
      </c>
      <c r="J1117" s="99">
        <v>172320</v>
      </c>
      <c r="K1117" s="52" t="s">
        <v>8820</v>
      </c>
      <c r="L1117" s="157" t="s">
        <v>8670</v>
      </c>
      <c r="M1117" s="157" t="s">
        <v>8670</v>
      </c>
      <c r="N1117" s="157" t="s">
        <v>8679</v>
      </c>
      <c r="O1117" s="157" t="s">
        <v>8680</v>
      </c>
      <c r="P1117" s="157" t="s">
        <v>8681</v>
      </c>
      <c r="Q1117" s="159">
        <v>22.35</v>
      </c>
      <c r="R1117" s="159"/>
      <c r="S1117" s="159">
        <f>(6000+5000+120+200+0+0)/2088*1</f>
        <v>5.421455938697318</v>
      </c>
      <c r="T1117" s="159">
        <v>22.35</v>
      </c>
      <c r="U1117" s="159">
        <f t="shared" si="49"/>
        <v>27.771455938697319</v>
      </c>
      <c r="V1117" s="47">
        <v>100</v>
      </c>
      <c r="W1117" s="47">
        <f>ROUND(100/172320*172320,0)</f>
        <v>100</v>
      </c>
      <c r="X1117" s="59" t="s">
        <v>8546</v>
      </c>
      <c r="AB1117" s="156">
        <v>44</v>
      </c>
      <c r="AD1117" s="159">
        <v>12.57</v>
      </c>
      <c r="AE1117" s="10">
        <v>5</v>
      </c>
      <c r="AF1117" s="156">
        <v>100</v>
      </c>
      <c r="AG1117" s="156" t="s">
        <v>94</v>
      </c>
      <c r="AH1117" s="156" t="s">
        <v>8674</v>
      </c>
      <c r="AI1117" s="156">
        <v>60</v>
      </c>
      <c r="AJ1117" s="156" t="s">
        <v>8557</v>
      </c>
      <c r="AK1117" s="156" t="s">
        <v>8665</v>
      </c>
      <c r="AL1117" s="156">
        <v>20</v>
      </c>
      <c r="AM1117" s="156" t="s">
        <v>63</v>
      </c>
      <c r="AN1117" s="156" t="s">
        <v>8675</v>
      </c>
      <c r="AO1117" s="156">
        <v>10</v>
      </c>
      <c r="AP1117" s="156" t="s">
        <v>387</v>
      </c>
      <c r="AQ1117" s="156" t="s">
        <v>8682</v>
      </c>
      <c r="AR1117" s="156">
        <v>10</v>
      </c>
      <c r="AS1117" s="156"/>
      <c r="AT1117" s="156"/>
      <c r="AU1117" s="156"/>
      <c r="AV1117" s="156"/>
      <c r="AW1117" s="156"/>
      <c r="AX1117" s="156"/>
    </row>
    <row r="1118" spans="1:50" s="10" customFormat="1" ht="240.45">
      <c r="A1118" s="10">
        <v>2990</v>
      </c>
      <c r="B1118" s="10" t="s">
        <v>8539</v>
      </c>
      <c r="C1118" s="156" t="s">
        <v>8540</v>
      </c>
      <c r="D1118" s="158" t="s">
        <v>8557</v>
      </c>
      <c r="E1118" s="157" t="s">
        <v>1335</v>
      </c>
      <c r="F1118" s="100" t="s">
        <v>8683</v>
      </c>
      <c r="G1118" s="157" t="s">
        <v>8684</v>
      </c>
      <c r="H1118" s="156">
        <v>2013</v>
      </c>
      <c r="I1118" s="157" t="s">
        <v>8685</v>
      </c>
      <c r="J1118" s="99">
        <v>76283.25</v>
      </c>
      <c r="K1118" s="52" t="s">
        <v>8820</v>
      </c>
      <c r="L1118" s="156" t="s">
        <v>8686</v>
      </c>
      <c r="M1118" s="157" t="s">
        <v>8687</v>
      </c>
      <c r="N1118" s="156" t="s">
        <v>8688</v>
      </c>
      <c r="O1118" s="157" t="s">
        <v>8689</v>
      </c>
      <c r="P1118" s="157" t="s">
        <v>8690</v>
      </c>
      <c r="Q1118" s="159">
        <v>22.35</v>
      </c>
      <c r="R1118" s="159"/>
      <c r="S1118" s="159">
        <f>(1500+4000+120+500+0+0)/2088*1</f>
        <v>2.9310344827586206</v>
      </c>
      <c r="T1118" s="159">
        <v>22.35</v>
      </c>
      <c r="U1118" s="159">
        <f>SUM(R1118:T1118)</f>
        <v>25.281034482758621</v>
      </c>
      <c r="V1118" s="47">
        <v>100</v>
      </c>
      <c r="W1118" s="47">
        <v>100</v>
      </c>
      <c r="X1118" s="59" t="s">
        <v>8546</v>
      </c>
      <c r="AB1118" s="156">
        <v>4</v>
      </c>
      <c r="AD1118" s="159">
        <v>12.57</v>
      </c>
      <c r="AE1118" s="10">
        <v>5</v>
      </c>
      <c r="AF1118" s="156">
        <v>100</v>
      </c>
      <c r="AG1118" s="156" t="s">
        <v>289</v>
      </c>
      <c r="AH1118" s="156" t="s">
        <v>8691</v>
      </c>
      <c r="AI1118" s="156">
        <v>70</v>
      </c>
      <c r="AJ1118" s="156" t="s">
        <v>8557</v>
      </c>
      <c r="AK1118" s="156" t="s">
        <v>8665</v>
      </c>
      <c r="AL1118" s="156">
        <v>30</v>
      </c>
      <c r="AM1118" s="156"/>
      <c r="AN1118" s="156"/>
      <c r="AO1118" s="156"/>
      <c r="AP1118" s="156"/>
      <c r="AQ1118" s="156"/>
      <c r="AR1118" s="156"/>
      <c r="AS1118" s="156"/>
      <c r="AT1118" s="156"/>
      <c r="AU1118" s="156"/>
      <c r="AV1118" s="156"/>
      <c r="AW1118" s="156"/>
      <c r="AX1118" s="156"/>
    </row>
    <row r="1119" spans="1:50" s="10" customFormat="1" ht="198">
      <c r="A1119" s="10">
        <v>2990</v>
      </c>
      <c r="B1119" s="10" t="s">
        <v>8539</v>
      </c>
      <c r="C1119" s="156" t="s">
        <v>8540</v>
      </c>
      <c r="D1119" s="158" t="s">
        <v>8557</v>
      </c>
      <c r="E1119" s="157" t="s">
        <v>1335</v>
      </c>
      <c r="F1119" s="100" t="s">
        <v>8683</v>
      </c>
      <c r="G1119" s="157" t="s">
        <v>8692</v>
      </c>
      <c r="H1119" s="156">
        <v>2012</v>
      </c>
      <c r="I1119" s="157" t="s">
        <v>8693</v>
      </c>
      <c r="J1119" s="99">
        <v>68999.179999999993</v>
      </c>
      <c r="K1119" s="52" t="s">
        <v>8820</v>
      </c>
      <c r="L1119" s="156" t="s">
        <v>8686</v>
      </c>
      <c r="M1119" s="157" t="s">
        <v>8687</v>
      </c>
      <c r="N1119" s="157" t="s">
        <v>8694</v>
      </c>
      <c r="O1119" s="157" t="s">
        <v>8695</v>
      </c>
      <c r="P1119" s="157" t="s">
        <v>8696</v>
      </c>
      <c r="Q1119" s="159">
        <v>22.35</v>
      </c>
      <c r="R1119" s="159"/>
      <c r="S1119" s="159">
        <f>(1500+4000+500+1000+0+0)/2088*1</f>
        <v>3.3524904214559386</v>
      </c>
      <c r="T1119" s="159">
        <v>22.35</v>
      </c>
      <c r="U1119" s="159">
        <f>SUM(R1119:T1119)</f>
        <v>25.702490421455941</v>
      </c>
      <c r="V1119" s="47">
        <v>100</v>
      </c>
      <c r="W1119" s="47">
        <v>100</v>
      </c>
      <c r="X1119" s="59" t="s">
        <v>8546</v>
      </c>
      <c r="AB1119" s="156">
        <v>4</v>
      </c>
      <c r="AD1119" s="159">
        <v>12.57</v>
      </c>
      <c r="AE1119" s="10">
        <v>5</v>
      </c>
      <c r="AF1119" s="156">
        <v>100</v>
      </c>
      <c r="AG1119" s="156" t="s">
        <v>289</v>
      </c>
      <c r="AH1119" s="156" t="s">
        <v>8691</v>
      </c>
      <c r="AI1119" s="156">
        <v>80</v>
      </c>
      <c r="AJ1119" s="156" t="s">
        <v>8557</v>
      </c>
      <c r="AK1119" s="156" t="s">
        <v>8665</v>
      </c>
      <c r="AL1119" s="156">
        <v>20</v>
      </c>
      <c r="AM1119" s="156"/>
      <c r="AN1119" s="156"/>
      <c r="AO1119" s="156"/>
      <c r="AP1119" s="156"/>
      <c r="AQ1119" s="156"/>
      <c r="AR1119" s="156"/>
      <c r="AS1119" s="156"/>
      <c r="AT1119" s="156"/>
      <c r="AU1119" s="156"/>
      <c r="AV1119" s="156"/>
      <c r="AW1119" s="156"/>
      <c r="AX1119" s="156"/>
    </row>
    <row r="1120" spans="1:50" s="10" customFormat="1" ht="409.6">
      <c r="A1120" s="10">
        <v>2990</v>
      </c>
      <c r="B1120" s="10" t="s">
        <v>8539</v>
      </c>
      <c r="C1120" s="156" t="s">
        <v>8540</v>
      </c>
      <c r="D1120" s="158" t="s">
        <v>8557</v>
      </c>
      <c r="E1120" s="157" t="s">
        <v>1335</v>
      </c>
      <c r="F1120" s="100" t="s">
        <v>8683</v>
      </c>
      <c r="G1120" s="157" t="s">
        <v>8697</v>
      </c>
      <c r="H1120" s="156">
        <v>2010</v>
      </c>
      <c r="I1120" s="157" t="s">
        <v>8698</v>
      </c>
      <c r="J1120" s="99">
        <v>28390.84</v>
      </c>
      <c r="K1120" s="52" t="s">
        <v>8820</v>
      </c>
      <c r="L1120" s="156" t="s">
        <v>8686</v>
      </c>
      <c r="M1120" s="157" t="s">
        <v>8687</v>
      </c>
      <c r="N1120" s="157" t="s">
        <v>9461</v>
      </c>
      <c r="O1120" s="157" t="s">
        <v>8699</v>
      </c>
      <c r="P1120" s="157" t="s">
        <v>8700</v>
      </c>
      <c r="Q1120" s="159">
        <v>22.35</v>
      </c>
      <c r="R1120" s="159"/>
      <c r="S1120" s="159">
        <f>(1500+4000+120+500+0+0)/2088*1</f>
        <v>2.9310344827586206</v>
      </c>
      <c r="T1120" s="159">
        <v>22.35</v>
      </c>
      <c r="U1120" s="159">
        <f>SUM(R1120:T1120)</f>
        <v>25.281034482758621</v>
      </c>
      <c r="V1120" s="47">
        <v>100</v>
      </c>
      <c r="W1120" s="47">
        <f>ROUND(100/28390.84*28390.84,0)</f>
        <v>100</v>
      </c>
      <c r="X1120" s="59" t="s">
        <v>8546</v>
      </c>
      <c r="AB1120" s="156">
        <v>66</v>
      </c>
      <c r="AD1120" s="159">
        <v>12.57</v>
      </c>
      <c r="AE1120" s="10">
        <v>5</v>
      </c>
      <c r="AF1120" s="156">
        <v>100</v>
      </c>
      <c r="AG1120" s="156" t="s">
        <v>289</v>
      </c>
      <c r="AH1120" s="156" t="s">
        <v>8691</v>
      </c>
      <c r="AI1120" s="156">
        <v>80</v>
      </c>
      <c r="AJ1120" s="156" t="s">
        <v>8557</v>
      </c>
      <c r="AK1120" s="156" t="s">
        <v>8665</v>
      </c>
      <c r="AL1120" s="156">
        <v>20</v>
      </c>
      <c r="AM1120" s="156"/>
      <c r="AN1120" s="156"/>
      <c r="AO1120" s="156"/>
      <c r="AP1120" s="156"/>
      <c r="AQ1120" s="156"/>
      <c r="AR1120" s="156"/>
      <c r="AS1120" s="156"/>
      <c r="AT1120" s="156"/>
      <c r="AU1120" s="156"/>
      <c r="AV1120" s="156"/>
      <c r="AW1120" s="156"/>
      <c r="AX1120" s="156"/>
    </row>
    <row r="1121" spans="1:50" s="10" customFormat="1" ht="155.6">
      <c r="A1121" s="10">
        <v>2990</v>
      </c>
      <c r="B1121" s="10" t="s">
        <v>8539</v>
      </c>
      <c r="C1121" s="156" t="s">
        <v>8540</v>
      </c>
      <c r="D1121" s="158" t="s">
        <v>8557</v>
      </c>
      <c r="E1121" s="157" t="s">
        <v>1335</v>
      </c>
      <c r="F1121" s="100" t="s">
        <v>8683</v>
      </c>
      <c r="G1121" s="157" t="s">
        <v>8701</v>
      </c>
      <c r="H1121" s="156">
        <v>2010</v>
      </c>
      <c r="I1121" s="157" t="s">
        <v>8702</v>
      </c>
      <c r="J1121" s="99">
        <v>792044.16</v>
      </c>
      <c r="K1121" s="52" t="s">
        <v>8820</v>
      </c>
      <c r="L1121" s="157" t="s">
        <v>8703</v>
      </c>
      <c r="M1121" s="157" t="s">
        <v>8687</v>
      </c>
      <c r="N1121" s="157" t="s">
        <v>8704</v>
      </c>
      <c r="O1121" s="157" t="s">
        <v>8705</v>
      </c>
      <c r="P1121" s="157" t="s">
        <v>8706</v>
      </c>
      <c r="Q1121" s="159">
        <v>22.35</v>
      </c>
      <c r="R1121" s="159"/>
      <c r="S1121" s="159">
        <f>(10000+10000+1000+2000+0+0)/2088*1</f>
        <v>11.015325670498084</v>
      </c>
      <c r="T1121" s="159">
        <v>22.35</v>
      </c>
      <c r="U1121" s="159">
        <f t="shared" si="49"/>
        <v>33.365325670498088</v>
      </c>
      <c r="V1121" s="47">
        <v>100</v>
      </c>
      <c r="W1121" s="47">
        <f>ROUND(100/792044.16*792044.16,0)</f>
        <v>100</v>
      </c>
      <c r="X1121" s="59" t="s">
        <v>8546</v>
      </c>
      <c r="AB1121" s="156">
        <v>35</v>
      </c>
      <c r="AD1121" s="159">
        <v>12.57</v>
      </c>
      <c r="AE1121" s="10">
        <v>3</v>
      </c>
      <c r="AF1121" s="156">
        <v>100</v>
      </c>
      <c r="AG1121" s="156" t="s">
        <v>289</v>
      </c>
      <c r="AH1121" s="156" t="s">
        <v>8691</v>
      </c>
      <c r="AI1121" s="156">
        <v>80</v>
      </c>
      <c r="AJ1121" s="156" t="s">
        <v>8557</v>
      </c>
      <c r="AK1121" s="156" t="s">
        <v>8665</v>
      </c>
      <c r="AL1121" s="156">
        <v>20</v>
      </c>
      <c r="AM1121" s="156"/>
      <c r="AN1121" s="156"/>
      <c r="AO1121" s="156"/>
      <c r="AP1121" s="156"/>
      <c r="AQ1121" s="156"/>
      <c r="AR1121" s="156"/>
      <c r="AS1121" s="156"/>
      <c r="AT1121" s="156"/>
      <c r="AU1121" s="156"/>
      <c r="AV1121" s="156"/>
      <c r="AW1121" s="156"/>
      <c r="AX1121" s="156"/>
    </row>
    <row r="1122" spans="1:50" s="10" customFormat="1" ht="254.6">
      <c r="A1122" s="10">
        <v>2990</v>
      </c>
      <c r="B1122" s="10" t="s">
        <v>8539</v>
      </c>
      <c r="C1122" s="156" t="s">
        <v>8540</v>
      </c>
      <c r="D1122" s="158" t="s">
        <v>8557</v>
      </c>
      <c r="E1122" s="157" t="s">
        <v>1335</v>
      </c>
      <c r="F1122" s="100" t="s">
        <v>8683</v>
      </c>
      <c r="G1122" s="157" t="s">
        <v>8707</v>
      </c>
      <c r="H1122" s="156">
        <v>2010</v>
      </c>
      <c r="I1122" s="157" t="s">
        <v>8708</v>
      </c>
      <c r="J1122" s="99">
        <v>64284</v>
      </c>
      <c r="K1122" s="52" t="s">
        <v>8820</v>
      </c>
      <c r="L1122" s="157" t="s">
        <v>8703</v>
      </c>
      <c r="M1122" s="157" t="s">
        <v>8687</v>
      </c>
      <c r="N1122" s="157" t="s">
        <v>8709</v>
      </c>
      <c r="O1122" s="157" t="s">
        <v>8710</v>
      </c>
      <c r="P1122" s="157" t="s">
        <v>8711</v>
      </c>
      <c r="Q1122" s="159">
        <v>22.35</v>
      </c>
      <c r="R1122" s="159"/>
      <c r="S1122" s="159">
        <f>(3000+4000+500+2000+0+0)/2088*1</f>
        <v>4.5498084291187739</v>
      </c>
      <c r="T1122" s="159">
        <v>22.35</v>
      </c>
      <c r="U1122" s="159">
        <f t="shared" si="49"/>
        <v>26.899808429118774</v>
      </c>
      <c r="V1122" s="47">
        <v>100</v>
      </c>
      <c r="W1122" s="47">
        <f>ROUND(100/64284*64284,0)</f>
        <v>100</v>
      </c>
      <c r="X1122" s="59" t="s">
        <v>8546</v>
      </c>
      <c r="AB1122" s="156">
        <v>35</v>
      </c>
      <c r="AD1122" s="159">
        <v>12.57</v>
      </c>
      <c r="AE1122" s="10">
        <v>5</v>
      </c>
      <c r="AF1122" s="156">
        <v>100</v>
      </c>
      <c r="AG1122" s="156" t="s">
        <v>289</v>
      </c>
      <c r="AH1122" s="156" t="s">
        <v>8691</v>
      </c>
      <c r="AI1122" s="156">
        <v>80</v>
      </c>
      <c r="AJ1122" s="156" t="s">
        <v>8557</v>
      </c>
      <c r="AK1122" s="156" t="s">
        <v>8665</v>
      </c>
      <c r="AL1122" s="156">
        <v>20</v>
      </c>
      <c r="AM1122" s="156"/>
      <c r="AN1122" s="156"/>
      <c r="AO1122" s="156"/>
      <c r="AP1122" s="156"/>
      <c r="AQ1122" s="156"/>
      <c r="AR1122" s="156"/>
      <c r="AS1122" s="156"/>
      <c r="AT1122" s="156"/>
      <c r="AU1122" s="156"/>
      <c r="AV1122" s="156"/>
      <c r="AW1122" s="156"/>
      <c r="AX1122" s="156"/>
    </row>
    <row r="1123" spans="1:50" s="10" customFormat="1" ht="141.44999999999999">
      <c r="A1123" s="10">
        <v>2990</v>
      </c>
      <c r="B1123" s="10" t="s">
        <v>8539</v>
      </c>
      <c r="C1123" s="156" t="s">
        <v>8540</v>
      </c>
      <c r="D1123" s="158" t="s">
        <v>8557</v>
      </c>
      <c r="E1123" s="157" t="s">
        <v>1335</v>
      </c>
      <c r="F1123" s="100" t="s">
        <v>8683</v>
      </c>
      <c r="G1123" s="157" t="s">
        <v>8712</v>
      </c>
      <c r="H1123" s="156">
        <v>2013</v>
      </c>
      <c r="I1123" s="157" t="s">
        <v>8713</v>
      </c>
      <c r="J1123" s="159">
        <v>90144.47</v>
      </c>
      <c r="K1123" s="52" t="s">
        <v>8820</v>
      </c>
      <c r="L1123" s="156" t="s">
        <v>8686</v>
      </c>
      <c r="M1123" s="157" t="s">
        <v>8687</v>
      </c>
      <c r="N1123" s="157" t="s">
        <v>9701</v>
      </c>
      <c r="O1123" s="157" t="s">
        <v>8714</v>
      </c>
      <c r="P1123" s="157" t="s">
        <v>8715</v>
      </c>
      <c r="Q1123" s="159">
        <v>22.35</v>
      </c>
      <c r="R1123" s="159"/>
      <c r="S1123" s="159">
        <f>(1500+4000+500+1000+0+0)/2088*1</f>
        <v>3.3524904214559386</v>
      </c>
      <c r="T1123" s="159">
        <v>22.35</v>
      </c>
      <c r="U1123" s="159">
        <f>SUM(R1123:T1123)</f>
        <v>25.702490421455941</v>
      </c>
      <c r="V1123" s="47">
        <v>100</v>
      </c>
      <c r="W1123" s="47">
        <v>100</v>
      </c>
      <c r="X1123" s="59" t="s">
        <v>8546</v>
      </c>
      <c r="AB1123" s="156">
        <v>4</v>
      </c>
      <c r="AD1123" s="159">
        <v>12.57</v>
      </c>
      <c r="AE1123" s="10">
        <v>5</v>
      </c>
      <c r="AF1123" s="156">
        <v>100</v>
      </c>
      <c r="AG1123" s="156" t="s">
        <v>289</v>
      </c>
      <c r="AH1123" s="156" t="s">
        <v>8691</v>
      </c>
      <c r="AI1123" s="156">
        <v>60</v>
      </c>
      <c r="AJ1123" s="156" t="s">
        <v>8557</v>
      </c>
      <c r="AK1123" s="156" t="s">
        <v>8665</v>
      </c>
      <c r="AL1123" s="156">
        <v>40</v>
      </c>
      <c r="AM1123" s="156"/>
      <c r="AN1123" s="156"/>
      <c r="AO1123" s="156"/>
      <c r="AP1123" s="156"/>
      <c r="AQ1123" s="156"/>
      <c r="AR1123" s="156"/>
      <c r="AS1123" s="156"/>
      <c r="AT1123" s="156"/>
      <c r="AU1123" s="156"/>
      <c r="AV1123" s="156"/>
      <c r="AW1123" s="156"/>
      <c r="AX1123" s="156"/>
    </row>
    <row r="1124" spans="1:50" s="10" customFormat="1" ht="56.6">
      <c r="A1124" s="10">
        <v>2990</v>
      </c>
      <c r="B1124" s="10" t="s">
        <v>8539</v>
      </c>
      <c r="C1124" s="156" t="s">
        <v>8540</v>
      </c>
      <c r="D1124" s="158" t="s">
        <v>8557</v>
      </c>
      <c r="E1124" s="157" t="s">
        <v>1344</v>
      </c>
      <c r="F1124" s="100" t="s">
        <v>8716</v>
      </c>
      <c r="G1124" s="157" t="s">
        <v>8717</v>
      </c>
      <c r="H1124" s="156">
        <v>2010</v>
      </c>
      <c r="I1124" s="157" t="s">
        <v>8718</v>
      </c>
      <c r="J1124" s="99">
        <v>111552.17</v>
      </c>
      <c r="K1124" s="52" t="s">
        <v>8820</v>
      </c>
      <c r="L1124" s="157" t="s">
        <v>8593</v>
      </c>
      <c r="M1124" s="157" t="s">
        <v>8594</v>
      </c>
      <c r="N1124" s="157" t="s">
        <v>8719</v>
      </c>
      <c r="O1124" s="157" t="s">
        <v>8720</v>
      </c>
      <c r="P1124" s="157" t="s">
        <v>8721</v>
      </c>
      <c r="Q1124" s="159">
        <v>22.35</v>
      </c>
      <c r="R1124" s="159"/>
      <c r="S1124" s="159">
        <f>(15000+5000+120+1000+0+0)/2088*1</f>
        <v>10.114942528735632</v>
      </c>
      <c r="T1124" s="159">
        <v>22.35</v>
      </c>
      <c r="U1124" s="159">
        <f t="shared" si="49"/>
        <v>32.464942528735634</v>
      </c>
      <c r="V1124" s="47">
        <v>100</v>
      </c>
      <c r="W1124" s="47">
        <f>ROUND(100/111552.17*111552.17,0)</f>
        <v>100</v>
      </c>
      <c r="X1124" s="59" t="s">
        <v>8546</v>
      </c>
      <c r="AB1124" s="156">
        <v>35</v>
      </c>
      <c r="AD1124" s="159"/>
      <c r="AE1124" s="10">
        <v>5</v>
      </c>
      <c r="AF1124" s="156">
        <v>100</v>
      </c>
      <c r="AG1124" s="156" t="s">
        <v>219</v>
      </c>
      <c r="AH1124" s="156" t="s">
        <v>8597</v>
      </c>
      <c r="AI1124" s="156">
        <v>70</v>
      </c>
      <c r="AJ1124" s="156" t="s">
        <v>8557</v>
      </c>
      <c r="AK1124" s="156" t="s">
        <v>8665</v>
      </c>
      <c r="AL1124" s="156">
        <v>30</v>
      </c>
      <c r="AM1124" s="156"/>
      <c r="AN1124" s="156"/>
      <c r="AO1124" s="156"/>
      <c r="AP1124" s="156"/>
      <c r="AQ1124" s="156"/>
      <c r="AR1124" s="156"/>
      <c r="AS1124" s="156"/>
      <c r="AT1124" s="156"/>
      <c r="AU1124" s="156"/>
      <c r="AV1124" s="156"/>
      <c r="AW1124" s="156"/>
      <c r="AX1124" s="156"/>
    </row>
    <row r="1125" spans="1:50" s="10" customFormat="1" ht="127.3">
      <c r="A1125" s="10">
        <v>2990</v>
      </c>
      <c r="B1125" s="10" t="s">
        <v>8539</v>
      </c>
      <c r="C1125" s="156" t="s">
        <v>8540</v>
      </c>
      <c r="D1125" s="158" t="s">
        <v>8557</v>
      </c>
      <c r="E1125" s="157" t="s">
        <v>1344</v>
      </c>
      <c r="F1125" s="100" t="s">
        <v>8716</v>
      </c>
      <c r="G1125" s="157" t="s">
        <v>3212</v>
      </c>
      <c r="H1125" s="156">
        <v>2011</v>
      </c>
      <c r="I1125" s="157" t="s">
        <v>3213</v>
      </c>
      <c r="J1125" s="99">
        <v>74940</v>
      </c>
      <c r="K1125" s="52" t="s">
        <v>8820</v>
      </c>
      <c r="L1125" s="157" t="s">
        <v>8593</v>
      </c>
      <c r="M1125" s="157" t="s">
        <v>8722</v>
      </c>
      <c r="N1125" s="157" t="s">
        <v>8723</v>
      </c>
      <c r="O1125" s="157" t="s">
        <v>8724</v>
      </c>
      <c r="P1125" s="157" t="s">
        <v>8725</v>
      </c>
      <c r="Q1125" s="159">
        <v>22.35</v>
      </c>
      <c r="R1125" s="159"/>
      <c r="S1125" s="159">
        <f>(2000+10000+120+1000+0+0)/2088*1</f>
        <v>6.2835249042145591</v>
      </c>
      <c r="T1125" s="159">
        <v>22.35</v>
      </c>
      <c r="U1125" s="159">
        <f t="shared" si="49"/>
        <v>28.633524904214561</v>
      </c>
      <c r="V1125" s="47">
        <v>100</v>
      </c>
      <c r="W1125" s="47">
        <f>ROUND(100/74940*74940,0)</f>
        <v>100</v>
      </c>
      <c r="X1125" s="59" t="s">
        <v>8546</v>
      </c>
      <c r="AB1125" s="156">
        <v>4</v>
      </c>
      <c r="AD1125" s="159"/>
      <c r="AE1125" s="10">
        <v>5</v>
      </c>
      <c r="AF1125" s="156">
        <v>100</v>
      </c>
      <c r="AG1125" s="156" t="s">
        <v>219</v>
      </c>
      <c r="AH1125" s="156" t="s">
        <v>8597</v>
      </c>
      <c r="AI1125" s="156">
        <v>20</v>
      </c>
      <c r="AJ1125" s="156" t="s">
        <v>8557</v>
      </c>
      <c r="AK1125" s="156" t="s">
        <v>8665</v>
      </c>
      <c r="AL1125" s="156">
        <v>10</v>
      </c>
      <c r="AM1125" s="156" t="s">
        <v>1675</v>
      </c>
      <c r="AN1125" s="156" t="s">
        <v>8598</v>
      </c>
      <c r="AO1125" s="156">
        <v>40</v>
      </c>
      <c r="AP1125" s="156" t="s">
        <v>8726</v>
      </c>
      <c r="AQ1125" s="156" t="s">
        <v>8727</v>
      </c>
      <c r="AR1125" s="156">
        <v>30</v>
      </c>
      <c r="AS1125" s="156"/>
      <c r="AT1125" s="156"/>
      <c r="AU1125" s="156"/>
      <c r="AV1125" s="156"/>
      <c r="AW1125" s="156"/>
      <c r="AX1125" s="156"/>
    </row>
    <row r="1126" spans="1:50" s="10" customFormat="1" ht="212.15">
      <c r="A1126" s="10">
        <v>2990</v>
      </c>
      <c r="B1126" s="10" t="s">
        <v>8539</v>
      </c>
      <c r="C1126" s="156" t="s">
        <v>8540</v>
      </c>
      <c r="D1126" s="158" t="s">
        <v>8557</v>
      </c>
      <c r="E1126" s="157" t="s">
        <v>3903</v>
      </c>
      <c r="F1126" s="160" t="s">
        <v>8728</v>
      </c>
      <c r="G1126" s="157" t="s">
        <v>8729</v>
      </c>
      <c r="H1126" s="156">
        <v>2013</v>
      </c>
      <c r="I1126" s="157" t="s">
        <v>8730</v>
      </c>
      <c r="J1126" s="99">
        <v>51087.6</v>
      </c>
      <c r="K1126" s="52" t="s">
        <v>8820</v>
      </c>
      <c r="L1126" s="157" t="s">
        <v>8731</v>
      </c>
      <c r="M1126" s="157" t="s">
        <v>8732</v>
      </c>
      <c r="N1126" s="157" t="s">
        <v>8733</v>
      </c>
      <c r="O1126" s="157" t="s">
        <v>8734</v>
      </c>
      <c r="P1126" s="157" t="s">
        <v>8735</v>
      </c>
      <c r="Q1126" s="159">
        <v>22.35</v>
      </c>
      <c r="R1126" s="159"/>
      <c r="S1126" s="159">
        <f>(1500+4000+120+500+0+0)/2088*0.8</f>
        <v>2.3448275862068964</v>
      </c>
      <c r="T1126" s="159">
        <v>22.35</v>
      </c>
      <c r="U1126" s="159">
        <f t="shared" si="49"/>
        <v>24.694827586206898</v>
      </c>
      <c r="V1126" s="47">
        <v>100</v>
      </c>
      <c r="W1126" s="47">
        <v>100</v>
      </c>
      <c r="X1126" s="59" t="s">
        <v>8546</v>
      </c>
      <c r="AB1126" s="156">
        <v>11</v>
      </c>
      <c r="AD1126" s="159">
        <v>12.57</v>
      </c>
      <c r="AE1126" s="10">
        <v>5</v>
      </c>
      <c r="AF1126" s="156">
        <v>100</v>
      </c>
      <c r="AG1126" s="156" t="s">
        <v>8736</v>
      </c>
      <c r="AH1126" s="156" t="s">
        <v>8737</v>
      </c>
      <c r="AI1126" s="156">
        <v>80</v>
      </c>
      <c r="AJ1126" s="156" t="s">
        <v>8557</v>
      </c>
      <c r="AK1126" s="156" t="s">
        <v>8665</v>
      </c>
      <c r="AL1126" s="156">
        <v>20</v>
      </c>
      <c r="AM1126" s="156"/>
      <c r="AN1126" s="156"/>
      <c r="AO1126" s="156"/>
      <c r="AP1126" s="156"/>
      <c r="AQ1126" s="156"/>
      <c r="AR1126" s="156"/>
      <c r="AS1126" s="156"/>
      <c r="AT1126" s="156"/>
      <c r="AU1126" s="156"/>
      <c r="AV1126" s="156"/>
      <c r="AW1126" s="156"/>
      <c r="AX1126" s="156"/>
    </row>
    <row r="1127" spans="1:50" s="10" customFormat="1" ht="240.45">
      <c r="A1127" s="10">
        <v>2990</v>
      </c>
      <c r="B1127" s="10" t="s">
        <v>8539</v>
      </c>
      <c r="C1127" s="156" t="s">
        <v>8540</v>
      </c>
      <c r="D1127" s="158" t="s">
        <v>8557</v>
      </c>
      <c r="E1127" s="157" t="s">
        <v>3903</v>
      </c>
      <c r="F1127" s="160" t="s">
        <v>8728</v>
      </c>
      <c r="G1127" s="157" t="s">
        <v>8738</v>
      </c>
      <c r="H1127" s="156">
        <v>2010</v>
      </c>
      <c r="I1127" s="157" t="s">
        <v>8739</v>
      </c>
      <c r="J1127" s="99">
        <v>32368.54</v>
      </c>
      <c r="K1127" s="52" t="s">
        <v>8820</v>
      </c>
      <c r="L1127" s="157" t="s">
        <v>8731</v>
      </c>
      <c r="M1127" s="157" t="s">
        <v>8740</v>
      </c>
      <c r="N1127" s="157" t="s">
        <v>8741</v>
      </c>
      <c r="O1127" s="157" t="s">
        <v>8742</v>
      </c>
      <c r="P1127" s="157" t="s">
        <v>8743</v>
      </c>
      <c r="Q1127" s="159">
        <v>22.35</v>
      </c>
      <c r="R1127" s="159"/>
      <c r="S1127" s="159">
        <f>(1500+4000+120+500+0+0)/2088*0.8</f>
        <v>2.3448275862068964</v>
      </c>
      <c r="T1127" s="159">
        <v>22.35</v>
      </c>
      <c r="U1127" s="159">
        <f t="shared" si="49"/>
        <v>24.694827586206898</v>
      </c>
      <c r="V1127" s="47">
        <v>100</v>
      </c>
      <c r="W1127" s="47">
        <f>ROUND(100/32368.54*32368.54,0)</f>
        <v>100</v>
      </c>
      <c r="X1127" s="59" t="s">
        <v>8546</v>
      </c>
      <c r="AB1127" s="156">
        <v>4</v>
      </c>
      <c r="AD1127" s="159">
        <v>12.57</v>
      </c>
      <c r="AE1127" s="10">
        <v>5</v>
      </c>
      <c r="AF1127" s="156">
        <v>100</v>
      </c>
      <c r="AG1127" s="156" t="s">
        <v>8736</v>
      </c>
      <c r="AH1127" s="156" t="s">
        <v>8737</v>
      </c>
      <c r="AI1127" s="156">
        <v>80</v>
      </c>
      <c r="AJ1127" s="156" t="s">
        <v>8557</v>
      </c>
      <c r="AK1127" s="156" t="s">
        <v>8665</v>
      </c>
      <c r="AL1127" s="156">
        <v>20</v>
      </c>
      <c r="AM1127" s="156"/>
      <c r="AN1127" s="156"/>
      <c r="AO1127" s="156"/>
      <c r="AP1127" s="156"/>
      <c r="AQ1127" s="156"/>
      <c r="AR1127" s="156"/>
      <c r="AS1127" s="156"/>
      <c r="AT1127" s="156"/>
      <c r="AU1127" s="156"/>
      <c r="AV1127" s="156"/>
      <c r="AW1127" s="156"/>
      <c r="AX1127" s="156"/>
    </row>
    <row r="1128" spans="1:50" s="10" customFormat="1" ht="141.44999999999999">
      <c r="A1128" s="10">
        <v>2990</v>
      </c>
      <c r="B1128" s="10" t="s">
        <v>8539</v>
      </c>
      <c r="C1128" s="156" t="s">
        <v>8540</v>
      </c>
      <c r="D1128" s="158" t="s">
        <v>8557</v>
      </c>
      <c r="E1128" s="157" t="s">
        <v>8744</v>
      </c>
      <c r="F1128" s="100" t="s">
        <v>8745</v>
      </c>
      <c r="G1128" s="157" t="s">
        <v>8746</v>
      </c>
      <c r="H1128" s="156">
        <v>2013</v>
      </c>
      <c r="I1128" s="156" t="s">
        <v>8747</v>
      </c>
      <c r="J1128" s="99">
        <v>23958</v>
      </c>
      <c r="K1128" s="52" t="s">
        <v>8820</v>
      </c>
      <c r="L1128" s="157" t="s">
        <v>8748</v>
      </c>
      <c r="M1128" s="157" t="s">
        <v>8749</v>
      </c>
      <c r="N1128" s="156" t="s">
        <v>8750</v>
      </c>
      <c r="O1128" s="157" t="s">
        <v>8751</v>
      </c>
      <c r="P1128" s="157" t="s">
        <v>8752</v>
      </c>
      <c r="Q1128" s="159">
        <v>22.35</v>
      </c>
      <c r="R1128" s="159"/>
      <c r="S1128" s="159">
        <f>(1500+4000+120+500+0+0)/2088*0.5</f>
        <v>1.4655172413793103</v>
      </c>
      <c r="T1128" s="159">
        <v>22.35</v>
      </c>
      <c r="U1128" s="159">
        <f t="shared" si="49"/>
        <v>23.815517241379311</v>
      </c>
      <c r="V1128" s="47">
        <v>100</v>
      </c>
      <c r="W1128" s="47">
        <v>100</v>
      </c>
      <c r="X1128" s="59" t="s">
        <v>8546</v>
      </c>
      <c r="AB1128" s="156">
        <v>4</v>
      </c>
      <c r="AD1128" s="159">
        <v>12.57</v>
      </c>
      <c r="AE1128" s="10">
        <v>5</v>
      </c>
      <c r="AF1128" s="156">
        <v>100</v>
      </c>
      <c r="AG1128" s="156" t="s">
        <v>8753</v>
      </c>
      <c r="AH1128" s="156" t="s">
        <v>8754</v>
      </c>
      <c r="AI1128" s="156">
        <v>50</v>
      </c>
      <c r="AJ1128" s="156" t="s">
        <v>8557</v>
      </c>
      <c r="AK1128" s="156" t="s">
        <v>8665</v>
      </c>
      <c r="AL1128" s="156">
        <v>50</v>
      </c>
      <c r="AM1128" s="156"/>
      <c r="AN1128" s="156"/>
      <c r="AO1128" s="156"/>
      <c r="AP1128" s="156"/>
      <c r="AQ1128" s="156"/>
      <c r="AR1128" s="156"/>
      <c r="AS1128" s="156"/>
      <c r="AT1128" s="156"/>
      <c r="AU1128" s="156"/>
      <c r="AV1128" s="156"/>
      <c r="AW1128" s="156"/>
      <c r="AX1128" s="156"/>
    </row>
    <row r="1129" spans="1:50" s="10" customFormat="1" ht="99">
      <c r="A1129" s="10">
        <v>2990</v>
      </c>
      <c r="B1129" s="10" t="s">
        <v>8539</v>
      </c>
      <c r="C1129" s="156" t="s">
        <v>8540</v>
      </c>
      <c r="D1129" s="158" t="s">
        <v>8557</v>
      </c>
      <c r="E1129" s="157" t="s">
        <v>8744</v>
      </c>
      <c r="F1129" s="100" t="s">
        <v>8745</v>
      </c>
      <c r="G1129" s="156" t="s">
        <v>8755</v>
      </c>
      <c r="H1129" s="156">
        <v>2012</v>
      </c>
      <c r="I1129" s="157" t="s">
        <v>8756</v>
      </c>
      <c r="J1129" s="99">
        <v>49725.67</v>
      </c>
      <c r="K1129" s="52" t="s">
        <v>8820</v>
      </c>
      <c r="L1129" s="157" t="s">
        <v>8748</v>
      </c>
      <c r="M1129" s="157" t="s">
        <v>8749</v>
      </c>
      <c r="N1129" s="156" t="s">
        <v>8757</v>
      </c>
      <c r="O1129" s="156" t="s">
        <v>8758</v>
      </c>
      <c r="P1129" s="157" t="s">
        <v>8759</v>
      </c>
      <c r="Q1129" s="159">
        <v>22.35</v>
      </c>
      <c r="R1129" s="159"/>
      <c r="S1129" s="159">
        <f>(1500+4000+120+2000+0+0)/2088*0.9</f>
        <v>3.2844827586206895</v>
      </c>
      <c r="T1129" s="159">
        <v>22.35</v>
      </c>
      <c r="U1129" s="159">
        <f>SUM(R1129:T1129)</f>
        <v>25.634482758620692</v>
      </c>
      <c r="V1129" s="47">
        <v>100</v>
      </c>
      <c r="W1129" s="47">
        <v>100</v>
      </c>
      <c r="X1129" s="59" t="s">
        <v>8546</v>
      </c>
      <c r="AB1129" s="156">
        <v>8</v>
      </c>
      <c r="AD1129" s="159">
        <v>12.57</v>
      </c>
      <c r="AE1129" s="10">
        <v>5</v>
      </c>
      <c r="AF1129" s="156">
        <v>100</v>
      </c>
      <c r="AG1129" s="156" t="s">
        <v>8753</v>
      </c>
      <c r="AH1129" s="156" t="s">
        <v>8754</v>
      </c>
      <c r="AI1129" s="156">
        <v>50</v>
      </c>
      <c r="AJ1129" s="156" t="s">
        <v>8557</v>
      </c>
      <c r="AK1129" s="156" t="s">
        <v>8665</v>
      </c>
      <c r="AL1129" s="156">
        <v>10</v>
      </c>
      <c r="AP1129" s="156"/>
      <c r="AQ1129" s="156"/>
      <c r="AR1129" s="156"/>
      <c r="AS1129" s="156"/>
      <c r="AT1129" s="156"/>
      <c r="AU1129" s="156"/>
      <c r="AV1129" s="156"/>
      <c r="AW1129" s="156"/>
      <c r="AX1129" s="156"/>
    </row>
    <row r="1130" spans="1:50" s="10" customFormat="1" ht="99">
      <c r="A1130" s="10">
        <v>2990</v>
      </c>
      <c r="B1130" s="10" t="s">
        <v>8539</v>
      </c>
      <c r="C1130" s="156" t="s">
        <v>8540</v>
      </c>
      <c r="D1130" s="158" t="s">
        <v>8557</v>
      </c>
      <c r="E1130" s="157" t="s">
        <v>2711</v>
      </c>
      <c r="F1130" s="100">
        <v>11130</v>
      </c>
      <c r="G1130" s="157" t="s">
        <v>8760</v>
      </c>
      <c r="H1130" s="156">
        <v>2011</v>
      </c>
      <c r="I1130" s="157" t="s">
        <v>8761</v>
      </c>
      <c r="J1130" s="99">
        <v>71850</v>
      </c>
      <c r="K1130" s="52" t="s">
        <v>8820</v>
      </c>
      <c r="L1130" s="157" t="s">
        <v>8762</v>
      </c>
      <c r="M1130" s="157" t="s">
        <v>8763</v>
      </c>
      <c r="N1130" s="157" t="s">
        <v>8764</v>
      </c>
      <c r="O1130" s="157" t="s">
        <v>8765</v>
      </c>
      <c r="P1130" s="157" t="s">
        <v>8766</v>
      </c>
      <c r="Q1130" s="159">
        <v>22.35</v>
      </c>
      <c r="R1130" s="159"/>
      <c r="S1130" s="159">
        <f>(1500+0+120+3000+0+0)/2088*1</f>
        <v>2.2126436781609193</v>
      </c>
      <c r="T1130" s="159">
        <v>22.35</v>
      </c>
      <c r="U1130" s="159">
        <f t="shared" si="49"/>
        <v>24.562643678160921</v>
      </c>
      <c r="V1130" s="47">
        <v>100</v>
      </c>
      <c r="W1130" s="47">
        <f>ROUND(100/71850*71850,0)</f>
        <v>100</v>
      </c>
      <c r="X1130" s="59" t="s">
        <v>8546</v>
      </c>
      <c r="AB1130" s="156">
        <v>67</v>
      </c>
      <c r="AD1130" s="159">
        <v>12.57</v>
      </c>
      <c r="AE1130" s="10">
        <v>5</v>
      </c>
      <c r="AF1130" s="156">
        <v>100</v>
      </c>
      <c r="AG1130" s="156" t="s">
        <v>1782</v>
      </c>
      <c r="AH1130" s="156" t="s">
        <v>8767</v>
      </c>
      <c r="AI1130" s="156">
        <v>85</v>
      </c>
      <c r="AJ1130" s="156" t="s">
        <v>8557</v>
      </c>
      <c r="AK1130" s="156" t="s">
        <v>8665</v>
      </c>
      <c r="AL1130" s="156">
        <v>15</v>
      </c>
      <c r="AM1130" s="156"/>
      <c r="AN1130" s="156"/>
      <c r="AO1130" s="156"/>
      <c r="AP1130" s="156"/>
      <c r="AQ1130" s="156"/>
      <c r="AR1130" s="156"/>
      <c r="AS1130" s="156"/>
      <c r="AT1130" s="156"/>
      <c r="AU1130" s="156"/>
      <c r="AV1130" s="156"/>
      <c r="AW1130" s="156"/>
      <c r="AX1130" s="156"/>
    </row>
    <row r="1131" spans="1:50" s="10" customFormat="1" ht="99">
      <c r="A1131" s="10">
        <v>2990</v>
      </c>
      <c r="B1131" s="10" t="s">
        <v>8539</v>
      </c>
      <c r="C1131" s="156" t="s">
        <v>8540</v>
      </c>
      <c r="D1131" s="158" t="s">
        <v>8557</v>
      </c>
      <c r="E1131" s="157" t="s">
        <v>2711</v>
      </c>
      <c r="F1131" s="100">
        <v>11130</v>
      </c>
      <c r="G1131" s="157" t="s">
        <v>8768</v>
      </c>
      <c r="H1131" s="156">
        <v>2012</v>
      </c>
      <c r="I1131" s="157" t="s">
        <v>8769</v>
      </c>
      <c r="J1131" s="99">
        <v>61703.199999999997</v>
      </c>
      <c r="K1131" s="52" t="s">
        <v>8820</v>
      </c>
      <c r="L1131" s="157" t="s">
        <v>8762</v>
      </c>
      <c r="M1131" s="157" t="s">
        <v>8763</v>
      </c>
      <c r="N1131" s="157" t="s">
        <v>8764</v>
      </c>
      <c r="O1131" s="157" t="s">
        <v>8765</v>
      </c>
      <c r="P1131" s="157" t="s">
        <v>8770</v>
      </c>
      <c r="Q1131" s="159">
        <v>22.35</v>
      </c>
      <c r="R1131" s="159"/>
      <c r="S1131" s="159">
        <f>(1500+0+120+3000+0+0)/2088*1</f>
        <v>2.2126436781609193</v>
      </c>
      <c r="T1131" s="159">
        <v>22.35</v>
      </c>
      <c r="U1131" s="159">
        <f t="shared" si="49"/>
        <v>24.562643678160921</v>
      </c>
      <c r="V1131" s="47">
        <v>100</v>
      </c>
      <c r="W1131" s="47">
        <v>100</v>
      </c>
      <c r="X1131" s="59" t="s">
        <v>8546</v>
      </c>
      <c r="AB1131" s="156">
        <v>67</v>
      </c>
      <c r="AD1131" s="159">
        <v>12.57</v>
      </c>
      <c r="AE1131" s="10">
        <v>5</v>
      </c>
      <c r="AF1131" s="156">
        <v>100</v>
      </c>
      <c r="AG1131" s="156" t="s">
        <v>1782</v>
      </c>
      <c r="AH1131" s="156" t="s">
        <v>8767</v>
      </c>
      <c r="AI1131" s="156">
        <v>85</v>
      </c>
      <c r="AJ1131" s="156" t="s">
        <v>8557</v>
      </c>
      <c r="AK1131" s="156" t="s">
        <v>8665</v>
      </c>
      <c r="AL1131" s="156">
        <v>15</v>
      </c>
      <c r="AM1131" s="156"/>
      <c r="AN1131" s="156"/>
      <c r="AO1131" s="156"/>
      <c r="AP1131" s="156"/>
      <c r="AQ1131" s="156"/>
      <c r="AR1131" s="156"/>
      <c r="AS1131" s="156"/>
      <c r="AT1131" s="156"/>
      <c r="AU1131" s="156"/>
      <c r="AV1131" s="156"/>
      <c r="AW1131" s="156"/>
      <c r="AX1131" s="156"/>
    </row>
    <row r="1132" spans="1:50" s="10" customFormat="1" ht="99">
      <c r="A1132" s="10">
        <v>2990</v>
      </c>
      <c r="B1132" s="10" t="s">
        <v>8539</v>
      </c>
      <c r="C1132" s="156" t="s">
        <v>8540</v>
      </c>
      <c r="D1132" s="158" t="s">
        <v>8557</v>
      </c>
      <c r="E1132" s="157" t="s">
        <v>2711</v>
      </c>
      <c r="F1132" s="100">
        <v>11130</v>
      </c>
      <c r="G1132" s="157" t="s">
        <v>8771</v>
      </c>
      <c r="H1132" s="156">
        <v>2013</v>
      </c>
      <c r="I1132" s="157" t="s">
        <v>8772</v>
      </c>
      <c r="J1132" s="99">
        <v>96044.5</v>
      </c>
      <c r="K1132" s="52" t="s">
        <v>8820</v>
      </c>
      <c r="L1132" s="157" t="s">
        <v>8762</v>
      </c>
      <c r="M1132" s="157" t="s">
        <v>8763</v>
      </c>
      <c r="N1132" s="157" t="s">
        <v>8764</v>
      </c>
      <c r="O1132" s="157" t="s">
        <v>8765</v>
      </c>
      <c r="P1132" s="157" t="s">
        <v>8773</v>
      </c>
      <c r="Q1132" s="159">
        <v>22.35</v>
      </c>
      <c r="R1132" s="159"/>
      <c r="S1132" s="159">
        <f>(1500+0+120+3000+0+0)/2088*1</f>
        <v>2.2126436781609193</v>
      </c>
      <c r="T1132" s="159">
        <v>22.35</v>
      </c>
      <c r="U1132" s="159">
        <f t="shared" si="49"/>
        <v>24.562643678160921</v>
      </c>
      <c r="V1132" s="47">
        <v>100</v>
      </c>
      <c r="W1132" s="47">
        <v>100</v>
      </c>
      <c r="X1132" s="59" t="s">
        <v>8546</v>
      </c>
      <c r="AB1132" s="156">
        <v>67</v>
      </c>
      <c r="AD1132" s="159">
        <v>12.57</v>
      </c>
      <c r="AE1132" s="10">
        <v>5</v>
      </c>
      <c r="AF1132" s="156">
        <v>100</v>
      </c>
      <c r="AG1132" s="156" t="s">
        <v>1782</v>
      </c>
      <c r="AH1132" s="156" t="s">
        <v>8767</v>
      </c>
      <c r="AI1132" s="156">
        <v>85</v>
      </c>
      <c r="AJ1132" s="156" t="s">
        <v>8557</v>
      </c>
      <c r="AK1132" s="156" t="s">
        <v>8665</v>
      </c>
      <c r="AL1132" s="156">
        <v>15</v>
      </c>
      <c r="AM1132" s="156"/>
      <c r="AN1132" s="156"/>
      <c r="AO1132" s="156"/>
      <c r="AP1132" s="156"/>
      <c r="AQ1132" s="156"/>
      <c r="AR1132" s="156"/>
      <c r="AS1132" s="156"/>
      <c r="AT1132" s="156"/>
      <c r="AU1132" s="156"/>
      <c r="AV1132" s="156"/>
      <c r="AW1132" s="156"/>
      <c r="AX1132" s="156"/>
    </row>
    <row r="1133" spans="1:50" s="10" customFormat="1" ht="113.15">
      <c r="A1133" s="10">
        <v>2990</v>
      </c>
      <c r="B1133" s="10" t="s">
        <v>8539</v>
      </c>
      <c r="C1133" s="156" t="s">
        <v>8540</v>
      </c>
      <c r="D1133" s="158" t="s">
        <v>8557</v>
      </c>
      <c r="E1133" s="157" t="s">
        <v>1343</v>
      </c>
      <c r="F1133" s="100" t="s">
        <v>8774</v>
      </c>
      <c r="G1133" s="157" t="s">
        <v>8775</v>
      </c>
      <c r="H1133" s="156">
        <v>2012</v>
      </c>
      <c r="I1133" s="156" t="s">
        <v>8775</v>
      </c>
      <c r="J1133" s="99">
        <v>77992.320000000007</v>
      </c>
      <c r="K1133" s="52" t="s">
        <v>8820</v>
      </c>
      <c r="L1133" s="157" t="s">
        <v>8542</v>
      </c>
      <c r="M1133" s="157" t="s">
        <v>8543</v>
      </c>
      <c r="N1133" s="157" t="s">
        <v>8776</v>
      </c>
      <c r="O1133" s="157" t="s">
        <v>8777</v>
      </c>
      <c r="P1133" s="157" t="s">
        <v>8778</v>
      </c>
      <c r="Q1133" s="159">
        <v>22.35</v>
      </c>
      <c r="R1133" s="159"/>
      <c r="S1133" s="159">
        <f>(1500+4000+120+200+0+0)/2088*1</f>
        <v>2.7873563218390807</v>
      </c>
      <c r="T1133" s="159">
        <v>22.35</v>
      </c>
      <c r="U1133" s="159">
        <f t="shared" si="49"/>
        <v>25.137356321839082</v>
      </c>
      <c r="V1133" s="47">
        <v>100</v>
      </c>
      <c r="W1133" s="47">
        <v>100</v>
      </c>
      <c r="X1133" s="59" t="s">
        <v>8546</v>
      </c>
      <c r="AB1133" s="156">
        <v>66</v>
      </c>
      <c r="AD1133" s="159">
        <v>12.57</v>
      </c>
      <c r="AE1133" s="10">
        <v>5</v>
      </c>
      <c r="AF1133" s="156">
        <v>100</v>
      </c>
      <c r="AG1133" s="156" t="s">
        <v>1342</v>
      </c>
      <c r="AH1133" s="156" t="s">
        <v>8779</v>
      </c>
      <c r="AI1133" s="156">
        <v>70</v>
      </c>
      <c r="AJ1133" s="156" t="s">
        <v>8557</v>
      </c>
      <c r="AK1133" s="156" t="s">
        <v>8665</v>
      </c>
      <c r="AL1133" s="156">
        <v>30</v>
      </c>
      <c r="AM1133" s="156"/>
      <c r="AN1133" s="156"/>
      <c r="AO1133" s="156"/>
      <c r="AP1133" s="156"/>
      <c r="AQ1133" s="156"/>
      <c r="AR1133" s="156"/>
      <c r="AS1133" s="156"/>
      <c r="AT1133" s="156"/>
      <c r="AU1133" s="156"/>
      <c r="AV1133" s="156"/>
      <c r="AW1133" s="156"/>
      <c r="AX1133" s="156"/>
    </row>
    <row r="1134" spans="1:50" s="10" customFormat="1" ht="155.6">
      <c r="A1134" s="10">
        <v>2990</v>
      </c>
      <c r="B1134" s="10" t="s">
        <v>8539</v>
      </c>
      <c r="C1134" s="156" t="s">
        <v>8540</v>
      </c>
      <c r="D1134" s="158" t="s">
        <v>8557</v>
      </c>
      <c r="E1134" s="157" t="s">
        <v>1343</v>
      </c>
      <c r="F1134" s="100" t="s">
        <v>8774</v>
      </c>
      <c r="G1134" s="157" t="s">
        <v>8780</v>
      </c>
      <c r="H1134" s="156">
        <v>2013</v>
      </c>
      <c r="I1134" s="157" t="s">
        <v>8781</v>
      </c>
      <c r="J1134" s="102">
        <v>532520.57000000007</v>
      </c>
      <c r="K1134" s="52" t="s">
        <v>8820</v>
      </c>
      <c r="L1134" s="157" t="s">
        <v>8542</v>
      </c>
      <c r="M1134" s="157" t="s">
        <v>8543</v>
      </c>
      <c r="N1134" s="157" t="s">
        <v>8782</v>
      </c>
      <c r="O1134" s="156" t="s">
        <v>8783</v>
      </c>
      <c r="P1134" s="157" t="s">
        <v>8784</v>
      </c>
      <c r="Q1134" s="159">
        <v>22.35</v>
      </c>
      <c r="R1134" s="159"/>
      <c r="S1134" s="159">
        <f>(2500+0+500+1500+0+0)/2088*1</f>
        <v>2.1551724137931036</v>
      </c>
      <c r="T1134" s="159">
        <v>22.35</v>
      </c>
      <c r="U1134" s="159">
        <f t="shared" si="49"/>
        <v>24.505172413793105</v>
      </c>
      <c r="V1134" s="47">
        <v>100</v>
      </c>
      <c r="W1134" s="47">
        <v>100</v>
      </c>
      <c r="X1134" s="59" t="s">
        <v>8546</v>
      </c>
      <c r="AB1134" s="156">
        <v>66</v>
      </c>
      <c r="AD1134" s="159">
        <v>12.57</v>
      </c>
      <c r="AE1134" s="10">
        <v>5</v>
      </c>
      <c r="AF1134" s="156">
        <v>100</v>
      </c>
      <c r="AG1134" s="156" t="s">
        <v>1342</v>
      </c>
      <c r="AH1134" s="156" t="s">
        <v>8779</v>
      </c>
      <c r="AI1134" s="156">
        <v>90</v>
      </c>
      <c r="AJ1134" s="156" t="s">
        <v>8557</v>
      </c>
      <c r="AK1134" s="156" t="s">
        <v>8665</v>
      </c>
      <c r="AL1134" s="156">
        <v>10</v>
      </c>
      <c r="AM1134" s="156"/>
      <c r="AN1134" s="156"/>
      <c r="AO1134" s="156"/>
      <c r="AP1134" s="156"/>
      <c r="AQ1134" s="156"/>
      <c r="AR1134" s="156"/>
      <c r="AS1134" s="156"/>
      <c r="AT1134" s="156"/>
      <c r="AU1134" s="156"/>
      <c r="AV1134" s="156"/>
      <c r="AW1134" s="156"/>
      <c r="AX1134" s="156"/>
    </row>
    <row r="1135" spans="1:50" s="10" customFormat="1" ht="56.6">
      <c r="A1135" s="10">
        <v>2990</v>
      </c>
      <c r="B1135" s="10" t="s">
        <v>8539</v>
      </c>
      <c r="C1135" s="156" t="s">
        <v>8540</v>
      </c>
      <c r="D1135" s="158" t="s">
        <v>8557</v>
      </c>
      <c r="E1135" s="157" t="s">
        <v>1343</v>
      </c>
      <c r="F1135" s="100" t="s">
        <v>8774</v>
      </c>
      <c r="G1135" s="157" t="s">
        <v>8785</v>
      </c>
      <c r="H1135" s="156">
        <v>2013</v>
      </c>
      <c r="I1135" s="157" t="s">
        <v>8786</v>
      </c>
      <c r="J1135" s="99">
        <v>77689.2</v>
      </c>
      <c r="K1135" s="52" t="s">
        <v>8820</v>
      </c>
      <c r="L1135" s="157" t="s">
        <v>8542</v>
      </c>
      <c r="M1135" s="157" t="s">
        <v>8543</v>
      </c>
      <c r="N1135" s="157" t="s">
        <v>8787</v>
      </c>
      <c r="O1135" s="156" t="s">
        <v>8788</v>
      </c>
      <c r="P1135" s="157" t="s">
        <v>8789</v>
      </c>
      <c r="Q1135" s="159">
        <v>22.35</v>
      </c>
      <c r="R1135" s="159"/>
      <c r="S1135" s="159">
        <f>(10000+15000+120+500+0+0)/2088*1</f>
        <v>12.270114942528735</v>
      </c>
      <c r="T1135" s="159">
        <v>22.35</v>
      </c>
      <c r="U1135" s="159">
        <f t="shared" si="49"/>
        <v>34.620114942528737</v>
      </c>
      <c r="V1135" s="47">
        <v>100</v>
      </c>
      <c r="W1135" s="47">
        <v>100</v>
      </c>
      <c r="X1135" s="59" t="s">
        <v>8546</v>
      </c>
      <c r="AB1135" s="156">
        <v>66</v>
      </c>
      <c r="AD1135" s="159">
        <v>12.57</v>
      </c>
      <c r="AE1135" s="10">
        <v>5</v>
      </c>
      <c r="AF1135" s="156">
        <v>100</v>
      </c>
      <c r="AG1135" s="156" t="s">
        <v>1342</v>
      </c>
      <c r="AH1135" s="156" t="s">
        <v>8779</v>
      </c>
      <c r="AI1135" s="156">
        <v>70</v>
      </c>
      <c r="AJ1135" s="156" t="s">
        <v>8557</v>
      </c>
      <c r="AK1135" s="156" t="s">
        <v>8665</v>
      </c>
      <c r="AL1135" s="156">
        <v>30</v>
      </c>
      <c r="AM1135" s="156"/>
      <c r="AN1135" s="156"/>
      <c r="AO1135" s="156"/>
      <c r="AP1135" s="156"/>
      <c r="AQ1135" s="156"/>
      <c r="AR1135" s="156"/>
      <c r="AS1135" s="156"/>
      <c r="AT1135" s="156"/>
      <c r="AU1135" s="156"/>
      <c r="AV1135" s="156"/>
      <c r="AW1135" s="156"/>
      <c r="AX1135" s="156"/>
    </row>
    <row r="1136" spans="1:50" s="10" customFormat="1" ht="126.75" customHeight="1">
      <c r="A1136" s="10">
        <v>2990</v>
      </c>
      <c r="B1136" s="10" t="s">
        <v>8539</v>
      </c>
      <c r="C1136" s="156" t="s">
        <v>8540</v>
      </c>
      <c r="D1136" s="158" t="s">
        <v>8557</v>
      </c>
      <c r="E1136" s="157" t="s">
        <v>1343</v>
      </c>
      <c r="F1136" s="100" t="s">
        <v>8774</v>
      </c>
      <c r="G1136" s="157" t="s">
        <v>8790</v>
      </c>
      <c r="H1136" s="156">
        <v>2011</v>
      </c>
      <c r="I1136" s="157" t="s">
        <v>8791</v>
      </c>
      <c r="J1136" s="99">
        <v>621414.93999999994</v>
      </c>
      <c r="K1136" s="52" t="s">
        <v>8820</v>
      </c>
      <c r="L1136" s="157" t="s">
        <v>8542</v>
      </c>
      <c r="M1136" s="157" t="s">
        <v>8543</v>
      </c>
      <c r="N1136" s="157" t="s">
        <v>8792</v>
      </c>
      <c r="O1136" s="157" t="s">
        <v>8793</v>
      </c>
      <c r="P1136" s="157" t="s">
        <v>8794</v>
      </c>
      <c r="Q1136" s="159">
        <v>22.35</v>
      </c>
      <c r="R1136" s="159"/>
      <c r="S1136" s="159">
        <f>(10000+15000+120+5000+0+0)/2088*1</f>
        <v>14.425287356321839</v>
      </c>
      <c r="T1136" s="159">
        <v>22.35</v>
      </c>
      <c r="U1136" s="159">
        <f>SUM(R1136:T1136)</f>
        <v>36.77528735632184</v>
      </c>
      <c r="V1136" s="47">
        <v>100</v>
      </c>
      <c r="W1136" s="47">
        <f>ROUND(100/621414.94*621414.94,0)</f>
        <v>100</v>
      </c>
      <c r="X1136" s="59" t="s">
        <v>8546</v>
      </c>
      <c r="AB1136" s="156">
        <v>66</v>
      </c>
      <c r="AD1136" s="159">
        <v>12.57</v>
      </c>
      <c r="AE1136" s="10">
        <v>5</v>
      </c>
      <c r="AF1136" s="156">
        <v>100</v>
      </c>
      <c r="AG1136" s="156" t="s">
        <v>1342</v>
      </c>
      <c r="AH1136" s="156" t="s">
        <v>8779</v>
      </c>
      <c r="AI1136" s="156">
        <v>70</v>
      </c>
      <c r="AJ1136" s="156" t="s">
        <v>8557</v>
      </c>
      <c r="AK1136" s="156" t="s">
        <v>8665</v>
      </c>
      <c r="AL1136" s="156">
        <v>30</v>
      </c>
      <c r="AM1136" s="156"/>
      <c r="AN1136" s="156"/>
      <c r="AO1136" s="156"/>
      <c r="AP1136" s="156"/>
      <c r="AQ1136" s="156"/>
      <c r="AR1136" s="156"/>
      <c r="AS1136" s="156"/>
      <c r="AT1136" s="156"/>
      <c r="AU1136" s="156"/>
      <c r="AV1136" s="156"/>
      <c r="AW1136" s="156"/>
      <c r="AX1136" s="156"/>
    </row>
    <row r="1137" spans="1:50" s="10" customFormat="1" ht="108" customHeight="1">
      <c r="A1137" s="10">
        <v>2990</v>
      </c>
      <c r="B1137" s="10" t="s">
        <v>8539</v>
      </c>
      <c r="C1137" s="156" t="s">
        <v>8540</v>
      </c>
      <c r="D1137" s="158" t="s">
        <v>8557</v>
      </c>
      <c r="E1137" s="157" t="s">
        <v>1343</v>
      </c>
      <c r="F1137" s="100" t="s">
        <v>8774</v>
      </c>
      <c r="G1137" s="157" t="s">
        <v>8795</v>
      </c>
      <c r="H1137" s="156">
        <v>2013</v>
      </c>
      <c r="I1137" s="157" t="s">
        <v>8796</v>
      </c>
      <c r="J1137" s="99">
        <v>79588.896000000008</v>
      </c>
      <c r="K1137" s="52" t="s">
        <v>8820</v>
      </c>
      <c r="L1137" s="157" t="s">
        <v>8542</v>
      </c>
      <c r="M1137" s="157" t="s">
        <v>8543</v>
      </c>
      <c r="N1137" s="157" t="s">
        <v>9702</v>
      </c>
      <c r="O1137" s="157" t="s">
        <v>8797</v>
      </c>
      <c r="P1137" s="157" t="s">
        <v>8798</v>
      </c>
      <c r="Q1137" s="159">
        <v>22.35</v>
      </c>
      <c r="R1137" s="159"/>
      <c r="S1137" s="159">
        <f>(2500+1000+120+200+0+0)/2088*1</f>
        <v>1.8295019157088122</v>
      </c>
      <c r="T1137" s="159">
        <v>22.35</v>
      </c>
      <c r="U1137" s="159">
        <f t="shared" si="49"/>
        <v>24.179501915708812</v>
      </c>
      <c r="V1137" s="47">
        <v>100</v>
      </c>
      <c r="W1137" s="47">
        <v>100</v>
      </c>
      <c r="X1137" s="59" t="s">
        <v>8546</v>
      </c>
      <c r="AB1137" s="156">
        <v>66</v>
      </c>
      <c r="AD1137" s="159">
        <v>12.57</v>
      </c>
      <c r="AE1137" s="10">
        <v>5</v>
      </c>
      <c r="AF1137" s="156">
        <v>100</v>
      </c>
      <c r="AG1137" s="156" t="s">
        <v>1342</v>
      </c>
      <c r="AH1137" s="156" t="s">
        <v>8779</v>
      </c>
      <c r="AI1137" s="156">
        <v>70</v>
      </c>
      <c r="AJ1137" s="156" t="s">
        <v>8557</v>
      </c>
      <c r="AK1137" s="156" t="s">
        <v>8665</v>
      </c>
      <c r="AL1137" s="156">
        <v>30</v>
      </c>
      <c r="AM1137" s="156"/>
      <c r="AN1137" s="156"/>
      <c r="AO1137" s="156"/>
      <c r="AP1137" s="156"/>
      <c r="AQ1137" s="156"/>
      <c r="AR1137" s="156"/>
      <c r="AS1137" s="156"/>
      <c r="AT1137" s="156"/>
      <c r="AU1137" s="156"/>
      <c r="AV1137" s="156"/>
      <c r="AW1137" s="156"/>
      <c r="AX1137" s="156"/>
    </row>
    <row r="1138" spans="1:50" s="10" customFormat="1" ht="116.25" customHeight="1">
      <c r="A1138" s="10">
        <v>2990</v>
      </c>
      <c r="B1138" s="10" t="s">
        <v>8539</v>
      </c>
      <c r="C1138" s="156" t="s">
        <v>8540</v>
      </c>
      <c r="D1138" s="158" t="s">
        <v>8557</v>
      </c>
      <c r="E1138" s="157" t="s">
        <v>1343</v>
      </c>
      <c r="F1138" s="100" t="s">
        <v>8774</v>
      </c>
      <c r="G1138" s="157" t="s">
        <v>8799</v>
      </c>
      <c r="H1138" s="156">
        <v>2010</v>
      </c>
      <c r="I1138" s="157" t="s">
        <v>8800</v>
      </c>
      <c r="J1138" s="99">
        <v>50389.02</v>
      </c>
      <c r="K1138" s="52" t="s">
        <v>8820</v>
      </c>
      <c r="L1138" s="157" t="s">
        <v>8542</v>
      </c>
      <c r="M1138" s="157" t="s">
        <v>8543</v>
      </c>
      <c r="N1138" s="157" t="s">
        <v>8801</v>
      </c>
      <c r="O1138" s="157" t="s">
        <v>8802</v>
      </c>
      <c r="P1138" s="157" t="s">
        <v>8803</v>
      </c>
      <c r="Q1138" s="159">
        <v>22.35</v>
      </c>
      <c r="R1138" s="159"/>
      <c r="S1138" s="159">
        <f>(1500+10000+120+500+0+0)/2088*1</f>
        <v>5.804597701149425</v>
      </c>
      <c r="T1138" s="159">
        <v>22.35</v>
      </c>
      <c r="U1138" s="159">
        <f>SUM(R1138:T1138)</f>
        <v>28.154597701149427</v>
      </c>
      <c r="V1138" s="47">
        <v>100</v>
      </c>
      <c r="W1138" s="47">
        <f>ROUND(100/50389.02*50389.02,0)</f>
        <v>100</v>
      </c>
      <c r="X1138" s="59" t="s">
        <v>8546</v>
      </c>
      <c r="AB1138" s="156">
        <v>66</v>
      </c>
      <c r="AD1138" s="159">
        <v>12.57</v>
      </c>
      <c r="AE1138" s="10">
        <v>5</v>
      </c>
      <c r="AF1138" s="156">
        <v>100</v>
      </c>
      <c r="AG1138" s="156" t="s">
        <v>1342</v>
      </c>
      <c r="AH1138" s="156" t="s">
        <v>8779</v>
      </c>
      <c r="AI1138" s="156">
        <v>90</v>
      </c>
      <c r="AJ1138" s="156" t="s">
        <v>8557</v>
      </c>
      <c r="AK1138" s="156" t="s">
        <v>8665</v>
      </c>
      <c r="AL1138" s="156">
        <v>10</v>
      </c>
      <c r="AM1138" s="156"/>
      <c r="AN1138" s="156"/>
      <c r="AO1138" s="156"/>
      <c r="AP1138" s="156"/>
      <c r="AQ1138" s="156"/>
      <c r="AR1138" s="156"/>
      <c r="AS1138" s="156"/>
      <c r="AT1138" s="156"/>
      <c r="AU1138" s="156"/>
      <c r="AV1138" s="156"/>
      <c r="AW1138" s="156"/>
      <c r="AX1138" s="156"/>
    </row>
    <row r="1139" spans="1:50" s="10" customFormat="1" ht="126.75" customHeight="1">
      <c r="A1139" s="10">
        <v>2990</v>
      </c>
      <c r="B1139" s="10" t="s">
        <v>8539</v>
      </c>
      <c r="C1139" s="156" t="s">
        <v>8540</v>
      </c>
      <c r="D1139" s="158" t="s">
        <v>8557</v>
      </c>
      <c r="E1139" s="157" t="s">
        <v>1343</v>
      </c>
      <c r="F1139" s="100" t="s">
        <v>8774</v>
      </c>
      <c r="G1139" s="157" t="s">
        <v>8804</v>
      </c>
      <c r="H1139" s="156">
        <v>2010</v>
      </c>
      <c r="I1139" s="157" t="s">
        <v>8805</v>
      </c>
      <c r="J1139" s="99">
        <v>43182.5</v>
      </c>
      <c r="K1139" s="52" t="s">
        <v>8820</v>
      </c>
      <c r="L1139" s="157" t="s">
        <v>8542</v>
      </c>
      <c r="M1139" s="157" t="s">
        <v>8543</v>
      </c>
      <c r="N1139" s="157" t="s">
        <v>8801</v>
      </c>
      <c r="O1139" s="157" t="s">
        <v>8802</v>
      </c>
      <c r="P1139" s="157" t="s">
        <v>8806</v>
      </c>
      <c r="Q1139" s="159">
        <v>22.35</v>
      </c>
      <c r="R1139" s="159"/>
      <c r="S1139" s="159">
        <f>(2000+4000+120+500+0+0)/2088*1</f>
        <v>3.1704980842911876</v>
      </c>
      <c r="T1139" s="159">
        <v>22.35</v>
      </c>
      <c r="U1139" s="159">
        <f>SUM(R1139:T1139)</f>
        <v>25.520498084291191</v>
      </c>
      <c r="V1139" s="47">
        <v>100</v>
      </c>
      <c r="W1139" s="47">
        <f>ROUND(100/43182.5*43182.5,0)</f>
        <v>100</v>
      </c>
      <c r="X1139" s="59" t="s">
        <v>8546</v>
      </c>
      <c r="AB1139" s="156">
        <v>66</v>
      </c>
      <c r="AD1139" s="159">
        <v>12.57</v>
      </c>
      <c r="AE1139" s="10">
        <v>3</v>
      </c>
      <c r="AF1139" s="156">
        <v>100</v>
      </c>
      <c r="AG1139" s="156" t="s">
        <v>1342</v>
      </c>
      <c r="AH1139" s="156" t="s">
        <v>8779</v>
      </c>
      <c r="AI1139" s="156">
        <v>90</v>
      </c>
      <c r="AJ1139" s="156" t="s">
        <v>8557</v>
      </c>
      <c r="AK1139" s="156" t="s">
        <v>8665</v>
      </c>
      <c r="AL1139" s="156">
        <v>10</v>
      </c>
      <c r="AM1139" s="156"/>
      <c r="AN1139" s="156"/>
      <c r="AO1139" s="156"/>
      <c r="AP1139" s="156"/>
      <c r="AQ1139" s="156"/>
      <c r="AR1139" s="156"/>
      <c r="AS1139" s="156"/>
      <c r="AT1139" s="156"/>
      <c r="AU1139" s="156"/>
      <c r="AV1139" s="156"/>
      <c r="AW1139" s="156"/>
      <c r="AX1139" s="156"/>
    </row>
    <row r="1140" spans="1:50" s="10" customFormat="1" ht="212.15">
      <c r="A1140" s="10">
        <v>2990</v>
      </c>
      <c r="B1140" s="10" t="s">
        <v>8539</v>
      </c>
      <c r="C1140" s="156" t="s">
        <v>8540</v>
      </c>
      <c r="D1140" s="158" t="s">
        <v>8557</v>
      </c>
      <c r="E1140" s="157" t="s">
        <v>1343</v>
      </c>
      <c r="F1140" s="100" t="s">
        <v>8774</v>
      </c>
      <c r="G1140" s="157" t="s">
        <v>8807</v>
      </c>
      <c r="H1140" s="156">
        <v>2010</v>
      </c>
      <c r="I1140" s="156" t="s">
        <v>8808</v>
      </c>
      <c r="J1140" s="99">
        <v>53852.76</v>
      </c>
      <c r="K1140" s="52" t="s">
        <v>8820</v>
      </c>
      <c r="L1140" s="157" t="s">
        <v>8542</v>
      </c>
      <c r="M1140" s="157" t="s">
        <v>8543</v>
      </c>
      <c r="N1140" s="157" t="s">
        <v>8801</v>
      </c>
      <c r="O1140" s="157" t="s">
        <v>8802</v>
      </c>
      <c r="P1140" s="157" t="s">
        <v>8809</v>
      </c>
      <c r="Q1140" s="159">
        <v>22.35</v>
      </c>
      <c r="R1140" s="159"/>
      <c r="S1140" s="159">
        <f>(2000+4000+120+500+0+0)/2088*1</f>
        <v>3.1704980842911876</v>
      </c>
      <c r="T1140" s="159">
        <v>22.35</v>
      </c>
      <c r="U1140" s="159">
        <f>SUM(R1140:T1140)</f>
        <v>25.520498084291191</v>
      </c>
      <c r="V1140" s="47">
        <v>100</v>
      </c>
      <c r="W1140" s="47">
        <f>ROUND(100/53852.76*53852.76,0)</f>
        <v>100</v>
      </c>
      <c r="X1140" s="59" t="s">
        <v>8546</v>
      </c>
      <c r="AB1140" s="156">
        <v>66</v>
      </c>
      <c r="AD1140" s="159">
        <v>12.57</v>
      </c>
      <c r="AE1140" s="10">
        <v>5</v>
      </c>
      <c r="AF1140" s="156">
        <v>100</v>
      </c>
      <c r="AG1140" s="156" t="s">
        <v>1342</v>
      </c>
      <c r="AH1140" s="156" t="s">
        <v>8779</v>
      </c>
      <c r="AI1140" s="156">
        <v>70</v>
      </c>
      <c r="AJ1140" s="156" t="s">
        <v>8557</v>
      </c>
      <c r="AK1140" s="156" t="s">
        <v>8665</v>
      </c>
      <c r="AL1140" s="156">
        <v>30</v>
      </c>
      <c r="AM1140" s="156"/>
      <c r="AN1140" s="156"/>
      <c r="AO1140" s="156"/>
      <c r="AP1140" s="156"/>
      <c r="AQ1140" s="156"/>
      <c r="AR1140" s="156"/>
      <c r="AS1140" s="156"/>
      <c r="AT1140" s="156"/>
      <c r="AU1140" s="156"/>
      <c r="AV1140" s="156"/>
      <c r="AW1140" s="156"/>
      <c r="AX1140" s="156"/>
    </row>
    <row r="1141" spans="1:50" s="10" customFormat="1" ht="141.44999999999999">
      <c r="A1141" s="10">
        <v>2990</v>
      </c>
      <c r="B1141" s="10" t="s">
        <v>8539</v>
      </c>
      <c r="C1141" s="156" t="s">
        <v>8540</v>
      </c>
      <c r="D1141" s="158" t="s">
        <v>8557</v>
      </c>
      <c r="E1141" s="157" t="s">
        <v>1343</v>
      </c>
      <c r="F1141" s="100" t="s">
        <v>8774</v>
      </c>
      <c r="G1141" s="157" t="s">
        <v>8810</v>
      </c>
      <c r="H1141" s="156">
        <v>2010</v>
      </c>
      <c r="I1141" s="157" t="s">
        <v>8811</v>
      </c>
      <c r="J1141" s="99">
        <v>41154</v>
      </c>
      <c r="K1141" s="21" t="s">
        <v>361</v>
      </c>
      <c r="L1141" s="157" t="s">
        <v>8542</v>
      </c>
      <c r="M1141" s="157" t="s">
        <v>8543</v>
      </c>
      <c r="N1141" s="157" t="s">
        <v>8812</v>
      </c>
      <c r="O1141" s="157" t="s">
        <v>8813</v>
      </c>
      <c r="P1141" s="157" t="s">
        <v>8814</v>
      </c>
      <c r="Q1141" s="159">
        <v>22.35</v>
      </c>
      <c r="R1141" s="159"/>
      <c r="S1141" s="159">
        <f>(1500+10000+120+500+0+0)/2088*1</f>
        <v>5.804597701149425</v>
      </c>
      <c r="T1141" s="159">
        <v>22.35</v>
      </c>
      <c r="U1141" s="159">
        <f>SUM(R1141:T1141)</f>
        <v>28.154597701149427</v>
      </c>
      <c r="V1141" s="47">
        <v>100</v>
      </c>
      <c r="W1141" s="47">
        <v>5</v>
      </c>
      <c r="X1141" s="59" t="s">
        <v>8546</v>
      </c>
      <c r="AB1141" s="156">
        <v>66</v>
      </c>
      <c r="AD1141" s="159">
        <v>12.57</v>
      </c>
      <c r="AE1141" s="10">
        <v>5</v>
      </c>
      <c r="AF1141" s="156">
        <v>100</v>
      </c>
      <c r="AG1141" s="156" t="s">
        <v>1342</v>
      </c>
      <c r="AH1141" s="156" t="s">
        <v>8779</v>
      </c>
      <c r="AI1141" s="156">
        <v>90</v>
      </c>
      <c r="AJ1141" s="156" t="s">
        <v>8557</v>
      </c>
      <c r="AK1141" s="156" t="s">
        <v>8665</v>
      </c>
      <c r="AL1141" s="156">
        <v>10</v>
      </c>
      <c r="AM1141" s="156"/>
      <c r="AN1141" s="156"/>
      <c r="AO1141" s="156"/>
      <c r="AP1141" s="156"/>
      <c r="AQ1141" s="156"/>
      <c r="AR1141" s="156"/>
      <c r="AS1141" s="156"/>
      <c r="AT1141" s="156"/>
      <c r="AU1141" s="156"/>
      <c r="AV1141" s="156"/>
      <c r="AW1141" s="156"/>
      <c r="AX1141" s="156"/>
    </row>
    <row r="1142" spans="1:50" s="10" customFormat="1" ht="240.45">
      <c r="A1142" s="51">
        <v>2991</v>
      </c>
      <c r="B1142" s="51" t="s">
        <v>8815</v>
      </c>
      <c r="C1142" s="51"/>
      <c r="D1142" s="164"/>
      <c r="E1142" s="164" t="s">
        <v>8816</v>
      </c>
      <c r="F1142" s="51" t="s">
        <v>8817</v>
      </c>
      <c r="G1142" s="164" t="s">
        <v>8818</v>
      </c>
      <c r="H1142" s="51">
        <v>2011</v>
      </c>
      <c r="I1142" s="164" t="s">
        <v>8819</v>
      </c>
      <c r="J1142" s="161">
        <v>39840</v>
      </c>
      <c r="K1142" s="52" t="s">
        <v>8820</v>
      </c>
      <c r="L1142" s="164" t="s">
        <v>8821</v>
      </c>
      <c r="M1142" s="164" t="s">
        <v>8822</v>
      </c>
      <c r="N1142" s="164" t="s">
        <v>8823</v>
      </c>
      <c r="O1142" s="164" t="s">
        <v>8824</v>
      </c>
      <c r="P1142" s="51">
        <v>72</v>
      </c>
      <c r="Q1142" s="161">
        <v>4.55</v>
      </c>
      <c r="R1142" s="161"/>
      <c r="S1142" s="161">
        <v>4.55</v>
      </c>
      <c r="T1142" s="161">
        <v>19.5</v>
      </c>
      <c r="U1142" s="161">
        <v>24.05</v>
      </c>
      <c r="V1142" s="51">
        <v>25</v>
      </c>
      <c r="W1142" s="51">
        <v>100</v>
      </c>
      <c r="X1142" s="164" t="s">
        <v>8825</v>
      </c>
      <c r="Y1142" s="51">
        <v>3</v>
      </c>
      <c r="Z1142" s="51">
        <v>7</v>
      </c>
      <c r="AA1142" s="51">
        <v>2</v>
      </c>
      <c r="AB1142" s="51">
        <v>44</v>
      </c>
      <c r="AC1142" s="51"/>
      <c r="AD1142" s="164">
        <v>19.5</v>
      </c>
      <c r="AE1142" s="51">
        <v>4</v>
      </c>
    </row>
    <row r="1143" spans="1:50" s="10" customFormat="1" ht="226.3">
      <c r="A1143" s="51">
        <v>2991</v>
      </c>
      <c r="B1143" s="51" t="s">
        <v>8815</v>
      </c>
      <c r="C1143" s="51"/>
      <c r="D1143" s="164"/>
      <c r="E1143" s="164" t="s">
        <v>8826</v>
      </c>
      <c r="F1143" s="51" t="s">
        <v>8827</v>
      </c>
      <c r="G1143" s="164" t="s">
        <v>8828</v>
      </c>
      <c r="H1143" s="51">
        <v>2013</v>
      </c>
      <c r="I1143" s="164" t="s">
        <v>8829</v>
      </c>
      <c r="J1143" s="161">
        <v>24900</v>
      </c>
      <c r="K1143" s="52" t="s">
        <v>8820</v>
      </c>
      <c r="L1143" s="164" t="s">
        <v>8830</v>
      </c>
      <c r="M1143" s="164" t="s">
        <v>8831</v>
      </c>
      <c r="N1143" s="164" t="s">
        <v>8832</v>
      </c>
      <c r="O1143" s="164" t="s">
        <v>8833</v>
      </c>
      <c r="P1143" s="51">
        <v>214</v>
      </c>
      <c r="Q1143" s="161">
        <v>4</v>
      </c>
      <c r="R1143" s="161"/>
      <c r="S1143" s="161">
        <v>4</v>
      </c>
      <c r="T1143" s="161">
        <v>20</v>
      </c>
      <c r="U1143" s="161">
        <v>24</v>
      </c>
      <c r="V1143" s="51">
        <v>0</v>
      </c>
      <c r="W1143" s="51">
        <v>92</v>
      </c>
      <c r="X1143" s="164" t="s">
        <v>8834</v>
      </c>
      <c r="Y1143" s="51">
        <v>1</v>
      </c>
      <c r="Z1143" s="51">
        <v>7</v>
      </c>
      <c r="AA1143" s="51">
        <v>6</v>
      </c>
      <c r="AB1143" s="51">
        <v>44</v>
      </c>
      <c r="AC1143" s="51"/>
      <c r="AD1143" s="164">
        <v>20</v>
      </c>
      <c r="AE1143" s="51">
        <v>4</v>
      </c>
    </row>
    <row r="1144" spans="1:50" s="10" customFormat="1" ht="226.3">
      <c r="A1144" s="51">
        <v>2991</v>
      </c>
      <c r="B1144" s="51" t="s">
        <v>8815</v>
      </c>
      <c r="C1144" s="51"/>
      <c r="D1144" s="164"/>
      <c r="E1144" s="164" t="s">
        <v>8835</v>
      </c>
      <c r="F1144" s="51">
        <v>17270</v>
      </c>
      <c r="G1144" s="164" t="s">
        <v>8836</v>
      </c>
      <c r="H1144" s="51">
        <v>2011</v>
      </c>
      <c r="I1144" s="164" t="s">
        <v>8837</v>
      </c>
      <c r="J1144" s="161">
        <v>77290.080000000002</v>
      </c>
      <c r="K1144" s="52" t="s">
        <v>8820</v>
      </c>
      <c r="L1144" s="164" t="s">
        <v>8838</v>
      </c>
      <c r="M1144" s="164" t="s">
        <v>8839</v>
      </c>
      <c r="N1144" s="164" t="s">
        <v>8840</v>
      </c>
      <c r="O1144" s="164" t="s">
        <v>8841</v>
      </c>
      <c r="P1144" s="51">
        <v>23</v>
      </c>
      <c r="Q1144" s="161">
        <v>16</v>
      </c>
      <c r="R1144" s="161"/>
      <c r="S1144" s="161">
        <v>16</v>
      </c>
      <c r="T1144" s="161">
        <v>23</v>
      </c>
      <c r="U1144" s="161">
        <v>39</v>
      </c>
      <c r="V1144" s="51">
        <v>2</v>
      </c>
      <c r="W1144" s="51">
        <v>100</v>
      </c>
      <c r="X1144" s="164" t="s">
        <v>8842</v>
      </c>
      <c r="Y1144" s="51">
        <v>3</v>
      </c>
      <c r="Z1144" s="51">
        <v>12</v>
      </c>
      <c r="AA1144" s="51">
        <v>3</v>
      </c>
      <c r="AB1144" s="51">
        <v>44</v>
      </c>
      <c r="AC1144" s="51"/>
      <c r="AD1144" s="164">
        <v>23</v>
      </c>
      <c r="AE1144" s="51">
        <v>4</v>
      </c>
    </row>
    <row r="1145" spans="1:50" s="10" customFormat="1" ht="226.3">
      <c r="A1145" s="51">
        <v>2991</v>
      </c>
      <c r="B1145" s="51" t="s">
        <v>8815</v>
      </c>
      <c r="C1145" s="51"/>
      <c r="D1145" s="164"/>
      <c r="E1145" s="164" t="s">
        <v>8843</v>
      </c>
      <c r="F1145" s="51" t="s">
        <v>8844</v>
      </c>
      <c r="G1145" s="164" t="s">
        <v>8845</v>
      </c>
      <c r="H1145" s="51">
        <v>2012</v>
      </c>
      <c r="I1145" s="164" t="s">
        <v>8846</v>
      </c>
      <c r="J1145" s="161">
        <v>202490.82</v>
      </c>
      <c r="K1145" s="52" t="s">
        <v>8820</v>
      </c>
      <c r="L1145" s="164" t="s">
        <v>8847</v>
      </c>
      <c r="M1145" s="164" t="s">
        <v>8848</v>
      </c>
      <c r="N1145" s="164"/>
      <c r="O1145" s="164"/>
      <c r="P1145" s="51">
        <v>201</v>
      </c>
      <c r="Q1145" s="161">
        <v>3</v>
      </c>
      <c r="R1145" s="161"/>
      <c r="S1145" s="161">
        <v>3</v>
      </c>
      <c r="T1145" s="161">
        <v>17</v>
      </c>
      <c r="U1145" s="161">
        <v>20</v>
      </c>
      <c r="V1145" s="51">
        <v>100</v>
      </c>
      <c r="W1145" s="51">
        <v>100</v>
      </c>
      <c r="X1145" s="164" t="s">
        <v>8849</v>
      </c>
      <c r="Y1145" s="51">
        <v>1</v>
      </c>
      <c r="Z1145" s="51">
        <v>2</v>
      </c>
      <c r="AA1145" s="51">
        <v>1</v>
      </c>
      <c r="AB1145" s="51">
        <v>44</v>
      </c>
      <c r="AC1145" s="51"/>
      <c r="AD1145" s="164">
        <v>17</v>
      </c>
      <c r="AE1145" s="51">
        <v>4</v>
      </c>
    </row>
    <row r="1146" spans="1:50" s="10" customFormat="1" ht="226.3">
      <c r="A1146" s="51">
        <v>2991</v>
      </c>
      <c r="B1146" s="51" t="s">
        <v>8815</v>
      </c>
      <c r="C1146" s="51"/>
      <c r="D1146" s="164"/>
      <c r="E1146" s="164" t="s">
        <v>8850</v>
      </c>
      <c r="F1146" s="51" t="s">
        <v>8851</v>
      </c>
      <c r="G1146" s="164" t="s">
        <v>8852</v>
      </c>
      <c r="H1146" s="51">
        <v>2011</v>
      </c>
      <c r="I1146" s="164" t="s">
        <v>8853</v>
      </c>
      <c r="J1146" s="161">
        <v>38880</v>
      </c>
      <c r="K1146" s="52" t="s">
        <v>8820</v>
      </c>
      <c r="L1146" s="164" t="s">
        <v>8854</v>
      </c>
      <c r="M1146" s="164" t="s">
        <v>8855</v>
      </c>
      <c r="N1146" s="164" t="s">
        <v>8856</v>
      </c>
      <c r="O1146" s="164" t="s">
        <v>8841</v>
      </c>
      <c r="P1146" s="51">
        <v>84</v>
      </c>
      <c r="Q1146" s="161">
        <v>16</v>
      </c>
      <c r="R1146" s="161"/>
      <c r="S1146" s="161">
        <v>16</v>
      </c>
      <c r="T1146" s="161">
        <v>34</v>
      </c>
      <c r="U1146" s="161">
        <v>50</v>
      </c>
      <c r="V1146" s="51">
        <v>13</v>
      </c>
      <c r="W1146" s="51">
        <v>100</v>
      </c>
      <c r="X1146" s="164" t="s">
        <v>8857</v>
      </c>
      <c r="Y1146" s="51">
        <v>3</v>
      </c>
      <c r="Z1146" s="51">
        <v>12</v>
      </c>
      <c r="AA1146" s="51">
        <v>3</v>
      </c>
      <c r="AB1146" s="51">
        <v>44</v>
      </c>
      <c r="AC1146" s="51"/>
      <c r="AD1146" s="164">
        <v>34</v>
      </c>
      <c r="AE1146" s="51">
        <v>4</v>
      </c>
    </row>
    <row r="1147" spans="1:50" s="10" customFormat="1" ht="240.45">
      <c r="A1147" s="51">
        <v>2991</v>
      </c>
      <c r="B1147" s="51" t="s">
        <v>8815</v>
      </c>
      <c r="C1147" s="51"/>
      <c r="D1147" s="164"/>
      <c r="E1147" s="164" t="s">
        <v>8858</v>
      </c>
      <c r="F1147" s="51" t="s">
        <v>8859</v>
      </c>
      <c r="G1147" s="164" t="s">
        <v>8860</v>
      </c>
      <c r="H1147" s="51">
        <v>2011</v>
      </c>
      <c r="I1147" s="164" t="s">
        <v>8861</v>
      </c>
      <c r="J1147" s="161">
        <v>61887</v>
      </c>
      <c r="K1147" s="52" t="s">
        <v>8820</v>
      </c>
      <c r="L1147" s="164" t="s">
        <v>8862</v>
      </c>
      <c r="M1147" s="164" t="s">
        <v>8863</v>
      </c>
      <c r="N1147" s="164" t="s">
        <v>8864</v>
      </c>
      <c r="O1147" s="164" t="s">
        <v>8865</v>
      </c>
      <c r="P1147" s="51">
        <v>78</v>
      </c>
      <c r="Q1147" s="161">
        <v>15.62</v>
      </c>
      <c r="R1147" s="161"/>
      <c r="S1147" s="161">
        <v>15.62</v>
      </c>
      <c r="T1147" s="161">
        <v>24</v>
      </c>
      <c r="U1147" s="161">
        <v>39.619999999999997</v>
      </c>
      <c r="V1147" s="51">
        <v>2</v>
      </c>
      <c r="W1147" s="51">
        <v>100</v>
      </c>
      <c r="X1147" s="164" t="s">
        <v>8866</v>
      </c>
      <c r="Y1147" s="51">
        <v>3</v>
      </c>
      <c r="Z1147" s="51">
        <v>11</v>
      </c>
      <c r="AA1147" s="51">
        <v>4</v>
      </c>
      <c r="AB1147" s="51">
        <v>44</v>
      </c>
      <c r="AC1147" s="51"/>
      <c r="AD1147" s="164">
        <v>24</v>
      </c>
      <c r="AE1147" s="51">
        <v>4</v>
      </c>
    </row>
    <row r="1148" spans="1:50" s="10" customFormat="1" ht="240.45">
      <c r="A1148" s="51">
        <v>2991</v>
      </c>
      <c r="B1148" s="51" t="s">
        <v>8815</v>
      </c>
      <c r="C1148" s="51"/>
      <c r="D1148" s="164"/>
      <c r="E1148" s="164" t="s">
        <v>8867</v>
      </c>
      <c r="F1148" s="51">
        <v>6216</v>
      </c>
      <c r="G1148" s="164" t="s">
        <v>8868</v>
      </c>
      <c r="H1148" s="51">
        <v>2011</v>
      </c>
      <c r="I1148" s="164" t="s">
        <v>8869</v>
      </c>
      <c r="J1148" s="161">
        <v>64254.66</v>
      </c>
      <c r="K1148" s="52" t="s">
        <v>8820</v>
      </c>
      <c r="L1148" s="164" t="s">
        <v>8870</v>
      </c>
      <c r="M1148" s="164" t="s">
        <v>8871</v>
      </c>
      <c r="N1148" s="164" t="s">
        <v>8872</v>
      </c>
      <c r="O1148" s="164" t="s">
        <v>8873</v>
      </c>
      <c r="P1148" s="51">
        <v>77</v>
      </c>
      <c r="Q1148" s="161">
        <v>36.9</v>
      </c>
      <c r="R1148" s="161"/>
      <c r="S1148" s="161">
        <v>36.9</v>
      </c>
      <c r="T1148" s="161">
        <v>23</v>
      </c>
      <c r="U1148" s="161">
        <v>59.9</v>
      </c>
      <c r="V1148" s="51">
        <v>5</v>
      </c>
      <c r="W1148" s="51">
        <v>100</v>
      </c>
      <c r="X1148" s="164" t="s">
        <v>8874</v>
      </c>
      <c r="Y1148" s="51">
        <v>3</v>
      </c>
      <c r="Z1148" s="51">
        <v>11</v>
      </c>
      <c r="AA1148" s="51">
        <v>5</v>
      </c>
      <c r="AB1148" s="51">
        <v>44</v>
      </c>
      <c r="AC1148" s="51"/>
      <c r="AD1148" s="164">
        <v>23</v>
      </c>
      <c r="AE1148" s="51">
        <v>4</v>
      </c>
    </row>
    <row r="1149" spans="1:50" s="10" customFormat="1" ht="240.45">
      <c r="A1149" s="51">
        <v>2991</v>
      </c>
      <c r="B1149" s="51" t="s">
        <v>8815</v>
      </c>
      <c r="C1149" s="51"/>
      <c r="D1149" s="164"/>
      <c r="E1149" s="164" t="s">
        <v>8875</v>
      </c>
      <c r="F1149" s="51" t="s">
        <v>8876</v>
      </c>
      <c r="G1149" s="164" t="s">
        <v>8877</v>
      </c>
      <c r="H1149" s="51">
        <v>2010</v>
      </c>
      <c r="I1149" s="164" t="s">
        <v>8878</v>
      </c>
      <c r="J1149" s="161">
        <v>30273.62</v>
      </c>
      <c r="K1149" s="52" t="s">
        <v>8820</v>
      </c>
      <c r="L1149" s="164" t="s">
        <v>8879</v>
      </c>
      <c r="M1149" s="164" t="s">
        <v>8880</v>
      </c>
      <c r="N1149" s="164" t="s">
        <v>8881</v>
      </c>
      <c r="O1149" s="164" t="s">
        <v>8882</v>
      </c>
      <c r="P1149" s="51">
        <v>14</v>
      </c>
      <c r="Q1149" s="161">
        <v>5.0999999999999996</v>
      </c>
      <c r="R1149" s="161"/>
      <c r="S1149" s="161">
        <v>5.0999999999999996</v>
      </c>
      <c r="T1149" s="161">
        <v>17</v>
      </c>
      <c r="U1149" s="161">
        <v>22.1</v>
      </c>
      <c r="V1149" s="51">
        <v>1</v>
      </c>
      <c r="W1149" s="51">
        <v>100</v>
      </c>
      <c r="X1149" s="164" t="s">
        <v>8883</v>
      </c>
      <c r="Y1149" s="51">
        <v>1</v>
      </c>
      <c r="Z1149" s="51">
        <v>7</v>
      </c>
      <c r="AA1149" s="51">
        <v>6</v>
      </c>
      <c r="AB1149" s="51">
        <v>44</v>
      </c>
      <c r="AC1149" s="51"/>
      <c r="AD1149" s="164">
        <v>17</v>
      </c>
      <c r="AE1149" s="51">
        <v>5</v>
      </c>
    </row>
    <row r="1150" spans="1:50" s="10" customFormat="1" ht="226.3">
      <c r="A1150" s="51">
        <v>2991</v>
      </c>
      <c r="B1150" s="51" t="s">
        <v>8815</v>
      </c>
      <c r="C1150" s="51"/>
      <c r="D1150" s="164"/>
      <c r="E1150" s="164" t="s">
        <v>8884</v>
      </c>
      <c r="F1150" s="51">
        <v>10692</v>
      </c>
      <c r="G1150" s="164" t="s">
        <v>8885</v>
      </c>
      <c r="H1150" s="51">
        <v>2011</v>
      </c>
      <c r="I1150" s="164" t="s">
        <v>8886</v>
      </c>
      <c r="J1150" s="161">
        <v>119994</v>
      </c>
      <c r="K1150" s="52" t="s">
        <v>8820</v>
      </c>
      <c r="L1150" s="164" t="s">
        <v>8887</v>
      </c>
      <c r="M1150" s="164" t="s">
        <v>8888</v>
      </c>
      <c r="N1150" s="164" t="s">
        <v>8889</v>
      </c>
      <c r="O1150" s="164" t="s">
        <v>8890</v>
      </c>
      <c r="P1150" s="51">
        <v>71</v>
      </c>
      <c r="Q1150" s="161">
        <v>12</v>
      </c>
      <c r="R1150" s="161"/>
      <c r="S1150" s="161">
        <v>12</v>
      </c>
      <c r="T1150" s="161">
        <v>24</v>
      </c>
      <c r="U1150" s="161">
        <v>36</v>
      </c>
      <c r="V1150" s="51">
        <v>19</v>
      </c>
      <c r="W1150" s="51">
        <v>100</v>
      </c>
      <c r="X1150" s="164" t="s">
        <v>8891</v>
      </c>
      <c r="Y1150" s="51">
        <v>6</v>
      </c>
      <c r="Z1150" s="51">
        <v>3</v>
      </c>
      <c r="AA1150" s="51">
        <v>1</v>
      </c>
      <c r="AB1150" s="51">
        <v>44</v>
      </c>
      <c r="AC1150" s="51"/>
      <c r="AD1150" s="164">
        <v>24</v>
      </c>
      <c r="AE1150" s="51">
        <v>4</v>
      </c>
    </row>
    <row r="1151" spans="1:50" s="10" customFormat="1" ht="240.45">
      <c r="A1151" s="51">
        <v>2991</v>
      </c>
      <c r="B1151" s="51" t="s">
        <v>8815</v>
      </c>
      <c r="C1151" s="51"/>
      <c r="D1151" s="164"/>
      <c r="E1151" s="164" t="s">
        <v>8875</v>
      </c>
      <c r="F1151" s="51" t="s">
        <v>8876</v>
      </c>
      <c r="G1151" s="164" t="s">
        <v>8892</v>
      </c>
      <c r="H1151" s="51">
        <v>2011</v>
      </c>
      <c r="I1151" s="164" t="s">
        <v>8893</v>
      </c>
      <c r="J1151" s="161">
        <v>33528.199999999997</v>
      </c>
      <c r="K1151" s="52" t="s">
        <v>8820</v>
      </c>
      <c r="L1151" s="164" t="s">
        <v>8879</v>
      </c>
      <c r="M1151" s="164" t="s">
        <v>8880</v>
      </c>
      <c r="N1151" s="164" t="s">
        <v>8894</v>
      </c>
      <c r="O1151" s="164" t="s">
        <v>8895</v>
      </c>
      <c r="P1151" s="51">
        <v>70</v>
      </c>
      <c r="Q1151" s="161">
        <v>4.0999999999999996</v>
      </c>
      <c r="R1151" s="161"/>
      <c r="S1151" s="161">
        <v>4.0999999999999996</v>
      </c>
      <c r="T1151" s="161">
        <v>18</v>
      </c>
      <c r="U1151" s="161">
        <v>22.1</v>
      </c>
      <c r="V1151" s="51">
        <v>1</v>
      </c>
      <c r="W1151" s="51">
        <v>100</v>
      </c>
      <c r="X1151" s="164" t="s">
        <v>8896</v>
      </c>
      <c r="Y1151" s="51">
        <v>1</v>
      </c>
      <c r="Z1151" s="51">
        <v>7</v>
      </c>
      <c r="AA1151" s="51">
        <v>4</v>
      </c>
      <c r="AB1151" s="51">
        <v>44</v>
      </c>
      <c r="AC1151" s="51"/>
      <c r="AD1151" s="164">
        <v>18</v>
      </c>
      <c r="AE1151" s="51">
        <v>4</v>
      </c>
    </row>
    <row r="1152" spans="1:50" s="10" customFormat="1" ht="226.3">
      <c r="A1152" s="51">
        <v>2991</v>
      </c>
      <c r="B1152" s="51" t="s">
        <v>8815</v>
      </c>
      <c r="C1152" s="51"/>
      <c r="D1152" s="164"/>
      <c r="E1152" s="164" t="s">
        <v>8897</v>
      </c>
      <c r="F1152" s="51"/>
      <c r="G1152" s="164" t="s">
        <v>8898</v>
      </c>
      <c r="H1152" s="51">
        <v>2011</v>
      </c>
      <c r="I1152" s="164" t="s">
        <v>8899</v>
      </c>
      <c r="J1152" s="161">
        <v>38760</v>
      </c>
      <c r="K1152" s="52" t="s">
        <v>8820</v>
      </c>
      <c r="L1152" s="164" t="s">
        <v>8900</v>
      </c>
      <c r="M1152" s="164" t="s">
        <v>8901</v>
      </c>
      <c r="N1152" s="164" t="s">
        <v>8902</v>
      </c>
      <c r="O1152" s="164" t="s">
        <v>8903</v>
      </c>
      <c r="P1152" s="51">
        <v>183</v>
      </c>
      <c r="Q1152" s="161">
        <v>6</v>
      </c>
      <c r="R1152" s="161"/>
      <c r="S1152" s="161">
        <v>6</v>
      </c>
      <c r="T1152" s="161">
        <v>17</v>
      </c>
      <c r="U1152" s="161">
        <v>24</v>
      </c>
      <c r="V1152" s="51">
        <v>20</v>
      </c>
      <c r="W1152" s="51">
        <v>100</v>
      </c>
      <c r="X1152" s="164" t="s">
        <v>8904</v>
      </c>
      <c r="Y1152" s="51">
        <v>6</v>
      </c>
      <c r="Z1152" s="51">
        <v>3</v>
      </c>
      <c r="AA1152" s="51">
        <v>1</v>
      </c>
      <c r="AB1152" s="51">
        <v>44</v>
      </c>
      <c r="AC1152" s="51"/>
      <c r="AD1152" s="164">
        <v>17</v>
      </c>
      <c r="AE1152" s="51">
        <v>4</v>
      </c>
    </row>
    <row r="1153" spans="1:50" s="10" customFormat="1" ht="226.3">
      <c r="A1153" s="51">
        <v>2991</v>
      </c>
      <c r="B1153" s="51" t="s">
        <v>8815</v>
      </c>
      <c r="C1153" s="51"/>
      <c r="D1153" s="164"/>
      <c r="E1153" s="164" t="s">
        <v>8884</v>
      </c>
      <c r="F1153" s="51">
        <v>10692</v>
      </c>
      <c r="G1153" s="164" t="s">
        <v>8905</v>
      </c>
      <c r="H1153" s="51">
        <v>2011</v>
      </c>
      <c r="I1153" s="164" t="s">
        <v>8906</v>
      </c>
      <c r="J1153" s="161">
        <v>22794.93</v>
      </c>
      <c r="K1153" s="52" t="s">
        <v>8820</v>
      </c>
      <c r="L1153" s="164" t="s">
        <v>8887</v>
      </c>
      <c r="M1153" s="164" t="s">
        <v>8888</v>
      </c>
      <c r="N1153" s="164" t="s">
        <v>8907</v>
      </c>
      <c r="O1153" s="164" t="s">
        <v>8908</v>
      </c>
      <c r="P1153" s="51">
        <v>188</v>
      </c>
      <c r="Q1153" s="161">
        <v>0.66</v>
      </c>
      <c r="R1153" s="161"/>
      <c r="S1153" s="161">
        <v>0.66</v>
      </c>
      <c r="T1153" s="161">
        <v>0.5</v>
      </c>
      <c r="U1153" s="161">
        <v>1.1599999999999999</v>
      </c>
      <c r="V1153" s="51">
        <v>40</v>
      </c>
      <c r="W1153" s="51">
        <v>100</v>
      </c>
      <c r="X1153" s="164" t="s">
        <v>8909</v>
      </c>
      <c r="Y1153" s="51">
        <v>2</v>
      </c>
      <c r="Z1153" s="51">
        <v>3</v>
      </c>
      <c r="AA1153" s="51">
        <v>5</v>
      </c>
      <c r="AB1153" s="51">
        <v>44</v>
      </c>
      <c r="AC1153" s="51"/>
      <c r="AD1153" s="164">
        <v>0.5</v>
      </c>
      <c r="AE1153" s="51">
        <v>4</v>
      </c>
    </row>
    <row r="1154" spans="1:50" s="10" customFormat="1" ht="226.3">
      <c r="A1154" s="51">
        <v>2991</v>
      </c>
      <c r="B1154" s="51" t="s">
        <v>8815</v>
      </c>
      <c r="C1154" s="51"/>
      <c r="D1154" s="164"/>
      <c r="E1154" s="164" t="s">
        <v>960</v>
      </c>
      <c r="F1154" s="51" t="s">
        <v>8910</v>
      </c>
      <c r="G1154" s="164" t="s">
        <v>8911</v>
      </c>
      <c r="H1154" s="51">
        <v>2011</v>
      </c>
      <c r="I1154" s="164" t="s">
        <v>8912</v>
      </c>
      <c r="J1154" s="161">
        <v>717960</v>
      </c>
      <c r="K1154" s="52" t="s">
        <v>8820</v>
      </c>
      <c r="L1154" s="164" t="s">
        <v>8913</v>
      </c>
      <c r="M1154" s="164" t="s">
        <v>8914</v>
      </c>
      <c r="N1154" s="164" t="s">
        <v>8915</v>
      </c>
      <c r="O1154" s="164" t="s">
        <v>8916</v>
      </c>
      <c r="P1154" s="51">
        <v>87</v>
      </c>
      <c r="Q1154" s="161">
        <v>16</v>
      </c>
      <c r="R1154" s="161"/>
      <c r="S1154" s="161">
        <v>16</v>
      </c>
      <c r="T1154" s="161">
        <v>24</v>
      </c>
      <c r="U1154" s="161">
        <v>40</v>
      </c>
      <c r="V1154" s="51">
        <v>20</v>
      </c>
      <c r="W1154" s="51">
        <v>100</v>
      </c>
      <c r="X1154" s="164" t="s">
        <v>8917</v>
      </c>
      <c r="Y1154" s="51">
        <v>3</v>
      </c>
      <c r="Z1154" s="51">
        <v>2</v>
      </c>
      <c r="AA1154" s="51">
        <v>3</v>
      </c>
      <c r="AB1154" s="51">
        <v>44</v>
      </c>
      <c r="AC1154" s="51"/>
      <c r="AD1154" s="164">
        <v>24</v>
      </c>
      <c r="AE1154" s="51">
        <v>4</v>
      </c>
    </row>
    <row r="1155" spans="1:50" s="10" customFormat="1" ht="226.3">
      <c r="A1155" s="51">
        <v>2991</v>
      </c>
      <c r="B1155" s="51" t="s">
        <v>8815</v>
      </c>
      <c r="C1155" s="51"/>
      <c r="D1155" s="164"/>
      <c r="E1155" s="164" t="s">
        <v>8918</v>
      </c>
      <c r="F1155" s="51" t="s">
        <v>8919</v>
      </c>
      <c r="G1155" s="164" t="s">
        <v>8920</v>
      </c>
      <c r="H1155" s="51">
        <v>2011</v>
      </c>
      <c r="I1155" s="164" t="s">
        <v>8921</v>
      </c>
      <c r="J1155" s="161">
        <v>26278.77</v>
      </c>
      <c r="K1155" s="52" t="s">
        <v>8820</v>
      </c>
      <c r="L1155" s="164" t="s">
        <v>8922</v>
      </c>
      <c r="M1155" s="164" t="s">
        <v>8923</v>
      </c>
      <c r="N1155" s="164" t="s">
        <v>8924</v>
      </c>
      <c r="O1155" s="164" t="s">
        <v>8925</v>
      </c>
      <c r="P1155" s="51">
        <v>80</v>
      </c>
      <c r="Q1155" s="161">
        <v>17.55</v>
      </c>
      <c r="R1155" s="161"/>
      <c r="S1155" s="161">
        <v>17.55</v>
      </c>
      <c r="T1155" s="161">
        <v>22</v>
      </c>
      <c r="U1155" s="161">
        <v>39.549999999999997</v>
      </c>
      <c r="V1155" s="51">
        <v>20</v>
      </c>
      <c r="W1155" s="51">
        <v>100</v>
      </c>
      <c r="X1155" s="164" t="s">
        <v>8926</v>
      </c>
      <c r="Y1155" s="51">
        <v>6</v>
      </c>
      <c r="Z1155" s="51">
        <v>3</v>
      </c>
      <c r="AA1155" s="51">
        <v>1</v>
      </c>
      <c r="AB1155" s="51">
        <v>44</v>
      </c>
      <c r="AC1155" s="51"/>
      <c r="AD1155" s="164">
        <v>22</v>
      </c>
      <c r="AE1155" s="51">
        <v>4</v>
      </c>
    </row>
    <row r="1156" spans="1:50" s="10" customFormat="1" ht="226.3">
      <c r="A1156" s="51">
        <v>2991</v>
      </c>
      <c r="B1156" s="51" t="s">
        <v>8815</v>
      </c>
      <c r="C1156" s="51"/>
      <c r="D1156" s="164"/>
      <c r="E1156" s="164" t="s">
        <v>8850</v>
      </c>
      <c r="F1156" s="51" t="s">
        <v>8851</v>
      </c>
      <c r="G1156" s="164" t="s">
        <v>8927</v>
      </c>
      <c r="H1156" s="51">
        <v>2011</v>
      </c>
      <c r="I1156" s="164" t="s">
        <v>8928</v>
      </c>
      <c r="J1156" s="161">
        <v>43549</v>
      </c>
      <c r="K1156" s="52" t="s">
        <v>8820</v>
      </c>
      <c r="L1156" s="164" t="s">
        <v>8929</v>
      </c>
      <c r="M1156" s="164" t="s">
        <v>8855</v>
      </c>
      <c r="N1156" s="164" t="s">
        <v>8930</v>
      </c>
      <c r="O1156" s="164" t="s">
        <v>8931</v>
      </c>
      <c r="P1156" s="51">
        <v>180</v>
      </c>
      <c r="Q1156" s="161">
        <v>12</v>
      </c>
      <c r="R1156" s="161"/>
      <c r="S1156" s="161">
        <v>12</v>
      </c>
      <c r="T1156" s="161">
        <v>20</v>
      </c>
      <c r="U1156" s="161">
        <v>32</v>
      </c>
      <c r="V1156" s="51">
        <v>20</v>
      </c>
      <c r="W1156" s="51">
        <v>100</v>
      </c>
      <c r="X1156" s="164" t="s">
        <v>8932</v>
      </c>
      <c r="Y1156" s="51">
        <v>3</v>
      </c>
      <c r="Z1156" s="51">
        <v>6</v>
      </c>
      <c r="AA1156" s="51">
        <v>1</v>
      </c>
      <c r="AB1156" s="51">
        <v>44</v>
      </c>
      <c r="AC1156" s="51"/>
      <c r="AD1156" s="164">
        <v>20</v>
      </c>
      <c r="AE1156" s="51">
        <v>4</v>
      </c>
    </row>
    <row r="1157" spans="1:50" s="10" customFormat="1" ht="226.3">
      <c r="A1157" s="51">
        <v>2991</v>
      </c>
      <c r="B1157" s="51" t="s">
        <v>8815</v>
      </c>
      <c r="C1157" s="51"/>
      <c r="D1157" s="164"/>
      <c r="E1157" s="164" t="s">
        <v>8933</v>
      </c>
      <c r="F1157" s="51" t="s">
        <v>8934</v>
      </c>
      <c r="G1157" s="164" t="s">
        <v>8935</v>
      </c>
      <c r="H1157" s="51">
        <v>2011</v>
      </c>
      <c r="I1157" s="164" t="s">
        <v>8936</v>
      </c>
      <c r="J1157" s="161">
        <v>124999.2</v>
      </c>
      <c r="K1157" s="52" t="s">
        <v>8820</v>
      </c>
      <c r="L1157" s="164" t="s">
        <v>8937</v>
      </c>
      <c r="M1157" s="164" t="s">
        <v>8938</v>
      </c>
      <c r="N1157" s="164" t="s">
        <v>8939</v>
      </c>
      <c r="O1157" s="164" t="s">
        <v>8940</v>
      </c>
      <c r="P1157" s="51">
        <v>68</v>
      </c>
      <c r="Q1157" s="161">
        <v>48.16</v>
      </c>
      <c r="R1157" s="161"/>
      <c r="S1157" s="161">
        <v>48.16</v>
      </c>
      <c r="T1157" s="161">
        <v>22.44</v>
      </c>
      <c r="U1157" s="161">
        <v>70.599999999999994</v>
      </c>
      <c r="V1157" s="51">
        <v>2</v>
      </c>
      <c r="W1157" s="51">
        <v>100</v>
      </c>
      <c r="X1157" s="164" t="s">
        <v>8941</v>
      </c>
      <c r="Y1157" s="51">
        <v>3</v>
      </c>
      <c r="Z1157" s="51">
        <v>12</v>
      </c>
      <c r="AA1157" s="51">
        <v>1</v>
      </c>
      <c r="AB1157" s="51">
        <v>44</v>
      </c>
      <c r="AC1157" s="51"/>
      <c r="AD1157" s="164">
        <v>22.44</v>
      </c>
      <c r="AE1157" s="51">
        <v>4</v>
      </c>
    </row>
    <row r="1158" spans="1:50" s="10" customFormat="1" ht="226.3">
      <c r="A1158" s="51">
        <v>2991</v>
      </c>
      <c r="B1158" s="51" t="s">
        <v>8815</v>
      </c>
      <c r="C1158" s="51"/>
      <c r="D1158" s="164"/>
      <c r="E1158" s="164" t="s">
        <v>8942</v>
      </c>
      <c r="F1158" s="51" t="s">
        <v>8943</v>
      </c>
      <c r="G1158" s="164" t="s">
        <v>8944</v>
      </c>
      <c r="H1158" s="51">
        <v>2013</v>
      </c>
      <c r="I1158" s="164" t="s">
        <v>8945</v>
      </c>
      <c r="J1158" s="161">
        <v>86995</v>
      </c>
      <c r="K1158" s="52" t="s">
        <v>8820</v>
      </c>
      <c r="L1158" s="164" t="s">
        <v>8946</v>
      </c>
      <c r="M1158" s="164" t="s">
        <v>8947</v>
      </c>
      <c r="N1158" s="164" t="s">
        <v>8948</v>
      </c>
      <c r="O1158" s="164" t="s">
        <v>8949</v>
      </c>
      <c r="P1158" s="51">
        <v>213</v>
      </c>
      <c r="Q1158" s="161">
        <v>12</v>
      </c>
      <c r="R1158" s="161"/>
      <c r="S1158" s="161">
        <v>12</v>
      </c>
      <c r="T1158" s="161">
        <v>18</v>
      </c>
      <c r="U1158" s="161">
        <v>30</v>
      </c>
      <c r="V1158" s="51">
        <v>14</v>
      </c>
      <c r="W1158" s="51">
        <v>92</v>
      </c>
      <c r="X1158" s="164" t="s">
        <v>8834</v>
      </c>
      <c r="Y1158" s="51">
        <v>3</v>
      </c>
      <c r="Z1158" s="51">
        <v>10</v>
      </c>
      <c r="AA1158" s="51">
        <v>4</v>
      </c>
      <c r="AB1158" s="51">
        <v>44</v>
      </c>
      <c r="AC1158" s="51"/>
      <c r="AD1158" s="164">
        <v>18</v>
      </c>
      <c r="AE1158" s="51">
        <v>4</v>
      </c>
    </row>
    <row r="1159" spans="1:50" s="10" customFormat="1" ht="226.3">
      <c r="A1159" s="51">
        <v>2991</v>
      </c>
      <c r="B1159" s="51" t="s">
        <v>8815</v>
      </c>
      <c r="C1159" s="51"/>
      <c r="D1159" s="164"/>
      <c r="E1159" s="164" t="s">
        <v>8950</v>
      </c>
      <c r="F1159" s="51" t="s">
        <v>856</v>
      </c>
      <c r="G1159" s="164" t="s">
        <v>8951</v>
      </c>
      <c r="H1159" s="51">
        <v>2011</v>
      </c>
      <c r="I1159" s="164" t="s">
        <v>8952</v>
      </c>
      <c r="J1159" s="161">
        <v>33138</v>
      </c>
      <c r="K1159" s="52" t="s">
        <v>8820</v>
      </c>
      <c r="L1159" s="164" t="s">
        <v>8953</v>
      </c>
      <c r="M1159" s="164" t="s">
        <v>8954</v>
      </c>
      <c r="N1159" s="164" t="s">
        <v>8955</v>
      </c>
      <c r="O1159" s="164" t="s">
        <v>8956</v>
      </c>
      <c r="P1159" s="51">
        <v>30</v>
      </c>
      <c r="Q1159" s="161">
        <v>10</v>
      </c>
      <c r="R1159" s="161"/>
      <c r="S1159" s="161">
        <v>10</v>
      </c>
      <c r="T1159" s="161">
        <v>23</v>
      </c>
      <c r="U1159" s="161">
        <v>33</v>
      </c>
      <c r="V1159" s="51">
        <v>17</v>
      </c>
      <c r="W1159" s="51">
        <v>100</v>
      </c>
      <c r="X1159" s="164" t="s">
        <v>8957</v>
      </c>
      <c r="Y1159" s="51"/>
      <c r="Z1159" s="51"/>
      <c r="AA1159" s="51"/>
      <c r="AB1159" s="51">
        <v>44</v>
      </c>
      <c r="AC1159" s="51"/>
      <c r="AD1159" s="164">
        <v>23</v>
      </c>
      <c r="AE1159" s="51">
        <v>4</v>
      </c>
    </row>
    <row r="1160" spans="1:50" s="10" customFormat="1" ht="226.3">
      <c r="A1160" s="51">
        <v>2991</v>
      </c>
      <c r="B1160" s="51" t="s">
        <v>8815</v>
      </c>
      <c r="C1160" s="51"/>
      <c r="D1160" s="164"/>
      <c r="E1160" s="164" t="s">
        <v>8958</v>
      </c>
      <c r="F1160" s="51" t="s">
        <v>8959</v>
      </c>
      <c r="G1160" s="164" t="s">
        <v>8960</v>
      </c>
      <c r="H1160" s="51">
        <v>2011</v>
      </c>
      <c r="I1160" s="164" t="s">
        <v>8961</v>
      </c>
      <c r="J1160" s="161">
        <v>99492</v>
      </c>
      <c r="K1160" s="52" t="s">
        <v>8820</v>
      </c>
      <c r="L1160" s="164" t="s">
        <v>8962</v>
      </c>
      <c r="M1160" s="164" t="s">
        <v>8963</v>
      </c>
      <c r="N1160" s="164" t="s">
        <v>8964</v>
      </c>
      <c r="O1160" s="164" t="s">
        <v>8965</v>
      </c>
      <c r="P1160" s="51">
        <v>88</v>
      </c>
      <c r="Q1160" s="161">
        <v>48.16</v>
      </c>
      <c r="R1160" s="161"/>
      <c r="S1160" s="161">
        <v>48.16</v>
      </c>
      <c r="T1160" s="161">
        <v>22.44</v>
      </c>
      <c r="U1160" s="161">
        <v>70.599999999999994</v>
      </c>
      <c r="V1160" s="51">
        <v>26</v>
      </c>
      <c r="W1160" s="51">
        <v>100</v>
      </c>
      <c r="X1160" s="164" t="s">
        <v>8966</v>
      </c>
      <c r="Y1160" s="51">
        <v>1</v>
      </c>
      <c r="Z1160" s="51">
        <v>9</v>
      </c>
      <c r="AA1160" s="51">
        <v>1</v>
      </c>
      <c r="AB1160" s="51">
        <v>44</v>
      </c>
      <c r="AC1160" s="51"/>
      <c r="AD1160" s="164">
        <v>22.44</v>
      </c>
      <c r="AE1160" s="51">
        <v>4</v>
      </c>
    </row>
    <row r="1161" spans="1:50" s="10" customFormat="1" ht="226.3">
      <c r="A1161" s="51">
        <v>2991</v>
      </c>
      <c r="B1161" s="51" t="s">
        <v>8815</v>
      </c>
      <c r="C1161" s="51"/>
      <c r="D1161" s="164"/>
      <c r="E1161" s="164" t="s">
        <v>8967</v>
      </c>
      <c r="F1161" s="51">
        <v>30844</v>
      </c>
      <c r="G1161" s="164" t="s">
        <v>8968</v>
      </c>
      <c r="H1161" s="51">
        <v>2010</v>
      </c>
      <c r="I1161" s="164" t="s">
        <v>8969</v>
      </c>
      <c r="J1161" s="161">
        <v>19950</v>
      </c>
      <c r="K1161" s="52" t="s">
        <v>8820</v>
      </c>
      <c r="L1161" s="164" t="s">
        <v>8970</v>
      </c>
      <c r="M1161" s="164" t="s">
        <v>8971</v>
      </c>
      <c r="N1161" s="164" t="s">
        <v>8972</v>
      </c>
      <c r="O1161" s="164" t="s">
        <v>8973</v>
      </c>
      <c r="P1161" s="51">
        <v>11</v>
      </c>
      <c r="Q1161" s="161">
        <v>3</v>
      </c>
      <c r="R1161" s="161"/>
      <c r="S1161" s="161">
        <v>3</v>
      </c>
      <c r="T1161" s="161">
        <v>7</v>
      </c>
      <c r="U1161" s="161">
        <v>10</v>
      </c>
      <c r="V1161" s="51">
        <v>1</v>
      </c>
      <c r="W1161" s="51">
        <v>100</v>
      </c>
      <c r="X1161" s="164" t="s">
        <v>8974</v>
      </c>
      <c r="Y1161" s="51">
        <v>1</v>
      </c>
      <c r="Z1161" s="51">
        <v>7</v>
      </c>
      <c r="AA1161" s="51">
        <v>6</v>
      </c>
      <c r="AB1161" s="51">
        <v>44</v>
      </c>
      <c r="AC1161" s="51"/>
      <c r="AD1161" s="164">
        <v>7</v>
      </c>
      <c r="AE1161" s="51">
        <v>5</v>
      </c>
    </row>
    <row r="1162" spans="1:50" s="10" customFormat="1" ht="226.3">
      <c r="A1162" s="51">
        <v>2991</v>
      </c>
      <c r="B1162" s="51" t="s">
        <v>8815</v>
      </c>
      <c r="C1162" s="51"/>
      <c r="D1162" s="164"/>
      <c r="E1162" s="164" t="s">
        <v>8835</v>
      </c>
      <c r="F1162" s="51">
        <v>17270</v>
      </c>
      <c r="G1162" s="164" t="s">
        <v>8975</v>
      </c>
      <c r="H1162" s="51">
        <v>2011</v>
      </c>
      <c r="I1162" s="164" t="s">
        <v>8976</v>
      </c>
      <c r="J1162" s="161">
        <v>62442.720000000001</v>
      </c>
      <c r="K1162" s="52" t="s">
        <v>8820</v>
      </c>
      <c r="L1162" s="164" t="s">
        <v>8977</v>
      </c>
      <c r="M1162" s="164" t="s">
        <v>8839</v>
      </c>
      <c r="N1162" s="164" t="s">
        <v>8978</v>
      </c>
      <c r="O1162" s="164" t="s">
        <v>8979</v>
      </c>
      <c r="P1162" s="51">
        <v>186</v>
      </c>
      <c r="Q1162" s="161">
        <v>14</v>
      </c>
      <c r="R1162" s="161"/>
      <c r="S1162" s="161">
        <v>14</v>
      </c>
      <c r="T1162" s="161">
        <v>23</v>
      </c>
      <c r="U1162" s="161">
        <v>37</v>
      </c>
      <c r="V1162" s="51">
        <v>2</v>
      </c>
      <c r="W1162" s="51">
        <v>100</v>
      </c>
      <c r="X1162" s="164" t="s">
        <v>8834</v>
      </c>
      <c r="Y1162" s="51">
        <v>3</v>
      </c>
      <c r="Z1162" s="51">
        <v>2</v>
      </c>
      <c r="AA1162" s="51">
        <v>3</v>
      </c>
      <c r="AB1162" s="51">
        <v>44</v>
      </c>
      <c r="AC1162" s="51"/>
      <c r="AD1162" s="164">
        <v>23</v>
      </c>
      <c r="AE1162" s="51">
        <v>4</v>
      </c>
    </row>
    <row r="1163" spans="1:50" s="10" customFormat="1" ht="226.3">
      <c r="A1163" s="51">
        <v>2991</v>
      </c>
      <c r="B1163" s="51" t="s">
        <v>8815</v>
      </c>
      <c r="C1163" s="51"/>
      <c r="D1163" s="164"/>
      <c r="E1163" s="164" t="s">
        <v>8884</v>
      </c>
      <c r="F1163" s="51">
        <v>10692</v>
      </c>
      <c r="G1163" s="164" t="s">
        <v>8980</v>
      </c>
      <c r="H1163" s="51">
        <v>2012</v>
      </c>
      <c r="I1163" s="164" t="s">
        <v>8981</v>
      </c>
      <c r="J1163" s="161">
        <v>34986</v>
      </c>
      <c r="K1163" s="52" t="s">
        <v>8820</v>
      </c>
      <c r="L1163" s="164" t="s">
        <v>8887</v>
      </c>
      <c r="M1163" s="164" t="s">
        <v>8888</v>
      </c>
      <c r="N1163" s="164" t="s">
        <v>8982</v>
      </c>
      <c r="O1163" s="164" t="s">
        <v>8983</v>
      </c>
      <c r="P1163" s="51">
        <v>199</v>
      </c>
      <c r="Q1163" s="161">
        <v>9</v>
      </c>
      <c r="R1163" s="161"/>
      <c r="S1163" s="161">
        <v>9</v>
      </c>
      <c r="T1163" s="161">
        <v>15</v>
      </c>
      <c r="U1163" s="161">
        <v>24</v>
      </c>
      <c r="V1163" s="51">
        <v>0</v>
      </c>
      <c r="W1163" s="51">
        <v>100</v>
      </c>
      <c r="X1163" s="164" t="s">
        <v>8834</v>
      </c>
      <c r="Y1163" s="51">
        <v>6</v>
      </c>
      <c r="Z1163" s="51">
        <v>3</v>
      </c>
      <c r="AA1163" s="51">
        <v>6</v>
      </c>
      <c r="AB1163" s="51">
        <v>44</v>
      </c>
      <c r="AC1163" s="51"/>
      <c r="AD1163" s="164">
        <v>15</v>
      </c>
      <c r="AE1163" s="51">
        <v>4</v>
      </c>
    </row>
    <row r="1164" spans="1:50" s="10" customFormat="1" ht="226.3">
      <c r="A1164" s="51">
        <v>2991</v>
      </c>
      <c r="B1164" s="51" t="s">
        <v>8815</v>
      </c>
      <c r="C1164" s="51"/>
      <c r="D1164" s="164"/>
      <c r="E1164" s="164" t="s">
        <v>8984</v>
      </c>
      <c r="F1164" s="51">
        <v>25446</v>
      </c>
      <c r="G1164" s="164" t="s">
        <v>8985</v>
      </c>
      <c r="H1164" s="51">
        <v>2010</v>
      </c>
      <c r="I1164" s="164" t="s">
        <v>8986</v>
      </c>
      <c r="J1164" s="161">
        <v>620806.88</v>
      </c>
      <c r="K1164" s="52" t="s">
        <v>8820</v>
      </c>
      <c r="L1164" s="164" t="s">
        <v>8987</v>
      </c>
      <c r="M1164" s="164" t="s">
        <v>8988</v>
      </c>
      <c r="N1164" s="164" t="s">
        <v>8989</v>
      </c>
      <c r="O1164" s="164" t="s">
        <v>8989</v>
      </c>
      <c r="P1164" s="51">
        <v>22</v>
      </c>
      <c r="Q1164" s="161">
        <v>14</v>
      </c>
      <c r="R1164" s="161"/>
      <c r="S1164" s="161">
        <v>14</v>
      </c>
      <c r="T1164" s="161">
        <v>22</v>
      </c>
      <c r="U1164" s="161">
        <v>36</v>
      </c>
      <c r="V1164" s="51">
        <v>9</v>
      </c>
      <c r="W1164" s="51">
        <v>100</v>
      </c>
      <c r="X1164" s="164" t="s">
        <v>8990</v>
      </c>
      <c r="Y1164" s="51">
        <v>1</v>
      </c>
      <c r="Z1164" s="51">
        <v>7</v>
      </c>
      <c r="AA1164" s="51">
        <v>6</v>
      </c>
      <c r="AB1164" s="51">
        <v>44</v>
      </c>
      <c r="AC1164" s="51"/>
      <c r="AD1164" s="164">
        <v>22</v>
      </c>
      <c r="AE1164" s="51">
        <v>4</v>
      </c>
    </row>
    <row r="1165" spans="1:50" s="10" customFormat="1" ht="240.45">
      <c r="A1165" s="51">
        <v>2991</v>
      </c>
      <c r="B1165" s="51" t="s">
        <v>8815</v>
      </c>
      <c r="C1165" s="51"/>
      <c r="D1165" s="164"/>
      <c r="E1165" s="164" t="s">
        <v>8884</v>
      </c>
      <c r="F1165" s="51">
        <v>10692</v>
      </c>
      <c r="G1165" s="164" t="s">
        <v>8991</v>
      </c>
      <c r="H1165" s="51">
        <v>2011</v>
      </c>
      <c r="I1165" s="164" t="s">
        <v>8992</v>
      </c>
      <c r="J1165" s="161">
        <v>39900</v>
      </c>
      <c r="K1165" s="52" t="s">
        <v>8820</v>
      </c>
      <c r="L1165" s="164" t="s">
        <v>8993</v>
      </c>
      <c r="M1165" s="164" t="s">
        <v>8994</v>
      </c>
      <c r="N1165" s="164" t="s">
        <v>8995</v>
      </c>
      <c r="O1165" s="164" t="s">
        <v>8996</v>
      </c>
      <c r="P1165" s="51">
        <v>76</v>
      </c>
      <c r="Q1165" s="161">
        <v>1.4</v>
      </c>
      <c r="R1165" s="161"/>
      <c r="S1165" s="161">
        <v>1.4</v>
      </c>
      <c r="T1165" s="161">
        <v>0.5</v>
      </c>
      <c r="U1165" s="161">
        <v>1.9</v>
      </c>
      <c r="V1165" s="51">
        <v>0</v>
      </c>
      <c r="W1165" s="51">
        <v>100</v>
      </c>
      <c r="X1165" s="164" t="s">
        <v>8997</v>
      </c>
      <c r="Y1165" s="51">
        <v>3</v>
      </c>
      <c r="Z1165" s="51">
        <v>11</v>
      </c>
      <c r="AA1165" s="51">
        <v>1</v>
      </c>
      <c r="AB1165" s="51">
        <v>44</v>
      </c>
      <c r="AC1165" s="51"/>
      <c r="AD1165" s="164">
        <v>0</v>
      </c>
      <c r="AE1165" s="51">
        <v>4</v>
      </c>
    </row>
    <row r="1166" spans="1:50" s="10" customFormat="1" ht="226.3">
      <c r="A1166" s="51">
        <v>2991</v>
      </c>
      <c r="B1166" s="51" t="s">
        <v>8815</v>
      </c>
      <c r="C1166" s="51"/>
      <c r="D1166" s="164"/>
      <c r="E1166" s="164" t="s">
        <v>8826</v>
      </c>
      <c r="F1166" s="51" t="s">
        <v>8827</v>
      </c>
      <c r="G1166" s="164" t="s">
        <v>8998</v>
      </c>
      <c r="H1166" s="51">
        <v>2013</v>
      </c>
      <c r="I1166" s="164" t="s">
        <v>8999</v>
      </c>
      <c r="J1166" s="161">
        <v>34980</v>
      </c>
      <c r="K1166" s="52" t="s">
        <v>8820</v>
      </c>
      <c r="L1166" s="164" t="s">
        <v>8830</v>
      </c>
      <c r="M1166" s="164" t="s">
        <v>8831</v>
      </c>
      <c r="N1166" s="164" t="s">
        <v>9000</v>
      </c>
      <c r="O1166" s="164" t="s">
        <v>9001</v>
      </c>
      <c r="P1166" s="51">
        <v>215</v>
      </c>
      <c r="Q1166" s="161">
        <v>4</v>
      </c>
      <c r="R1166" s="161"/>
      <c r="S1166" s="161">
        <v>4</v>
      </c>
      <c r="T1166" s="161">
        <v>20</v>
      </c>
      <c r="U1166" s="161">
        <v>24</v>
      </c>
      <c r="V1166" s="51">
        <v>0</v>
      </c>
      <c r="W1166" s="51">
        <v>92</v>
      </c>
      <c r="X1166" s="164" t="s">
        <v>8834</v>
      </c>
      <c r="Y1166" s="51"/>
      <c r="Z1166" s="51"/>
      <c r="AA1166" s="51"/>
      <c r="AB1166" s="51">
        <v>44</v>
      </c>
      <c r="AC1166" s="51"/>
      <c r="AD1166" s="164">
        <v>20</v>
      </c>
      <c r="AE1166" s="51">
        <v>4</v>
      </c>
    </row>
    <row r="1167" spans="1:50" s="10" customFormat="1" ht="226.3">
      <c r="A1167" s="51">
        <v>2991</v>
      </c>
      <c r="B1167" s="51" t="s">
        <v>8815</v>
      </c>
      <c r="C1167" s="51"/>
      <c r="D1167" s="164"/>
      <c r="E1167" s="164" t="s">
        <v>8850</v>
      </c>
      <c r="F1167" s="51" t="s">
        <v>8851</v>
      </c>
      <c r="G1167" s="164" t="s">
        <v>9002</v>
      </c>
      <c r="H1167" s="51">
        <v>2010</v>
      </c>
      <c r="I1167" s="164" t="s">
        <v>9003</v>
      </c>
      <c r="J1167" s="161">
        <v>75468</v>
      </c>
      <c r="K1167" s="52" t="s">
        <v>8820</v>
      </c>
      <c r="L1167" s="164" t="s">
        <v>8929</v>
      </c>
      <c r="M1167" s="164" t="s">
        <v>8855</v>
      </c>
      <c r="N1167" s="164" t="s">
        <v>9004</v>
      </c>
      <c r="O1167" s="164" t="s">
        <v>9005</v>
      </c>
      <c r="P1167" s="51">
        <v>20</v>
      </c>
      <c r="Q1167" s="161">
        <v>16</v>
      </c>
      <c r="R1167" s="161"/>
      <c r="S1167" s="161">
        <v>16</v>
      </c>
      <c r="T1167" s="161">
        <v>24</v>
      </c>
      <c r="U1167" s="161">
        <v>40</v>
      </c>
      <c r="V1167" s="51">
        <v>11</v>
      </c>
      <c r="W1167" s="51">
        <v>100</v>
      </c>
      <c r="X1167" s="164" t="s">
        <v>9006</v>
      </c>
      <c r="Y1167" s="51">
        <v>3</v>
      </c>
      <c r="Z1167" s="51">
        <v>12</v>
      </c>
      <c r="AA1167" s="51">
        <v>1</v>
      </c>
      <c r="AB1167" s="51">
        <v>44</v>
      </c>
      <c r="AC1167" s="51"/>
      <c r="AD1167" s="164">
        <v>24</v>
      </c>
      <c r="AE1167" s="51">
        <v>5</v>
      </c>
    </row>
    <row r="1168" spans="1:50" s="156" customFormat="1" ht="226.3">
      <c r="A1168" s="51">
        <v>2991</v>
      </c>
      <c r="B1168" s="51" t="s">
        <v>8815</v>
      </c>
      <c r="C1168" s="51"/>
      <c r="D1168" s="164"/>
      <c r="E1168" s="164" t="s">
        <v>8835</v>
      </c>
      <c r="F1168" s="51">
        <v>17270</v>
      </c>
      <c r="G1168" s="164" t="s">
        <v>9007</v>
      </c>
      <c r="H1168" s="51">
        <v>2011</v>
      </c>
      <c r="I1168" s="164" t="s">
        <v>9008</v>
      </c>
      <c r="J1168" s="161">
        <v>46800</v>
      </c>
      <c r="K1168" s="52" t="s">
        <v>8820</v>
      </c>
      <c r="L1168" s="164" t="s">
        <v>8977</v>
      </c>
      <c r="M1168" s="164" t="s">
        <v>8839</v>
      </c>
      <c r="N1168" s="164" t="s">
        <v>8840</v>
      </c>
      <c r="O1168" s="164" t="s">
        <v>8841</v>
      </c>
      <c r="P1168" s="51">
        <v>32</v>
      </c>
      <c r="Q1168" s="161">
        <v>14</v>
      </c>
      <c r="R1168" s="161"/>
      <c r="S1168" s="161">
        <v>14</v>
      </c>
      <c r="T1168" s="161">
        <v>23</v>
      </c>
      <c r="U1168" s="161">
        <v>37</v>
      </c>
      <c r="V1168" s="51">
        <v>16</v>
      </c>
      <c r="W1168" s="51">
        <v>100</v>
      </c>
      <c r="X1168" s="164" t="s">
        <v>9009</v>
      </c>
      <c r="Y1168" s="51">
        <v>3</v>
      </c>
      <c r="Z1168" s="51">
        <v>12</v>
      </c>
      <c r="AA1168" s="51">
        <v>3</v>
      </c>
      <c r="AB1168" s="51">
        <v>44</v>
      </c>
      <c r="AC1168" s="51"/>
      <c r="AD1168" s="164">
        <v>23</v>
      </c>
      <c r="AE1168" s="51">
        <v>4</v>
      </c>
      <c r="AF1168" s="10"/>
      <c r="AG1168" s="10"/>
      <c r="AH1168" s="10"/>
      <c r="AI1168" s="10"/>
      <c r="AJ1168" s="10"/>
      <c r="AK1168" s="10"/>
      <c r="AL1168" s="10"/>
      <c r="AM1168" s="10"/>
      <c r="AN1168" s="10"/>
      <c r="AO1168" s="10"/>
      <c r="AP1168" s="10"/>
      <c r="AQ1168" s="10"/>
      <c r="AR1168" s="10"/>
      <c r="AS1168" s="10"/>
      <c r="AT1168" s="10"/>
      <c r="AU1168" s="10"/>
      <c r="AV1168" s="10"/>
      <c r="AW1168" s="10"/>
      <c r="AX1168" s="10"/>
    </row>
    <row r="1169" spans="1:50" s="156" customFormat="1" ht="240.45">
      <c r="A1169" s="51">
        <v>2991</v>
      </c>
      <c r="B1169" s="51" t="s">
        <v>8815</v>
      </c>
      <c r="C1169" s="51"/>
      <c r="D1169" s="164"/>
      <c r="E1169" s="164" t="s">
        <v>9010</v>
      </c>
      <c r="F1169" s="51" t="s">
        <v>9011</v>
      </c>
      <c r="G1169" s="164" t="s">
        <v>9012</v>
      </c>
      <c r="H1169" s="51">
        <v>2011</v>
      </c>
      <c r="I1169" s="164" t="s">
        <v>9013</v>
      </c>
      <c r="J1169" s="161">
        <v>105413.15</v>
      </c>
      <c r="K1169" s="52" t="s">
        <v>8820</v>
      </c>
      <c r="L1169" s="164" t="s">
        <v>9014</v>
      </c>
      <c r="M1169" s="164" t="s">
        <v>9015</v>
      </c>
      <c r="N1169" s="164" t="s">
        <v>9016</v>
      </c>
      <c r="O1169" s="164" t="s">
        <v>9017</v>
      </c>
      <c r="P1169" s="51">
        <v>29</v>
      </c>
      <c r="Q1169" s="161">
        <v>12</v>
      </c>
      <c r="R1169" s="161"/>
      <c r="S1169" s="161">
        <v>12</v>
      </c>
      <c r="T1169" s="161">
        <v>18</v>
      </c>
      <c r="U1169" s="161">
        <v>30</v>
      </c>
      <c r="V1169" s="51">
        <v>40</v>
      </c>
      <c r="W1169" s="51">
        <v>100</v>
      </c>
      <c r="X1169" s="164" t="s">
        <v>9018</v>
      </c>
      <c r="Y1169" s="51">
        <v>1</v>
      </c>
      <c r="Z1169" s="51">
        <v>7</v>
      </c>
      <c r="AA1169" s="51">
        <v>6</v>
      </c>
      <c r="AB1169" s="51">
        <v>44</v>
      </c>
      <c r="AC1169" s="51"/>
      <c r="AD1169" s="164">
        <v>18</v>
      </c>
      <c r="AE1169" s="51">
        <v>4</v>
      </c>
      <c r="AF1169" s="10"/>
      <c r="AG1169" s="10"/>
      <c r="AH1169" s="10"/>
      <c r="AI1169" s="10"/>
      <c r="AJ1169" s="10"/>
      <c r="AK1169" s="10"/>
      <c r="AL1169" s="10"/>
      <c r="AM1169" s="10"/>
      <c r="AN1169" s="10"/>
      <c r="AO1169" s="10"/>
      <c r="AP1169" s="10"/>
      <c r="AQ1169" s="10"/>
      <c r="AR1169" s="10"/>
      <c r="AS1169" s="10"/>
      <c r="AT1169" s="10"/>
      <c r="AU1169" s="10"/>
      <c r="AV1169" s="10"/>
      <c r="AW1169" s="10"/>
      <c r="AX1169" s="10"/>
    </row>
    <row r="1170" spans="1:50" s="156" customFormat="1" ht="127.3">
      <c r="A1170" s="156">
        <v>2997</v>
      </c>
      <c r="B1170" s="51" t="s">
        <v>9019</v>
      </c>
      <c r="C1170" s="51" t="s">
        <v>9020</v>
      </c>
      <c r="D1170" s="157"/>
      <c r="E1170" s="164" t="s">
        <v>9021</v>
      </c>
      <c r="F1170" s="51" t="s">
        <v>9022</v>
      </c>
      <c r="G1170" s="164" t="s">
        <v>9023</v>
      </c>
      <c r="H1170" s="51">
        <v>2010</v>
      </c>
      <c r="I1170" s="161" t="s">
        <v>9024</v>
      </c>
      <c r="J1170" s="161">
        <v>138328</v>
      </c>
      <c r="K1170" s="52" t="s">
        <v>8820</v>
      </c>
      <c r="L1170" s="164" t="s">
        <v>9025</v>
      </c>
      <c r="M1170" s="164" t="s">
        <v>9026</v>
      </c>
      <c r="N1170" s="164" t="s">
        <v>9027</v>
      </c>
      <c r="O1170" s="164" t="s">
        <v>9028</v>
      </c>
      <c r="P1170" s="51" t="s">
        <v>9029</v>
      </c>
      <c r="Q1170" s="161" t="s">
        <v>9030</v>
      </c>
      <c r="R1170" s="161">
        <v>0</v>
      </c>
      <c r="S1170" s="161"/>
      <c r="T1170" s="161"/>
      <c r="U1170" s="161">
        <v>0</v>
      </c>
      <c r="V1170" s="51">
        <v>50</v>
      </c>
      <c r="W1170" s="51">
        <v>100</v>
      </c>
      <c r="X1170" s="164" t="s">
        <v>9031</v>
      </c>
      <c r="Y1170" s="51">
        <v>50</v>
      </c>
      <c r="Z1170" s="51"/>
      <c r="AA1170" s="51"/>
      <c r="AB1170" s="51"/>
      <c r="AC1170" s="51"/>
      <c r="AD1170" s="164"/>
      <c r="AE1170" s="51"/>
      <c r="AF1170" s="51"/>
      <c r="AG1170" s="164"/>
      <c r="AH1170" s="164"/>
      <c r="AI1170" s="51"/>
      <c r="AR1170" s="51">
        <v>44</v>
      </c>
      <c r="AT1170" s="159"/>
      <c r="AU1170" s="159">
        <v>60</v>
      </c>
    </row>
    <row r="1171" spans="1:50" s="156" customFormat="1" ht="127.3">
      <c r="A1171" s="156">
        <v>2997</v>
      </c>
      <c r="B1171" s="51" t="s">
        <v>9019</v>
      </c>
      <c r="C1171" s="51" t="s">
        <v>9020</v>
      </c>
      <c r="D1171" s="157"/>
      <c r="E1171" s="164" t="s">
        <v>1553</v>
      </c>
      <c r="F1171" s="51" t="s">
        <v>9032</v>
      </c>
      <c r="G1171" s="164" t="s">
        <v>9033</v>
      </c>
      <c r="H1171" s="51">
        <v>2010</v>
      </c>
      <c r="I1171" s="161" t="s">
        <v>3683</v>
      </c>
      <c r="J1171" s="161">
        <v>110563</v>
      </c>
      <c r="K1171" s="52" t="s">
        <v>8820</v>
      </c>
      <c r="L1171" s="164" t="s">
        <v>9025</v>
      </c>
      <c r="M1171" s="164" t="s">
        <v>9026</v>
      </c>
      <c r="N1171" s="164" t="s">
        <v>9034</v>
      </c>
      <c r="O1171" s="164" t="s">
        <v>9035</v>
      </c>
      <c r="P1171" s="51" t="s">
        <v>9036</v>
      </c>
      <c r="Q1171" s="161" t="s">
        <v>9030</v>
      </c>
      <c r="R1171" s="161">
        <v>0</v>
      </c>
      <c r="S1171" s="161"/>
      <c r="T1171" s="161"/>
      <c r="U1171" s="161">
        <v>0</v>
      </c>
      <c r="V1171" s="51">
        <v>100</v>
      </c>
      <c r="W1171" s="51">
        <v>100</v>
      </c>
      <c r="X1171" s="164" t="s">
        <v>9031</v>
      </c>
      <c r="Y1171" s="51">
        <v>100</v>
      </c>
      <c r="Z1171" s="51"/>
      <c r="AA1171" s="51"/>
      <c r="AB1171" s="51"/>
      <c r="AC1171" s="51"/>
      <c r="AD1171" s="164"/>
      <c r="AE1171" s="51"/>
      <c r="AF1171" s="51"/>
      <c r="AG1171" s="164"/>
      <c r="AH1171" s="164"/>
      <c r="AI1171" s="51"/>
      <c r="AR1171" s="51">
        <v>60</v>
      </c>
      <c r="AT1171" s="159"/>
      <c r="AU1171" s="159">
        <v>60</v>
      </c>
    </row>
    <row r="1172" spans="1:50" s="156" customFormat="1" ht="155.6">
      <c r="A1172" s="156">
        <v>2997</v>
      </c>
      <c r="B1172" s="51" t="s">
        <v>9019</v>
      </c>
      <c r="C1172" s="51" t="s">
        <v>9020</v>
      </c>
      <c r="D1172" s="157"/>
      <c r="E1172" s="164" t="s">
        <v>1553</v>
      </c>
      <c r="F1172" s="51" t="s">
        <v>9032</v>
      </c>
      <c r="G1172" s="164" t="s">
        <v>9037</v>
      </c>
      <c r="H1172" s="51">
        <v>2011</v>
      </c>
      <c r="I1172" s="161" t="s">
        <v>9038</v>
      </c>
      <c r="J1172" s="161">
        <v>285692</v>
      </c>
      <c r="K1172" s="52" t="s">
        <v>8820</v>
      </c>
      <c r="L1172" s="164" t="s">
        <v>9025</v>
      </c>
      <c r="M1172" s="164" t="s">
        <v>9026</v>
      </c>
      <c r="N1172" s="164" t="s">
        <v>9039</v>
      </c>
      <c r="O1172" s="164" t="s">
        <v>9040</v>
      </c>
      <c r="P1172" s="51" t="s">
        <v>9041</v>
      </c>
      <c r="Q1172" s="161" t="s">
        <v>9030</v>
      </c>
      <c r="R1172" s="161">
        <v>0</v>
      </c>
      <c r="S1172" s="161"/>
      <c r="T1172" s="161"/>
      <c r="U1172" s="161">
        <v>0</v>
      </c>
      <c r="V1172" s="51">
        <v>100</v>
      </c>
      <c r="W1172" s="51">
        <v>100</v>
      </c>
      <c r="X1172" s="164" t="s">
        <v>9031</v>
      </c>
      <c r="Y1172" s="51">
        <v>100</v>
      </c>
      <c r="Z1172" s="51"/>
      <c r="AA1172" s="51"/>
      <c r="AB1172" s="51"/>
      <c r="AC1172" s="51"/>
      <c r="AD1172" s="164"/>
      <c r="AE1172" s="51"/>
      <c r="AF1172" s="51"/>
      <c r="AG1172" s="164"/>
      <c r="AH1172" s="164"/>
      <c r="AI1172" s="51"/>
      <c r="AR1172" s="51">
        <v>60</v>
      </c>
      <c r="AT1172" s="159"/>
      <c r="AU1172" s="159">
        <v>60</v>
      </c>
    </row>
    <row r="1173" spans="1:50" s="156" customFormat="1" ht="127.3">
      <c r="A1173" s="156">
        <v>2997</v>
      </c>
      <c r="B1173" s="51" t="s">
        <v>9019</v>
      </c>
      <c r="C1173" s="51" t="s">
        <v>9020</v>
      </c>
      <c r="D1173" s="157"/>
      <c r="E1173" s="164" t="s">
        <v>1377</v>
      </c>
      <c r="F1173" s="51" t="s">
        <v>9042</v>
      </c>
      <c r="G1173" s="164" t="s">
        <v>9043</v>
      </c>
      <c r="H1173" s="51">
        <v>2011</v>
      </c>
      <c r="I1173" s="161" t="s">
        <v>9044</v>
      </c>
      <c r="J1173" s="161">
        <v>197520</v>
      </c>
      <c r="K1173" s="52" t="s">
        <v>8820</v>
      </c>
      <c r="L1173" s="164" t="s">
        <v>9025</v>
      </c>
      <c r="M1173" s="164" t="s">
        <v>9026</v>
      </c>
      <c r="N1173" s="164" t="s">
        <v>9045</v>
      </c>
      <c r="O1173" s="164" t="s">
        <v>9046</v>
      </c>
      <c r="P1173" s="51" t="s">
        <v>9047</v>
      </c>
      <c r="Q1173" s="161" t="s">
        <v>9030</v>
      </c>
      <c r="R1173" s="161">
        <v>0</v>
      </c>
      <c r="S1173" s="161"/>
      <c r="T1173" s="161"/>
      <c r="U1173" s="161">
        <v>0</v>
      </c>
      <c r="V1173" s="51">
        <v>30</v>
      </c>
      <c r="W1173" s="51">
        <v>100</v>
      </c>
      <c r="X1173" s="164" t="s">
        <v>9031</v>
      </c>
      <c r="Y1173" s="51">
        <v>30</v>
      </c>
      <c r="Z1173" s="51"/>
      <c r="AA1173" s="51"/>
      <c r="AB1173" s="51"/>
      <c r="AC1173" s="51"/>
      <c r="AD1173" s="164"/>
      <c r="AE1173" s="51"/>
      <c r="AF1173" s="51"/>
      <c r="AG1173" s="164"/>
      <c r="AH1173" s="164"/>
      <c r="AI1173" s="51"/>
      <c r="AR1173" s="51">
        <v>60</v>
      </c>
      <c r="AT1173" s="159"/>
      <c r="AU1173" s="159">
        <v>60</v>
      </c>
    </row>
    <row r="1174" spans="1:50" s="156" customFormat="1" ht="156.75" customHeight="1">
      <c r="A1174" s="156">
        <v>2997</v>
      </c>
      <c r="B1174" s="51" t="s">
        <v>9019</v>
      </c>
      <c r="C1174" s="51" t="s">
        <v>9020</v>
      </c>
      <c r="D1174" s="157"/>
      <c r="E1174" s="164" t="s">
        <v>2144</v>
      </c>
      <c r="F1174" s="51" t="s">
        <v>9048</v>
      </c>
      <c r="G1174" s="164" t="s">
        <v>9049</v>
      </c>
      <c r="H1174" s="51" t="s">
        <v>9050</v>
      </c>
      <c r="I1174" s="161" t="s">
        <v>9051</v>
      </c>
      <c r="J1174" s="161">
        <v>218946</v>
      </c>
      <c r="K1174" s="52" t="s">
        <v>8820</v>
      </c>
      <c r="L1174" s="164" t="s">
        <v>9025</v>
      </c>
      <c r="M1174" s="164" t="s">
        <v>9026</v>
      </c>
      <c r="N1174" s="164" t="s">
        <v>9052</v>
      </c>
      <c r="O1174" s="164" t="s">
        <v>9053</v>
      </c>
      <c r="P1174" s="51" t="s">
        <v>9054</v>
      </c>
      <c r="Q1174" s="161" t="s">
        <v>9030</v>
      </c>
      <c r="R1174" s="161">
        <v>0</v>
      </c>
      <c r="S1174" s="161"/>
      <c r="T1174" s="161"/>
      <c r="U1174" s="161">
        <v>0</v>
      </c>
      <c r="V1174" s="51">
        <v>80</v>
      </c>
      <c r="W1174" s="51">
        <v>100</v>
      </c>
      <c r="X1174" s="164" t="s">
        <v>9031</v>
      </c>
      <c r="Y1174" s="51">
        <v>80</v>
      </c>
      <c r="Z1174" s="51"/>
      <c r="AA1174" s="51"/>
      <c r="AB1174" s="51"/>
      <c r="AC1174" s="51"/>
      <c r="AD1174" s="164"/>
      <c r="AE1174" s="51"/>
      <c r="AF1174" s="51"/>
      <c r="AG1174" s="164"/>
      <c r="AH1174" s="164"/>
      <c r="AI1174" s="51"/>
      <c r="AR1174" s="51">
        <v>60</v>
      </c>
      <c r="AT1174" s="159"/>
      <c r="AU1174" s="159">
        <v>60</v>
      </c>
    </row>
    <row r="1175" spans="1:50" s="156" customFormat="1" ht="127.3">
      <c r="A1175" s="156">
        <v>2997</v>
      </c>
      <c r="B1175" s="51" t="s">
        <v>9019</v>
      </c>
      <c r="C1175" s="51" t="s">
        <v>9020</v>
      </c>
      <c r="D1175" s="157"/>
      <c r="E1175" s="164" t="s">
        <v>1553</v>
      </c>
      <c r="F1175" s="51" t="s">
        <v>9032</v>
      </c>
      <c r="G1175" s="164" t="s">
        <v>9055</v>
      </c>
      <c r="H1175" s="51">
        <v>2012</v>
      </c>
      <c r="I1175" s="161" t="s">
        <v>9056</v>
      </c>
      <c r="J1175" s="161">
        <v>81600</v>
      </c>
      <c r="K1175" s="52" t="s">
        <v>8820</v>
      </c>
      <c r="L1175" s="164" t="s">
        <v>9025</v>
      </c>
      <c r="M1175" s="164" t="s">
        <v>9026</v>
      </c>
      <c r="N1175" s="164" t="s">
        <v>9057</v>
      </c>
      <c r="O1175" s="164" t="s">
        <v>9058</v>
      </c>
      <c r="P1175" s="51" t="s">
        <v>9059</v>
      </c>
      <c r="Q1175" s="161" t="s">
        <v>9030</v>
      </c>
      <c r="R1175" s="161">
        <v>0</v>
      </c>
      <c r="S1175" s="161"/>
      <c r="T1175" s="161"/>
      <c r="U1175" s="161">
        <v>0</v>
      </c>
      <c r="V1175" s="51">
        <v>50</v>
      </c>
      <c r="W1175" s="51">
        <v>100</v>
      </c>
      <c r="X1175" s="164" t="s">
        <v>9031</v>
      </c>
      <c r="Y1175" s="51">
        <v>50</v>
      </c>
      <c r="Z1175" s="51"/>
      <c r="AA1175" s="51"/>
      <c r="AB1175" s="51"/>
      <c r="AC1175" s="51"/>
      <c r="AD1175" s="164"/>
      <c r="AE1175" s="51"/>
      <c r="AF1175" s="51"/>
      <c r="AG1175" s="164"/>
      <c r="AH1175" s="164"/>
      <c r="AI1175" s="51"/>
      <c r="AR1175" s="51">
        <v>4</v>
      </c>
      <c r="AT1175" s="159"/>
      <c r="AU1175" s="159">
        <v>60</v>
      </c>
    </row>
    <row r="1176" spans="1:50" s="10" customFormat="1" ht="169.75">
      <c r="A1176" s="156">
        <v>3006</v>
      </c>
      <c r="B1176" s="156" t="s">
        <v>9754</v>
      </c>
      <c r="C1176" s="156"/>
      <c r="D1176" s="158"/>
      <c r="E1176" s="156" t="s">
        <v>2130</v>
      </c>
      <c r="F1176" s="160" t="s">
        <v>451</v>
      </c>
      <c r="G1176" s="10" t="s">
        <v>9060</v>
      </c>
      <c r="H1176" s="10">
        <v>2013</v>
      </c>
      <c r="I1176" s="10" t="s">
        <v>453</v>
      </c>
      <c r="J1176" s="159">
        <v>2277900</v>
      </c>
      <c r="K1176" s="52" t="s">
        <v>8820</v>
      </c>
      <c r="L1176" s="10" t="s">
        <v>454</v>
      </c>
      <c r="M1176" s="10" t="s">
        <v>455</v>
      </c>
      <c r="N1176" s="10" t="s">
        <v>456</v>
      </c>
      <c r="O1176" s="10" t="s">
        <v>457</v>
      </c>
      <c r="P1176" s="10">
        <v>65</v>
      </c>
      <c r="Q1176" s="159">
        <v>400</v>
      </c>
      <c r="R1176" s="159">
        <v>0</v>
      </c>
      <c r="S1176" s="159">
        <v>300</v>
      </c>
      <c r="T1176" s="159">
        <v>100</v>
      </c>
      <c r="U1176" s="159">
        <v>400</v>
      </c>
      <c r="V1176" s="47">
        <v>100</v>
      </c>
      <c r="W1176" s="47">
        <v>100</v>
      </c>
      <c r="X1176" s="10" t="s">
        <v>9061</v>
      </c>
      <c r="Y1176" s="156"/>
      <c r="Z1176" s="156"/>
      <c r="AA1176" s="156"/>
      <c r="AB1176" s="156"/>
      <c r="AC1176" s="156"/>
      <c r="AD1176" s="156"/>
      <c r="AE1176" s="156"/>
      <c r="AF1176" s="156"/>
      <c r="AG1176" s="156"/>
      <c r="AH1176" s="156"/>
      <c r="AI1176" s="156"/>
      <c r="AJ1176" s="156"/>
      <c r="AK1176" s="156"/>
      <c r="AL1176" s="156"/>
      <c r="AM1176" s="156"/>
      <c r="AN1176" s="156"/>
      <c r="AO1176" s="156"/>
      <c r="AP1176" s="156"/>
      <c r="AQ1176" s="156"/>
      <c r="AR1176" s="156"/>
      <c r="AS1176" s="156"/>
      <c r="AT1176" s="159"/>
      <c r="AU1176" s="159"/>
      <c r="AV1176" s="156"/>
      <c r="AW1176" s="156"/>
      <c r="AX1176" s="156"/>
    </row>
    <row r="1177" spans="1:50" s="10" customFormat="1" ht="141.44999999999999">
      <c r="A1177" s="156">
        <v>3006</v>
      </c>
      <c r="B1177" s="156" t="s">
        <v>9754</v>
      </c>
      <c r="C1177" s="156"/>
      <c r="D1177" s="157"/>
      <c r="E1177" s="156" t="s">
        <v>9062</v>
      </c>
      <c r="F1177" s="160"/>
      <c r="G1177" s="10" t="s">
        <v>9063</v>
      </c>
      <c r="H1177" s="10">
        <v>2012</v>
      </c>
      <c r="I1177" s="10" t="s">
        <v>9064</v>
      </c>
      <c r="J1177" s="159">
        <v>901896</v>
      </c>
      <c r="K1177" s="52" t="s">
        <v>8820</v>
      </c>
      <c r="L1177" s="10" t="s">
        <v>9065</v>
      </c>
      <c r="M1177" s="10" t="s">
        <v>9066</v>
      </c>
      <c r="N1177" s="10" t="s">
        <v>9067</v>
      </c>
      <c r="O1177" s="10" t="s">
        <v>9068</v>
      </c>
      <c r="P1177" s="10">
        <v>25</v>
      </c>
      <c r="Q1177" s="161" t="s">
        <v>9069</v>
      </c>
      <c r="R1177" s="159">
        <v>0</v>
      </c>
      <c r="S1177" s="159">
        <v>0</v>
      </c>
      <c r="T1177" s="159">
        <v>0</v>
      </c>
      <c r="U1177" s="161">
        <v>0</v>
      </c>
      <c r="V1177" s="51" t="s">
        <v>9069</v>
      </c>
      <c r="W1177" s="47">
        <v>100</v>
      </c>
      <c r="X1177" s="10" t="s">
        <v>9070</v>
      </c>
      <c r="Y1177" s="156"/>
      <c r="Z1177" s="156"/>
      <c r="AA1177" s="156"/>
      <c r="AB1177" s="156"/>
      <c r="AC1177" s="156"/>
      <c r="AD1177" s="156"/>
      <c r="AE1177" s="156"/>
      <c r="AF1177" s="156"/>
      <c r="AG1177" s="156"/>
      <c r="AH1177" s="156"/>
      <c r="AI1177" s="156"/>
      <c r="AJ1177" s="156"/>
      <c r="AK1177" s="156"/>
      <c r="AL1177" s="156"/>
      <c r="AM1177" s="156"/>
      <c r="AN1177" s="156"/>
      <c r="AO1177" s="156"/>
      <c r="AP1177" s="156"/>
      <c r="AQ1177" s="156"/>
      <c r="AR1177" s="156"/>
      <c r="AS1177" s="156"/>
      <c r="AT1177" s="159"/>
      <c r="AU1177" s="159"/>
      <c r="AV1177" s="156"/>
      <c r="AW1177" s="156"/>
      <c r="AX1177" s="156"/>
    </row>
    <row r="1178" spans="1:50" s="10" customFormat="1" ht="56.6">
      <c r="A1178" s="10">
        <v>3030</v>
      </c>
      <c r="B1178" s="10" t="s">
        <v>9071</v>
      </c>
      <c r="D1178" s="158"/>
      <c r="E1178" s="156" t="s">
        <v>9072</v>
      </c>
      <c r="F1178" s="156">
        <v>16327</v>
      </c>
      <c r="G1178" s="156" t="s">
        <v>9073</v>
      </c>
      <c r="H1178" s="156">
        <v>2009</v>
      </c>
      <c r="I1178" s="156" t="s">
        <v>9074</v>
      </c>
      <c r="J1178" s="159">
        <v>17388</v>
      </c>
      <c r="K1178" s="52" t="s">
        <v>8820</v>
      </c>
      <c r="L1178" s="156" t="s">
        <v>9075</v>
      </c>
      <c r="M1178" s="156" t="s">
        <v>9076</v>
      </c>
      <c r="N1178" s="156" t="s">
        <v>9077</v>
      </c>
      <c r="O1178" s="156" t="s">
        <v>9078</v>
      </c>
      <c r="P1178" s="156" t="s">
        <v>9079</v>
      </c>
      <c r="Q1178" s="159">
        <v>0.372</v>
      </c>
      <c r="R1178" s="159">
        <v>0</v>
      </c>
      <c r="S1178" s="159">
        <v>1.6655172413793105</v>
      </c>
      <c r="T1178" s="159">
        <v>73.2</v>
      </c>
      <c r="U1178" s="159">
        <v>75.237517241379308</v>
      </c>
      <c r="V1178" s="47">
        <v>1</v>
      </c>
      <c r="W1178" s="47">
        <v>0</v>
      </c>
      <c r="X1178" s="103" t="s">
        <v>9080</v>
      </c>
      <c r="Y1178" s="156"/>
      <c r="Z1178" s="156"/>
      <c r="AA1178" s="156"/>
      <c r="AB1178" s="156"/>
      <c r="AC1178" s="156"/>
      <c r="AD1178" s="156"/>
      <c r="AE1178" s="156"/>
      <c r="AF1178" s="147">
        <v>100</v>
      </c>
      <c r="AG1178" s="156"/>
      <c r="AH1178" s="156" t="s">
        <v>9081</v>
      </c>
      <c r="AI1178" s="147">
        <v>100</v>
      </c>
      <c r="AJ1178" s="156"/>
      <c r="AK1178" s="156"/>
      <c r="AL1178" s="156"/>
      <c r="AM1178" s="156"/>
      <c r="AN1178" s="156"/>
      <c r="AO1178" s="156"/>
      <c r="AP1178" s="156"/>
      <c r="AQ1178" s="156"/>
      <c r="AR1178" s="156"/>
      <c r="AS1178" s="156"/>
      <c r="AT1178" s="156"/>
      <c r="AU1178" s="156"/>
    </row>
    <row r="1179" spans="1:50" s="10" customFormat="1" ht="254.6">
      <c r="A1179" s="10">
        <v>3030</v>
      </c>
      <c r="B1179" s="10" t="s">
        <v>9071</v>
      </c>
      <c r="D1179" s="158"/>
      <c r="E1179" s="156" t="s">
        <v>9082</v>
      </c>
      <c r="F1179" s="156">
        <v>50768</v>
      </c>
      <c r="G1179" s="156" t="s">
        <v>9083</v>
      </c>
      <c r="H1179" s="156">
        <v>2010</v>
      </c>
      <c r="I1179" s="156" t="s">
        <v>9084</v>
      </c>
      <c r="J1179" s="159">
        <v>43337</v>
      </c>
      <c r="K1179" s="52" t="s">
        <v>8820</v>
      </c>
      <c r="L1179" s="156" t="s">
        <v>9075</v>
      </c>
      <c r="M1179" s="156" t="s">
        <v>9076</v>
      </c>
      <c r="N1179" s="156" t="s">
        <v>9085</v>
      </c>
      <c r="O1179" s="156" t="s">
        <v>9086</v>
      </c>
      <c r="P1179" s="156" t="s">
        <v>9087</v>
      </c>
      <c r="Q1179" s="159">
        <v>0.92700000000000005</v>
      </c>
      <c r="R1179" s="159">
        <v>0</v>
      </c>
      <c r="S1179" s="159">
        <v>4.1510536398467428</v>
      </c>
      <c r="T1179" s="159">
        <v>73.2</v>
      </c>
      <c r="U1179" s="159">
        <v>78.278053639846746</v>
      </c>
      <c r="V1179" s="47">
        <v>1</v>
      </c>
      <c r="W1179" s="47">
        <v>0</v>
      </c>
      <c r="X1179" s="103" t="s">
        <v>9080</v>
      </c>
      <c r="Y1179" s="156"/>
      <c r="Z1179" s="156"/>
      <c r="AA1179" s="156"/>
      <c r="AB1179" s="156">
        <v>4</v>
      </c>
      <c r="AC1179" s="156"/>
      <c r="AD1179" s="156"/>
      <c r="AE1179" s="156"/>
      <c r="AF1179" s="147">
        <v>100</v>
      </c>
      <c r="AG1179" s="156" t="s">
        <v>9088</v>
      </c>
      <c r="AH1179" s="156" t="s">
        <v>9081</v>
      </c>
      <c r="AI1179" s="51">
        <v>20</v>
      </c>
      <c r="AJ1179" s="58" t="s">
        <v>9089</v>
      </c>
      <c r="AK1179" s="156" t="s">
        <v>9081</v>
      </c>
      <c r="AL1179" s="156">
        <v>50</v>
      </c>
      <c r="AM1179" s="156"/>
      <c r="AN1179" s="156"/>
      <c r="AO1179" s="156"/>
      <c r="AP1179" s="156"/>
      <c r="AQ1179" s="156"/>
      <c r="AR1179" s="156"/>
      <c r="AS1179" s="10" t="s">
        <v>9090</v>
      </c>
      <c r="AT1179" s="156" t="s">
        <v>9081</v>
      </c>
      <c r="AU1179" s="156">
        <v>30</v>
      </c>
      <c r="AW1179" s="156"/>
    </row>
    <row r="1180" spans="1:50" s="10" customFormat="1" ht="198">
      <c r="A1180" s="10">
        <v>3030</v>
      </c>
      <c r="B1180" s="10" t="s">
        <v>9071</v>
      </c>
      <c r="D1180" s="158"/>
      <c r="E1180" s="156" t="s">
        <v>9091</v>
      </c>
      <c r="F1180" s="156">
        <v>12728</v>
      </c>
      <c r="G1180" s="156" t="s">
        <v>9092</v>
      </c>
      <c r="H1180" s="156">
        <v>2010</v>
      </c>
      <c r="I1180" s="156" t="s">
        <v>9093</v>
      </c>
      <c r="J1180" s="159">
        <v>231332</v>
      </c>
      <c r="K1180" s="52" t="s">
        <v>8820</v>
      </c>
      <c r="L1180" s="156" t="s">
        <v>9075</v>
      </c>
      <c r="M1180" s="156" t="s">
        <v>9076</v>
      </c>
      <c r="N1180" s="156" t="s">
        <v>9094</v>
      </c>
      <c r="O1180" s="156" t="s">
        <v>9095</v>
      </c>
      <c r="P1180" s="156" t="s">
        <v>9096</v>
      </c>
      <c r="Q1180" s="159">
        <v>4.9459999999999997</v>
      </c>
      <c r="R1180" s="159">
        <v>0</v>
      </c>
      <c r="S1180" s="159">
        <v>22.158237547892721</v>
      </c>
      <c r="T1180" s="159">
        <v>73.2</v>
      </c>
      <c r="U1180" s="159">
        <v>100.30423754789273</v>
      </c>
      <c r="V1180" s="47">
        <v>1</v>
      </c>
      <c r="W1180" s="47">
        <v>0</v>
      </c>
      <c r="X1180" s="103" t="s">
        <v>9080</v>
      </c>
      <c r="Y1180" s="156"/>
      <c r="Z1180" s="156"/>
      <c r="AA1180" s="156"/>
      <c r="AB1180" s="156">
        <v>30</v>
      </c>
      <c r="AC1180" s="156"/>
      <c r="AD1180" s="156"/>
      <c r="AE1180" s="156"/>
      <c r="AF1180" s="147">
        <v>100</v>
      </c>
      <c r="AG1180" s="156" t="s">
        <v>9097</v>
      </c>
      <c r="AH1180" s="156" t="s">
        <v>9081</v>
      </c>
      <c r="AI1180" s="51">
        <v>50</v>
      </c>
      <c r="AJ1180" s="156" t="s">
        <v>9098</v>
      </c>
      <c r="AK1180" s="156" t="s">
        <v>9081</v>
      </c>
      <c r="AL1180" s="156">
        <v>10</v>
      </c>
      <c r="AM1180" s="156"/>
      <c r="AN1180" s="156"/>
      <c r="AO1180" s="156"/>
      <c r="AP1180" s="156"/>
      <c r="AQ1180" s="156"/>
      <c r="AR1180" s="156"/>
      <c r="AS1180" s="10" t="s">
        <v>9090</v>
      </c>
      <c r="AT1180" s="156" t="s">
        <v>9081</v>
      </c>
      <c r="AU1180" s="156">
        <v>40</v>
      </c>
    </row>
    <row r="1181" spans="1:50" s="10" customFormat="1" ht="409.6">
      <c r="A1181" s="10">
        <v>3030</v>
      </c>
      <c r="B1181" s="10" t="s">
        <v>9071</v>
      </c>
      <c r="D1181" s="158"/>
      <c r="E1181" s="156" t="s">
        <v>9099</v>
      </c>
      <c r="F1181" s="156">
        <v>53966</v>
      </c>
      <c r="G1181" s="156" t="s">
        <v>9100</v>
      </c>
      <c r="H1181" s="156">
        <v>2010</v>
      </c>
      <c r="I1181" s="156" t="s">
        <v>9101</v>
      </c>
      <c r="J1181" s="159">
        <v>44166</v>
      </c>
      <c r="K1181" s="52" t="s">
        <v>8820</v>
      </c>
      <c r="L1181" s="156" t="s">
        <v>9075</v>
      </c>
      <c r="M1181" s="156" t="s">
        <v>9076</v>
      </c>
      <c r="N1181" s="156" t="s">
        <v>9102</v>
      </c>
      <c r="O1181" s="156" t="s">
        <v>9103</v>
      </c>
      <c r="P1181" s="156" t="s">
        <v>9104</v>
      </c>
      <c r="Q1181" s="159">
        <v>0.94399999999999995</v>
      </c>
      <c r="R1181" s="159">
        <v>0</v>
      </c>
      <c r="S1181" s="159">
        <v>4.2304597701149431</v>
      </c>
      <c r="T1181" s="159">
        <v>73.2</v>
      </c>
      <c r="U1181" s="159">
        <v>78.374459770114953</v>
      </c>
      <c r="V1181" s="47">
        <v>1</v>
      </c>
      <c r="W1181" s="47">
        <v>0</v>
      </c>
      <c r="X1181" s="103" t="s">
        <v>9080</v>
      </c>
      <c r="Y1181" s="156"/>
      <c r="Z1181" s="156"/>
      <c r="AA1181" s="156"/>
      <c r="AB1181" s="156">
        <v>4</v>
      </c>
      <c r="AC1181" s="156"/>
      <c r="AD1181" s="156"/>
      <c r="AE1181" s="156"/>
      <c r="AF1181" s="147">
        <v>100</v>
      </c>
      <c r="AG1181" s="156" t="s">
        <v>9088</v>
      </c>
      <c r="AH1181" s="156" t="s">
        <v>9081</v>
      </c>
      <c r="AI1181" s="468">
        <v>10</v>
      </c>
      <c r="AJ1181" s="58" t="s">
        <v>9089</v>
      </c>
      <c r="AK1181" s="156" t="s">
        <v>9081</v>
      </c>
      <c r="AL1181" s="156">
        <v>50</v>
      </c>
      <c r="AM1181" s="156"/>
      <c r="AN1181" s="156"/>
      <c r="AO1181" s="156"/>
      <c r="AP1181" s="156"/>
      <c r="AQ1181" s="156"/>
      <c r="AR1181" s="156"/>
      <c r="AS1181" s="10" t="s">
        <v>9090</v>
      </c>
      <c r="AT1181" s="156" t="s">
        <v>9081</v>
      </c>
      <c r="AU1181" s="156">
        <v>40</v>
      </c>
      <c r="AW1181" s="156"/>
    </row>
    <row r="1182" spans="1:50" s="10" customFormat="1" ht="198">
      <c r="A1182" s="10">
        <v>3030</v>
      </c>
      <c r="B1182" s="10" t="s">
        <v>9071</v>
      </c>
      <c r="D1182" s="158"/>
      <c r="E1182" s="156" t="s">
        <v>9091</v>
      </c>
      <c r="F1182" s="156">
        <v>12728</v>
      </c>
      <c r="G1182" s="156" t="s">
        <v>9105</v>
      </c>
      <c r="H1182" s="156">
        <v>2011</v>
      </c>
      <c r="I1182" s="156" t="s">
        <v>9106</v>
      </c>
      <c r="J1182" s="64">
        <v>43980</v>
      </c>
      <c r="K1182" s="52" t="s">
        <v>8820</v>
      </c>
      <c r="L1182" s="156" t="s">
        <v>9075</v>
      </c>
      <c r="M1182" s="156" t="s">
        <v>9076</v>
      </c>
      <c r="N1182" s="156" t="s">
        <v>9107</v>
      </c>
      <c r="O1182" s="156" t="s">
        <v>9106</v>
      </c>
      <c r="P1182" s="156" t="s">
        <v>9108</v>
      </c>
      <c r="Q1182" s="159">
        <v>0.94</v>
      </c>
      <c r="R1182" s="159">
        <v>0</v>
      </c>
      <c r="S1182" s="159">
        <v>4.2126436781609193</v>
      </c>
      <c r="T1182" s="159">
        <v>73.2</v>
      </c>
      <c r="U1182" s="159">
        <v>78.352643678160916</v>
      </c>
      <c r="V1182" s="47">
        <v>0.85</v>
      </c>
      <c r="W1182" s="47">
        <v>0</v>
      </c>
      <c r="X1182" s="156" t="s">
        <v>9080</v>
      </c>
      <c r="Y1182" s="156"/>
      <c r="Z1182" s="156"/>
      <c r="AA1182" s="156"/>
      <c r="AB1182" s="156">
        <v>4</v>
      </c>
      <c r="AC1182" s="156"/>
      <c r="AD1182" s="156"/>
      <c r="AE1182" s="156"/>
      <c r="AF1182" s="147">
        <v>100</v>
      </c>
      <c r="AG1182" s="156" t="s">
        <v>9097</v>
      </c>
      <c r="AH1182" s="156" t="s">
        <v>9081</v>
      </c>
      <c r="AI1182" s="156">
        <v>65</v>
      </c>
      <c r="AJ1182" s="156" t="s">
        <v>9098</v>
      </c>
      <c r="AK1182" s="156" t="s">
        <v>9081</v>
      </c>
      <c r="AL1182" s="156">
        <v>35</v>
      </c>
      <c r="AM1182" s="156"/>
      <c r="AN1182" s="156"/>
      <c r="AO1182" s="156"/>
      <c r="AP1182" s="156"/>
      <c r="AQ1182" s="156"/>
      <c r="AR1182" s="156"/>
      <c r="AS1182" s="156"/>
      <c r="AT1182" s="156"/>
      <c r="AU1182" s="156"/>
    </row>
    <row r="1183" spans="1:50" s="10" customFormat="1" ht="84.9">
      <c r="A1183" s="156">
        <v>3039</v>
      </c>
      <c r="B1183" s="156" t="s">
        <v>9109</v>
      </c>
      <c r="C1183" s="156">
        <v>1</v>
      </c>
      <c r="D1183" s="157" t="s">
        <v>9110</v>
      </c>
      <c r="E1183" s="156" t="s">
        <v>9111</v>
      </c>
      <c r="F1183" s="160" t="s">
        <v>9112</v>
      </c>
      <c r="G1183" s="56" t="s">
        <v>9113</v>
      </c>
      <c r="H1183" s="156">
        <v>2010</v>
      </c>
      <c r="I1183" s="56" t="s">
        <v>9113</v>
      </c>
      <c r="J1183" s="55">
        <v>52279.81</v>
      </c>
      <c r="K1183" s="52" t="s">
        <v>8820</v>
      </c>
      <c r="L1183" s="156" t="s">
        <v>9114</v>
      </c>
      <c r="M1183" s="156" t="s">
        <v>9115</v>
      </c>
      <c r="N1183" s="156" t="s">
        <v>9116</v>
      </c>
      <c r="O1183" s="156" t="s">
        <v>9117</v>
      </c>
      <c r="P1183" s="56" t="s">
        <v>9118</v>
      </c>
      <c r="Q1183" s="159">
        <v>9.6136000000000017</v>
      </c>
      <c r="R1183" s="159">
        <v>0</v>
      </c>
      <c r="S1183" s="159">
        <v>9.6136000000000017</v>
      </c>
      <c r="T1183" s="159">
        <v>0</v>
      </c>
      <c r="U1183" s="159">
        <f t="shared" ref="U1183:U1225" si="50">SUM(R1183:T1183)</f>
        <v>9.6136000000000017</v>
      </c>
      <c r="V1183" s="47">
        <v>23</v>
      </c>
      <c r="W1183" s="47">
        <v>100</v>
      </c>
      <c r="X1183" s="59" t="s">
        <v>9119</v>
      </c>
      <c r="Y1183" s="156"/>
      <c r="AA1183" s="156">
        <v>65</v>
      </c>
      <c r="AB1183" s="156"/>
      <c r="AC1183" s="159" t="s">
        <v>9120</v>
      </c>
      <c r="AD1183" s="159">
        <v>60</v>
      </c>
      <c r="AE1183" s="159">
        <v>3</v>
      </c>
    </row>
    <row r="1184" spans="1:50" s="10" customFormat="1" ht="339.45">
      <c r="A1184" s="156">
        <v>3039</v>
      </c>
      <c r="B1184" s="156" t="s">
        <v>9109</v>
      </c>
      <c r="C1184" s="156">
        <v>1</v>
      </c>
      <c r="D1184" s="157" t="s">
        <v>9110</v>
      </c>
      <c r="E1184" s="156" t="s">
        <v>9121</v>
      </c>
      <c r="F1184" s="160" t="s">
        <v>9122</v>
      </c>
      <c r="G1184" s="56" t="s">
        <v>9123</v>
      </c>
      <c r="H1184" s="156">
        <v>2010</v>
      </c>
      <c r="I1184" s="56" t="s">
        <v>9123</v>
      </c>
      <c r="J1184" s="55">
        <v>282691.67</v>
      </c>
      <c r="K1184" s="52" t="s">
        <v>8820</v>
      </c>
      <c r="L1184" s="156" t="s">
        <v>9124</v>
      </c>
      <c r="M1184" s="156" t="s">
        <v>9125</v>
      </c>
      <c r="N1184" s="156" t="s">
        <v>9126</v>
      </c>
      <c r="O1184" s="156" t="s">
        <v>9127</v>
      </c>
      <c r="P1184" s="56" t="s">
        <v>9128</v>
      </c>
      <c r="Q1184" s="159">
        <v>6.6702294117647059</v>
      </c>
      <c r="R1184" s="159">
        <v>0</v>
      </c>
      <c r="S1184" s="159">
        <v>6.6702294117647059</v>
      </c>
      <c r="T1184" s="159">
        <v>0</v>
      </c>
      <c r="U1184" s="159">
        <f>SUM(R1184:T1184)</f>
        <v>6.6702294117647059</v>
      </c>
      <c r="V1184" s="47">
        <v>70</v>
      </c>
      <c r="W1184" s="47">
        <v>100</v>
      </c>
      <c r="X1184" s="59" t="s">
        <v>9119</v>
      </c>
      <c r="Y1184" s="156"/>
      <c r="AA1184" s="156">
        <v>65</v>
      </c>
      <c r="AB1184" s="156"/>
      <c r="AC1184" s="159" t="s">
        <v>9129</v>
      </c>
      <c r="AD1184" s="159">
        <v>60</v>
      </c>
      <c r="AE1184" s="159">
        <v>3</v>
      </c>
    </row>
    <row r="1185" spans="1:31" s="10" customFormat="1" ht="155.6">
      <c r="A1185" s="156">
        <v>3039</v>
      </c>
      <c r="B1185" s="156" t="s">
        <v>9109</v>
      </c>
      <c r="C1185" s="156">
        <v>1</v>
      </c>
      <c r="D1185" s="157" t="s">
        <v>9110</v>
      </c>
      <c r="E1185" s="156" t="s">
        <v>9121</v>
      </c>
      <c r="F1185" s="160" t="s">
        <v>9130</v>
      </c>
      <c r="G1185" s="56" t="s">
        <v>9131</v>
      </c>
      <c r="H1185" s="156">
        <v>2010</v>
      </c>
      <c r="I1185" s="56" t="s">
        <v>9132</v>
      </c>
      <c r="J1185" s="55">
        <v>88635</v>
      </c>
      <c r="K1185" s="52" t="s">
        <v>8820</v>
      </c>
      <c r="L1185" s="156" t="s">
        <v>9133</v>
      </c>
      <c r="M1185" s="156" t="s">
        <v>9134</v>
      </c>
      <c r="N1185" s="156" t="s">
        <v>9135</v>
      </c>
      <c r="O1185" s="156" t="s">
        <v>9136</v>
      </c>
      <c r="P1185" s="56" t="s">
        <v>9137</v>
      </c>
      <c r="Q1185" s="159">
        <v>8.9318023529411779</v>
      </c>
      <c r="R1185" s="159">
        <v>0</v>
      </c>
      <c r="S1185" s="159">
        <v>8.9318023529411779</v>
      </c>
      <c r="T1185" s="159">
        <v>0</v>
      </c>
      <c r="U1185" s="159">
        <f t="shared" si="50"/>
        <v>8.9318023529411779</v>
      </c>
      <c r="V1185" s="47">
        <v>20</v>
      </c>
      <c r="W1185" s="47">
        <v>100</v>
      </c>
      <c r="X1185" s="59" t="s">
        <v>9119</v>
      </c>
      <c r="Y1185" s="156"/>
      <c r="AA1185" s="156">
        <v>47</v>
      </c>
      <c r="AB1185" s="156"/>
      <c r="AC1185" s="159" t="s">
        <v>9138</v>
      </c>
      <c r="AD1185" s="159">
        <v>60</v>
      </c>
      <c r="AE1185" s="159">
        <v>3</v>
      </c>
    </row>
    <row r="1186" spans="1:31" s="10" customFormat="1" ht="282.89999999999998">
      <c r="A1186" s="156">
        <v>3039</v>
      </c>
      <c r="B1186" s="156" t="s">
        <v>9109</v>
      </c>
      <c r="C1186" s="156">
        <v>1</v>
      </c>
      <c r="D1186" s="157" t="s">
        <v>9110</v>
      </c>
      <c r="E1186" s="156" t="s">
        <v>1377</v>
      </c>
      <c r="F1186" s="160" t="s">
        <v>9139</v>
      </c>
      <c r="G1186" s="56" t="s">
        <v>9140</v>
      </c>
      <c r="H1186" s="156">
        <v>2011</v>
      </c>
      <c r="I1186" s="56" t="s">
        <v>9141</v>
      </c>
      <c r="J1186" s="55">
        <v>75920.320000000007</v>
      </c>
      <c r="K1186" s="52" t="s">
        <v>8820</v>
      </c>
      <c r="L1186" s="156" t="s">
        <v>9124</v>
      </c>
      <c r="M1186" s="156" t="s">
        <v>9125</v>
      </c>
      <c r="N1186" s="156" t="s">
        <v>9142</v>
      </c>
      <c r="O1186" s="156" t="s">
        <v>9143</v>
      </c>
      <c r="P1186" s="56">
        <v>12</v>
      </c>
      <c r="Q1186" s="159">
        <v>8.4745611764705888</v>
      </c>
      <c r="R1186" s="159">
        <v>0</v>
      </c>
      <c r="S1186" s="159">
        <v>8.4745611764705888</v>
      </c>
      <c r="T1186" s="159">
        <v>0</v>
      </c>
      <c r="U1186" s="159">
        <f t="shared" si="50"/>
        <v>8.4745611764705888</v>
      </c>
      <c r="V1186" s="47">
        <v>30</v>
      </c>
      <c r="W1186" s="47">
        <v>100</v>
      </c>
      <c r="X1186" s="59" t="s">
        <v>9119</v>
      </c>
      <c r="Y1186" s="156"/>
      <c r="AA1186" s="156">
        <v>65</v>
      </c>
      <c r="AB1186" s="156"/>
      <c r="AC1186" s="159" t="s">
        <v>9144</v>
      </c>
      <c r="AD1186" s="159">
        <v>60</v>
      </c>
      <c r="AE1186" s="159">
        <v>3</v>
      </c>
    </row>
    <row r="1187" spans="1:31" s="10" customFormat="1" ht="381.9">
      <c r="A1187" s="156">
        <v>3039</v>
      </c>
      <c r="B1187" s="156" t="s">
        <v>9109</v>
      </c>
      <c r="C1187" s="156">
        <v>1</v>
      </c>
      <c r="D1187" s="157" t="s">
        <v>9110</v>
      </c>
      <c r="E1187" s="156" t="s">
        <v>9145</v>
      </c>
      <c r="F1187" s="160" t="s">
        <v>9146</v>
      </c>
      <c r="G1187" s="56" t="s">
        <v>9147</v>
      </c>
      <c r="H1187" s="156">
        <v>2011</v>
      </c>
      <c r="I1187" s="56" t="s">
        <v>9148</v>
      </c>
      <c r="J1187" s="55">
        <v>237559.2</v>
      </c>
      <c r="K1187" s="52" t="s">
        <v>8820</v>
      </c>
      <c r="L1187" s="156" t="s">
        <v>9133</v>
      </c>
      <c r="M1187" s="156" t="s">
        <v>9134</v>
      </c>
      <c r="N1187" s="156" t="s">
        <v>9149</v>
      </c>
      <c r="O1187" s="156" t="s">
        <v>9150</v>
      </c>
      <c r="P1187" s="56" t="s">
        <v>9151</v>
      </c>
      <c r="Q1187" s="159">
        <v>18</v>
      </c>
      <c r="R1187" s="159">
        <v>0</v>
      </c>
      <c r="S1187" s="159">
        <v>18</v>
      </c>
      <c r="T1187" s="159">
        <v>0</v>
      </c>
      <c r="U1187" s="159">
        <f t="shared" si="50"/>
        <v>18</v>
      </c>
      <c r="V1187" s="47">
        <v>20</v>
      </c>
      <c r="W1187" s="47">
        <v>100</v>
      </c>
      <c r="X1187" s="59" t="s">
        <v>9119</v>
      </c>
      <c r="Y1187" s="156"/>
      <c r="AA1187" s="156">
        <v>44</v>
      </c>
      <c r="AB1187" s="156"/>
      <c r="AC1187" s="159" t="s">
        <v>9152</v>
      </c>
      <c r="AD1187" s="159">
        <v>60</v>
      </c>
      <c r="AE1187" s="159">
        <v>3</v>
      </c>
    </row>
    <row r="1188" spans="1:31" s="10" customFormat="1" ht="155.6">
      <c r="A1188" s="156">
        <v>3039</v>
      </c>
      <c r="B1188" s="156" t="s">
        <v>9109</v>
      </c>
      <c r="C1188" s="156">
        <v>1</v>
      </c>
      <c r="D1188" s="157" t="s">
        <v>9110</v>
      </c>
      <c r="E1188" s="156" t="s">
        <v>9153</v>
      </c>
      <c r="F1188" s="160" t="s">
        <v>9139</v>
      </c>
      <c r="G1188" s="56" t="s">
        <v>9154</v>
      </c>
      <c r="H1188" s="156">
        <v>2012</v>
      </c>
      <c r="I1188" s="56" t="s">
        <v>9155</v>
      </c>
      <c r="J1188" s="55">
        <v>755742.39</v>
      </c>
      <c r="K1188" s="52" t="s">
        <v>8820</v>
      </c>
      <c r="L1188" s="156" t="s">
        <v>9133</v>
      </c>
      <c r="M1188" s="156" t="s">
        <v>9134</v>
      </c>
      <c r="N1188" s="156" t="s">
        <v>9156</v>
      </c>
      <c r="O1188" s="156" t="s">
        <v>9157</v>
      </c>
      <c r="P1188" s="56" t="s">
        <v>9158</v>
      </c>
      <c r="Q1188" s="159">
        <v>27.948141176470589</v>
      </c>
      <c r="R1188" s="159">
        <v>0</v>
      </c>
      <c r="S1188" s="159">
        <v>27.948141176470589</v>
      </c>
      <c r="T1188" s="159">
        <v>0</v>
      </c>
      <c r="U1188" s="159">
        <f t="shared" si="50"/>
        <v>27.948141176470589</v>
      </c>
      <c r="V1188" s="47">
        <v>30</v>
      </c>
      <c r="W1188" s="47">
        <v>100</v>
      </c>
      <c r="X1188" s="59" t="s">
        <v>9119</v>
      </c>
      <c r="Y1188" s="156"/>
      <c r="AA1188" s="156">
        <v>44</v>
      </c>
      <c r="AB1188" s="156"/>
      <c r="AC1188" s="159" t="s">
        <v>9159</v>
      </c>
      <c r="AD1188" s="159">
        <v>60</v>
      </c>
      <c r="AE1188" s="159">
        <v>3</v>
      </c>
    </row>
    <row r="1189" spans="1:31" s="10" customFormat="1" ht="198">
      <c r="A1189" s="156">
        <v>3039</v>
      </c>
      <c r="B1189" s="156" t="s">
        <v>9109</v>
      </c>
      <c r="C1189" s="156">
        <v>1</v>
      </c>
      <c r="D1189" s="157" t="s">
        <v>9110</v>
      </c>
      <c r="E1189" s="156" t="s">
        <v>9160</v>
      </c>
      <c r="F1189" s="160" t="s">
        <v>9161</v>
      </c>
      <c r="G1189" s="56" t="s">
        <v>9162</v>
      </c>
      <c r="H1189" s="156">
        <v>2013</v>
      </c>
      <c r="I1189" s="56" t="s">
        <v>9163</v>
      </c>
      <c r="J1189" s="55">
        <v>81715.600000000006</v>
      </c>
      <c r="K1189" s="52" t="s">
        <v>8820</v>
      </c>
      <c r="L1189" s="156" t="s">
        <v>9114</v>
      </c>
      <c r="M1189" s="156" t="s">
        <v>9115</v>
      </c>
      <c r="N1189" s="156" t="s">
        <v>9164</v>
      </c>
      <c r="O1189" s="156" t="s">
        <v>9165</v>
      </c>
      <c r="P1189" s="56" t="s">
        <v>9166</v>
      </c>
      <c r="Q1189" s="159">
        <v>311.68600000000004</v>
      </c>
      <c r="R1189" s="159">
        <v>0</v>
      </c>
      <c r="S1189" s="159">
        <v>311.68600000000004</v>
      </c>
      <c r="T1189" s="159">
        <v>0</v>
      </c>
      <c r="U1189" s="159">
        <f t="shared" si="50"/>
        <v>311.68600000000004</v>
      </c>
      <c r="V1189" s="47">
        <v>10</v>
      </c>
      <c r="W1189" s="47">
        <v>100</v>
      </c>
      <c r="X1189" s="59" t="s">
        <v>9119</v>
      </c>
      <c r="Y1189" s="156"/>
      <c r="AA1189" s="156">
        <v>27</v>
      </c>
      <c r="AB1189" s="156"/>
      <c r="AC1189" s="159" t="s">
        <v>9167</v>
      </c>
      <c r="AD1189" s="159">
        <v>60</v>
      </c>
      <c r="AE1189" s="159">
        <v>3</v>
      </c>
    </row>
    <row r="1190" spans="1:31" s="10" customFormat="1" ht="254.6">
      <c r="A1190" s="156">
        <v>3039</v>
      </c>
      <c r="B1190" s="156" t="s">
        <v>9109</v>
      </c>
      <c r="C1190" s="156">
        <v>1</v>
      </c>
      <c r="D1190" s="157" t="s">
        <v>9110</v>
      </c>
      <c r="E1190" s="156" t="s">
        <v>9121</v>
      </c>
      <c r="F1190" s="160" t="s">
        <v>9122</v>
      </c>
      <c r="G1190" s="56" t="s">
        <v>9168</v>
      </c>
      <c r="H1190" s="156">
        <v>2013</v>
      </c>
      <c r="I1190" s="56" t="s">
        <v>9169</v>
      </c>
      <c r="J1190" s="55">
        <v>189290</v>
      </c>
      <c r="K1190" s="52" t="s">
        <v>8820</v>
      </c>
      <c r="L1190" s="156" t="s">
        <v>9124</v>
      </c>
      <c r="M1190" s="156" t="s">
        <v>9125</v>
      </c>
      <c r="N1190" s="156" t="s">
        <v>9170</v>
      </c>
      <c r="O1190" s="156" t="s">
        <v>9171</v>
      </c>
      <c r="P1190" s="56" t="s">
        <v>9172</v>
      </c>
      <c r="Q1190" s="159">
        <v>6.1505658823529412</v>
      </c>
      <c r="R1190" s="159">
        <v>0</v>
      </c>
      <c r="S1190" s="159">
        <v>6.1505658823529412</v>
      </c>
      <c r="T1190" s="159">
        <v>0</v>
      </c>
      <c r="U1190" s="159">
        <f t="shared" si="50"/>
        <v>6.1505658823529412</v>
      </c>
      <c r="V1190" s="47">
        <v>15</v>
      </c>
      <c r="W1190" s="47">
        <v>100</v>
      </c>
      <c r="X1190" s="59" t="s">
        <v>9119</v>
      </c>
      <c r="Y1190" s="156"/>
      <c r="AA1190" s="156">
        <v>65</v>
      </c>
      <c r="AB1190" s="156"/>
      <c r="AC1190" s="159" t="s">
        <v>9173</v>
      </c>
      <c r="AD1190" s="159">
        <v>60</v>
      </c>
      <c r="AE1190" s="159">
        <v>3</v>
      </c>
    </row>
    <row r="1191" spans="1:31" s="10" customFormat="1" ht="84.9">
      <c r="A1191" s="156">
        <v>3039</v>
      </c>
      <c r="B1191" s="156" t="s">
        <v>9109</v>
      </c>
      <c r="C1191" s="156">
        <v>1</v>
      </c>
      <c r="D1191" s="157" t="s">
        <v>9110</v>
      </c>
      <c r="E1191" s="156" t="s">
        <v>9174</v>
      </c>
      <c r="F1191" s="160" t="s">
        <v>9175</v>
      </c>
      <c r="G1191" s="56" t="s">
        <v>9176</v>
      </c>
      <c r="H1191" s="156">
        <v>2013</v>
      </c>
      <c r="I1191" s="56" t="s">
        <v>9176</v>
      </c>
      <c r="J1191" s="55">
        <v>56696.95</v>
      </c>
      <c r="K1191" s="52" t="s">
        <v>8820</v>
      </c>
      <c r="L1191" s="156" t="s">
        <v>9124</v>
      </c>
      <c r="M1191" s="156" t="s">
        <v>9125</v>
      </c>
      <c r="N1191" s="156" t="s">
        <v>9177</v>
      </c>
      <c r="O1191" s="156" t="s">
        <v>9178</v>
      </c>
      <c r="P1191" s="56" t="s">
        <v>9179</v>
      </c>
      <c r="Q1191" s="159">
        <v>10.427647058823529</v>
      </c>
      <c r="R1191" s="159">
        <v>0</v>
      </c>
      <c r="S1191" s="159">
        <v>10.427647058823529</v>
      </c>
      <c r="T1191" s="159">
        <v>0</v>
      </c>
      <c r="U1191" s="159">
        <f t="shared" si="50"/>
        <v>10.427647058823529</v>
      </c>
      <c r="V1191" s="47">
        <v>15</v>
      </c>
      <c r="W1191" s="47">
        <v>100</v>
      </c>
      <c r="X1191" s="59" t="s">
        <v>9119</v>
      </c>
      <c r="Y1191" s="156"/>
      <c r="AA1191" s="156">
        <v>24</v>
      </c>
      <c r="AB1191" s="156"/>
      <c r="AC1191" s="159" t="s">
        <v>9180</v>
      </c>
      <c r="AD1191" s="159">
        <v>60</v>
      </c>
      <c r="AE1191" s="159">
        <v>3</v>
      </c>
    </row>
    <row r="1192" spans="1:31" s="10" customFormat="1" ht="56.6">
      <c r="A1192" s="156">
        <v>3039</v>
      </c>
      <c r="B1192" s="156" t="s">
        <v>9109</v>
      </c>
      <c r="C1192" s="156">
        <v>1</v>
      </c>
      <c r="D1192" s="157" t="s">
        <v>9110</v>
      </c>
      <c r="E1192" s="156" t="s">
        <v>9174</v>
      </c>
      <c r="F1192" s="160" t="s">
        <v>9130</v>
      </c>
      <c r="G1192" s="56" t="s">
        <v>9181</v>
      </c>
      <c r="H1192" s="156">
        <v>2013</v>
      </c>
      <c r="I1192" s="56" t="s">
        <v>9182</v>
      </c>
      <c r="J1192" s="55">
        <v>72033.77</v>
      </c>
      <c r="K1192" s="52" t="s">
        <v>8820</v>
      </c>
      <c r="L1192" s="156" t="s">
        <v>9183</v>
      </c>
      <c r="M1192" s="156" t="s">
        <v>9184</v>
      </c>
      <c r="N1192" s="156" t="s">
        <v>9185</v>
      </c>
      <c r="O1192" s="156" t="s">
        <v>9186</v>
      </c>
      <c r="P1192" s="56" t="s">
        <v>9187</v>
      </c>
      <c r="Q1192" s="159">
        <v>22.269411764705882</v>
      </c>
      <c r="R1192" s="159">
        <v>0</v>
      </c>
      <c r="S1192" s="159">
        <v>22.269411764705882</v>
      </c>
      <c r="T1192" s="159">
        <v>0</v>
      </c>
      <c r="U1192" s="159">
        <f t="shared" si="50"/>
        <v>22.269411764705882</v>
      </c>
      <c r="V1192" s="47">
        <v>20</v>
      </c>
      <c r="W1192" s="47">
        <v>100</v>
      </c>
      <c r="X1192" s="59" t="s">
        <v>9119</v>
      </c>
      <c r="Y1192" s="156"/>
      <c r="AA1192" s="156">
        <v>65</v>
      </c>
      <c r="AB1192" s="156"/>
      <c r="AC1192" s="159" t="s">
        <v>9188</v>
      </c>
      <c r="AD1192" s="159">
        <v>60</v>
      </c>
      <c r="AE1192" s="159">
        <v>3</v>
      </c>
    </row>
    <row r="1193" spans="1:31" s="10" customFormat="1" ht="409.6">
      <c r="A1193" s="156">
        <v>3039</v>
      </c>
      <c r="B1193" s="156" t="s">
        <v>9109</v>
      </c>
      <c r="C1193" s="156">
        <v>1</v>
      </c>
      <c r="D1193" s="157" t="s">
        <v>9110</v>
      </c>
      <c r="E1193" s="156" t="s">
        <v>9189</v>
      </c>
      <c r="F1193" s="160" t="s">
        <v>9190</v>
      </c>
      <c r="G1193" s="56" t="s">
        <v>9191</v>
      </c>
      <c r="H1193" s="156">
        <v>2013</v>
      </c>
      <c r="I1193" s="56" t="s">
        <v>9192</v>
      </c>
      <c r="J1193" s="55">
        <v>2649331</v>
      </c>
      <c r="K1193" s="52" t="s">
        <v>8820</v>
      </c>
      <c r="L1193" s="156" t="s">
        <v>9133</v>
      </c>
      <c r="M1193" s="156" t="s">
        <v>9134</v>
      </c>
      <c r="N1193" s="156" t="s">
        <v>9193</v>
      </c>
      <c r="O1193" s="156" t="s">
        <v>9194</v>
      </c>
      <c r="P1193" s="56" t="s">
        <v>9195</v>
      </c>
      <c r="Q1193" s="159">
        <v>15.565303529411764</v>
      </c>
      <c r="R1193" s="159">
        <v>0</v>
      </c>
      <c r="S1193" s="159">
        <v>15.565303529411764</v>
      </c>
      <c r="T1193" s="159">
        <v>0</v>
      </c>
      <c r="U1193" s="159">
        <f t="shared" si="50"/>
        <v>15.565303529411764</v>
      </c>
      <c r="V1193" s="47">
        <v>0</v>
      </c>
      <c r="W1193" s="47">
        <v>100</v>
      </c>
      <c r="X1193" s="59" t="s">
        <v>9119</v>
      </c>
      <c r="Y1193" s="156"/>
      <c r="AA1193" s="156">
        <v>19</v>
      </c>
      <c r="AB1193" s="156"/>
      <c r="AC1193" s="159" t="s">
        <v>9196</v>
      </c>
      <c r="AD1193" s="159">
        <v>60</v>
      </c>
      <c r="AE1193" s="159">
        <v>3</v>
      </c>
    </row>
    <row r="1194" spans="1:31" s="10" customFormat="1" ht="84.9">
      <c r="A1194" s="156">
        <v>3039</v>
      </c>
      <c r="B1194" s="156" t="s">
        <v>9109</v>
      </c>
      <c r="C1194" s="156">
        <v>1</v>
      </c>
      <c r="D1194" s="157" t="s">
        <v>9110</v>
      </c>
      <c r="E1194" s="156" t="s">
        <v>9197</v>
      </c>
      <c r="F1194" s="160" t="s">
        <v>9198</v>
      </c>
      <c r="G1194" s="56" t="s">
        <v>9199</v>
      </c>
      <c r="H1194" s="156">
        <v>2013</v>
      </c>
      <c r="I1194" s="56" t="s">
        <v>9199</v>
      </c>
      <c r="J1194" s="55">
        <v>132305.07999999999</v>
      </c>
      <c r="K1194" s="52" t="s">
        <v>8820</v>
      </c>
      <c r="L1194" s="156" t="s">
        <v>9133</v>
      </c>
      <c r="M1194" s="156" t="s">
        <v>9134</v>
      </c>
      <c r="N1194" s="156" t="s">
        <v>9200</v>
      </c>
      <c r="O1194" s="156" t="s">
        <v>9201</v>
      </c>
      <c r="P1194" s="56" t="s">
        <v>9202</v>
      </c>
      <c r="Q1194" s="159">
        <v>88.910869411764708</v>
      </c>
      <c r="R1194" s="159">
        <v>0</v>
      </c>
      <c r="S1194" s="159">
        <v>88.910869411764708</v>
      </c>
      <c r="T1194" s="159">
        <v>0</v>
      </c>
      <c r="U1194" s="159">
        <f t="shared" si="50"/>
        <v>88.910869411764708</v>
      </c>
      <c r="V1194" s="47">
        <v>40</v>
      </c>
      <c r="W1194" s="47">
        <v>100</v>
      </c>
      <c r="X1194" s="59" t="s">
        <v>9119</v>
      </c>
      <c r="Y1194" s="156"/>
      <c r="AA1194" s="156">
        <v>19</v>
      </c>
      <c r="AB1194" s="156"/>
      <c r="AC1194" s="159" t="s">
        <v>9203</v>
      </c>
      <c r="AD1194" s="159">
        <v>60</v>
      </c>
      <c r="AE1194" s="159">
        <v>3</v>
      </c>
    </row>
    <row r="1195" spans="1:31" s="10" customFormat="1" ht="381.9">
      <c r="A1195" s="156">
        <v>3050</v>
      </c>
      <c r="B1195" s="156" t="s">
        <v>9758</v>
      </c>
      <c r="D1195" s="158"/>
      <c r="E1195" s="156" t="s">
        <v>2589</v>
      </c>
      <c r="F1195" s="160" t="s">
        <v>9204</v>
      </c>
      <c r="G1195" s="157" t="s">
        <v>9205</v>
      </c>
      <c r="H1195" s="157">
        <v>2012</v>
      </c>
      <c r="I1195" s="157" t="s">
        <v>9206</v>
      </c>
      <c r="J1195" s="159">
        <v>912436</v>
      </c>
      <c r="K1195" s="52" t="s">
        <v>8820</v>
      </c>
      <c r="L1195" s="156" t="s">
        <v>9207</v>
      </c>
      <c r="M1195" s="156" t="s">
        <v>9208</v>
      </c>
      <c r="N1195" s="104" t="s">
        <v>9209</v>
      </c>
      <c r="O1195" s="104" t="s">
        <v>9210</v>
      </c>
      <c r="P1195" s="160">
        <v>1</v>
      </c>
      <c r="Q1195" s="159">
        <f>U1195</f>
        <v>20</v>
      </c>
      <c r="R1195" s="159">
        <v>0</v>
      </c>
      <c r="S1195" s="159">
        <v>10</v>
      </c>
      <c r="T1195" s="159">
        <v>10</v>
      </c>
      <c r="U1195" s="159">
        <f t="shared" si="50"/>
        <v>20</v>
      </c>
      <c r="V1195" s="47">
        <v>100</v>
      </c>
      <c r="W1195" s="47">
        <v>100</v>
      </c>
      <c r="X1195" s="59" t="s">
        <v>9211</v>
      </c>
      <c r="Y1195" s="156">
        <v>3</v>
      </c>
      <c r="AB1195" s="156">
        <v>47</v>
      </c>
      <c r="AD1195" s="159">
        <v>10</v>
      </c>
      <c r="AE1195" s="159">
        <v>60</v>
      </c>
    </row>
    <row r="1196" spans="1:31" s="10" customFormat="1" ht="409.6">
      <c r="A1196" s="156">
        <v>3050</v>
      </c>
      <c r="B1196" s="156" t="s">
        <v>9758</v>
      </c>
      <c r="D1196" s="158"/>
      <c r="E1196" s="156" t="s">
        <v>2589</v>
      </c>
      <c r="F1196" s="160" t="s">
        <v>9204</v>
      </c>
      <c r="G1196" s="157" t="s">
        <v>9212</v>
      </c>
      <c r="H1196" s="157">
        <v>2012</v>
      </c>
      <c r="I1196" s="157" t="s">
        <v>9213</v>
      </c>
      <c r="J1196" s="159">
        <v>570070</v>
      </c>
      <c r="K1196" s="52" t="s">
        <v>8820</v>
      </c>
      <c r="L1196" s="156" t="s">
        <v>9207</v>
      </c>
      <c r="M1196" s="156" t="s">
        <v>9208</v>
      </c>
      <c r="N1196" s="104" t="s">
        <v>9214</v>
      </c>
      <c r="O1196" s="104" t="s">
        <v>9215</v>
      </c>
      <c r="P1196" s="160" t="s">
        <v>9216</v>
      </c>
      <c r="Q1196" s="159">
        <f t="shared" ref="Q1196:Q1225" si="51">U1196</f>
        <v>20</v>
      </c>
      <c r="R1196" s="159">
        <v>0</v>
      </c>
      <c r="S1196" s="159">
        <v>10</v>
      </c>
      <c r="T1196" s="159">
        <v>10</v>
      </c>
      <c r="U1196" s="159">
        <f t="shared" si="50"/>
        <v>20</v>
      </c>
      <c r="V1196" s="47">
        <v>100</v>
      </c>
      <c r="W1196" s="47">
        <v>100</v>
      </c>
      <c r="X1196" s="59" t="s">
        <v>9211</v>
      </c>
      <c r="Y1196" s="156">
        <v>3</v>
      </c>
      <c r="AB1196" s="156">
        <v>47</v>
      </c>
      <c r="AD1196" s="159">
        <v>10</v>
      </c>
      <c r="AE1196" s="159">
        <v>60</v>
      </c>
    </row>
    <row r="1197" spans="1:31" s="10" customFormat="1" ht="409.6">
      <c r="A1197" s="156">
        <v>3050</v>
      </c>
      <c r="B1197" s="156" t="s">
        <v>9758</v>
      </c>
      <c r="D1197" s="158"/>
      <c r="E1197" s="156" t="s">
        <v>9217</v>
      </c>
      <c r="F1197" s="160" t="s">
        <v>9218</v>
      </c>
      <c r="G1197" s="157" t="s">
        <v>9219</v>
      </c>
      <c r="H1197" s="157">
        <v>2013</v>
      </c>
      <c r="I1197" s="157" t="s">
        <v>9220</v>
      </c>
      <c r="J1197" s="159">
        <v>404166</v>
      </c>
      <c r="K1197" s="52" t="s">
        <v>8820</v>
      </c>
      <c r="L1197" s="156" t="s">
        <v>9207</v>
      </c>
      <c r="M1197" s="156" t="s">
        <v>9208</v>
      </c>
      <c r="N1197" s="104" t="s">
        <v>9221</v>
      </c>
      <c r="O1197" s="104" t="s">
        <v>9222</v>
      </c>
      <c r="P1197" s="160" t="s">
        <v>9223</v>
      </c>
      <c r="Q1197" s="159">
        <f t="shared" si="51"/>
        <v>20</v>
      </c>
      <c r="R1197" s="159">
        <v>0</v>
      </c>
      <c r="S1197" s="159">
        <v>10</v>
      </c>
      <c r="T1197" s="159">
        <v>10</v>
      </c>
      <c r="U1197" s="159">
        <f t="shared" si="50"/>
        <v>20</v>
      </c>
      <c r="V1197" s="47">
        <v>100</v>
      </c>
      <c r="W1197" s="47">
        <v>100</v>
      </c>
      <c r="X1197" s="59" t="s">
        <v>9211</v>
      </c>
      <c r="Y1197" s="156">
        <v>3</v>
      </c>
      <c r="AB1197" s="156">
        <v>47</v>
      </c>
      <c r="AD1197" s="159">
        <v>10</v>
      </c>
      <c r="AE1197" s="159">
        <v>60</v>
      </c>
    </row>
    <row r="1198" spans="1:31" s="10" customFormat="1" ht="155.6">
      <c r="A1198" s="156">
        <v>3050</v>
      </c>
      <c r="B1198" s="156" t="s">
        <v>9758</v>
      </c>
      <c r="D1198" s="158"/>
      <c r="E1198" s="156" t="s">
        <v>9224</v>
      </c>
      <c r="F1198" s="160" t="s">
        <v>9225</v>
      </c>
      <c r="G1198" s="157" t="s">
        <v>9226</v>
      </c>
      <c r="H1198" s="157">
        <v>2010</v>
      </c>
      <c r="I1198" s="157" t="s">
        <v>9227</v>
      </c>
      <c r="J1198" s="159">
        <v>79454</v>
      </c>
      <c r="K1198" s="52" t="s">
        <v>8820</v>
      </c>
      <c r="L1198" s="156" t="s">
        <v>9207</v>
      </c>
      <c r="M1198" s="156" t="s">
        <v>9208</v>
      </c>
      <c r="N1198" s="104" t="s">
        <v>9228</v>
      </c>
      <c r="O1198" s="104" t="s">
        <v>9229</v>
      </c>
      <c r="P1198" s="160" t="s">
        <v>4719</v>
      </c>
      <c r="Q1198" s="159">
        <f t="shared" si="51"/>
        <v>20</v>
      </c>
      <c r="R1198" s="159">
        <v>0</v>
      </c>
      <c r="S1198" s="159">
        <v>10</v>
      </c>
      <c r="T1198" s="159">
        <v>10</v>
      </c>
      <c r="U1198" s="159">
        <f t="shared" si="50"/>
        <v>20</v>
      </c>
      <c r="V1198" s="47">
        <v>100</v>
      </c>
      <c r="W1198" s="47">
        <v>100</v>
      </c>
      <c r="X1198" s="59" t="s">
        <v>9211</v>
      </c>
      <c r="Y1198" s="156">
        <v>3</v>
      </c>
      <c r="AB1198" s="156">
        <v>47</v>
      </c>
      <c r="AD1198" s="159">
        <v>10</v>
      </c>
      <c r="AE1198" s="159">
        <v>60</v>
      </c>
    </row>
    <row r="1199" spans="1:31" s="10" customFormat="1" ht="268.75">
      <c r="A1199" s="156">
        <v>3050</v>
      </c>
      <c r="B1199" s="156" t="s">
        <v>9758</v>
      </c>
      <c r="D1199" s="158"/>
      <c r="E1199" s="156" t="s">
        <v>1553</v>
      </c>
      <c r="F1199" s="160" t="s">
        <v>9032</v>
      </c>
      <c r="G1199" s="157" t="s">
        <v>9230</v>
      </c>
      <c r="H1199" s="157">
        <v>2013</v>
      </c>
      <c r="I1199" s="157" t="s">
        <v>9231</v>
      </c>
      <c r="J1199" s="159">
        <v>21170</v>
      </c>
      <c r="K1199" s="52" t="s">
        <v>8820</v>
      </c>
      <c r="L1199" s="156" t="s">
        <v>9207</v>
      </c>
      <c r="M1199" s="156" t="s">
        <v>9208</v>
      </c>
      <c r="N1199" s="104" t="s">
        <v>9232</v>
      </c>
      <c r="O1199" s="104" t="s">
        <v>9233</v>
      </c>
      <c r="P1199" s="160" t="s">
        <v>4721</v>
      </c>
      <c r="Q1199" s="159">
        <f t="shared" si="51"/>
        <v>20</v>
      </c>
      <c r="R1199" s="159">
        <v>0</v>
      </c>
      <c r="S1199" s="159">
        <v>10</v>
      </c>
      <c r="T1199" s="159">
        <v>10</v>
      </c>
      <c r="U1199" s="159">
        <f t="shared" si="50"/>
        <v>20</v>
      </c>
      <c r="V1199" s="47">
        <v>100</v>
      </c>
      <c r="W1199" s="47">
        <v>100</v>
      </c>
      <c r="X1199" s="59" t="s">
        <v>9211</v>
      </c>
      <c r="Y1199" s="156">
        <v>3</v>
      </c>
      <c r="AB1199" s="156">
        <v>47</v>
      </c>
      <c r="AD1199" s="159">
        <v>10</v>
      </c>
      <c r="AE1199" s="159">
        <v>60</v>
      </c>
    </row>
    <row r="1200" spans="1:31" s="10" customFormat="1" ht="409.6">
      <c r="A1200" s="156">
        <v>3050</v>
      </c>
      <c r="B1200" s="156" t="s">
        <v>9758</v>
      </c>
      <c r="D1200" s="158"/>
      <c r="E1200" s="156" t="s">
        <v>1553</v>
      </c>
      <c r="F1200" s="160" t="s">
        <v>9032</v>
      </c>
      <c r="G1200" s="157" t="s">
        <v>9234</v>
      </c>
      <c r="H1200" s="157">
        <v>2013</v>
      </c>
      <c r="I1200" s="157" t="s">
        <v>9235</v>
      </c>
      <c r="J1200" s="159">
        <v>49761</v>
      </c>
      <c r="K1200" s="52" t="s">
        <v>8820</v>
      </c>
      <c r="L1200" s="156" t="s">
        <v>9207</v>
      </c>
      <c r="M1200" s="156" t="s">
        <v>9208</v>
      </c>
      <c r="N1200" s="104" t="s">
        <v>9236</v>
      </c>
      <c r="O1200" s="104" t="s">
        <v>9237</v>
      </c>
      <c r="P1200" s="160" t="s">
        <v>4722</v>
      </c>
      <c r="Q1200" s="159">
        <f t="shared" si="51"/>
        <v>20</v>
      </c>
      <c r="R1200" s="159">
        <v>0</v>
      </c>
      <c r="S1200" s="159">
        <v>10</v>
      </c>
      <c r="T1200" s="159">
        <v>10</v>
      </c>
      <c r="U1200" s="159">
        <f t="shared" si="50"/>
        <v>20</v>
      </c>
      <c r="V1200" s="47">
        <v>100</v>
      </c>
      <c r="W1200" s="47">
        <v>100</v>
      </c>
      <c r="X1200" s="59" t="s">
        <v>9211</v>
      </c>
      <c r="Y1200" s="156">
        <v>3</v>
      </c>
      <c r="AB1200" s="156">
        <v>47</v>
      </c>
      <c r="AD1200" s="159">
        <v>10</v>
      </c>
      <c r="AE1200" s="159">
        <v>60</v>
      </c>
    </row>
    <row r="1201" spans="1:31" s="10" customFormat="1" ht="409.6">
      <c r="A1201" s="156">
        <v>3050</v>
      </c>
      <c r="B1201" s="156" t="s">
        <v>9758</v>
      </c>
      <c r="D1201" s="158"/>
      <c r="E1201" s="156" t="s">
        <v>64</v>
      </c>
      <c r="F1201" s="160" t="s">
        <v>9238</v>
      </c>
      <c r="G1201" s="157" t="s">
        <v>9239</v>
      </c>
      <c r="H1201" s="157">
        <v>2010</v>
      </c>
      <c r="I1201" s="157" t="s">
        <v>9240</v>
      </c>
      <c r="J1201" s="159">
        <v>47499</v>
      </c>
      <c r="K1201" s="52" t="s">
        <v>8820</v>
      </c>
      <c r="L1201" s="156" t="s">
        <v>9207</v>
      </c>
      <c r="M1201" s="156" t="s">
        <v>9208</v>
      </c>
      <c r="N1201" s="104" t="s">
        <v>9241</v>
      </c>
      <c r="O1201" s="104" t="s">
        <v>9242</v>
      </c>
      <c r="P1201" s="160" t="s">
        <v>9243</v>
      </c>
      <c r="Q1201" s="159">
        <f t="shared" si="51"/>
        <v>20</v>
      </c>
      <c r="R1201" s="159">
        <v>0</v>
      </c>
      <c r="S1201" s="159">
        <v>10</v>
      </c>
      <c r="T1201" s="159">
        <v>10</v>
      </c>
      <c r="U1201" s="159">
        <f t="shared" si="50"/>
        <v>20</v>
      </c>
      <c r="V1201" s="47">
        <v>100</v>
      </c>
      <c r="W1201" s="47">
        <v>100</v>
      </c>
      <c r="X1201" s="59" t="s">
        <v>9211</v>
      </c>
      <c r="Y1201" s="156">
        <v>3</v>
      </c>
      <c r="AB1201" s="156">
        <v>47</v>
      </c>
      <c r="AD1201" s="159">
        <v>10</v>
      </c>
      <c r="AE1201" s="159">
        <v>60</v>
      </c>
    </row>
    <row r="1202" spans="1:31" s="10" customFormat="1" ht="409.6">
      <c r="A1202" s="156">
        <v>3050</v>
      </c>
      <c r="B1202" s="156" t="s">
        <v>9758</v>
      </c>
      <c r="D1202" s="158"/>
      <c r="E1202" s="156" t="s">
        <v>8666</v>
      </c>
      <c r="F1202" s="160" t="s">
        <v>9244</v>
      </c>
      <c r="G1202" s="157" t="s">
        <v>9245</v>
      </c>
      <c r="H1202" s="157">
        <v>2013</v>
      </c>
      <c r="I1202" s="157" t="s">
        <v>9246</v>
      </c>
      <c r="J1202" s="159">
        <v>193213</v>
      </c>
      <c r="K1202" s="52" t="s">
        <v>8820</v>
      </c>
      <c r="L1202" s="156" t="s">
        <v>9207</v>
      </c>
      <c r="M1202" s="156" t="s">
        <v>9208</v>
      </c>
      <c r="N1202" s="104" t="s">
        <v>9247</v>
      </c>
      <c r="O1202" s="104" t="s">
        <v>9248</v>
      </c>
      <c r="P1202" s="160" t="s">
        <v>9249</v>
      </c>
      <c r="Q1202" s="159">
        <f t="shared" si="51"/>
        <v>20</v>
      </c>
      <c r="R1202" s="159">
        <v>0</v>
      </c>
      <c r="S1202" s="159">
        <v>10</v>
      </c>
      <c r="T1202" s="159">
        <v>10</v>
      </c>
      <c r="U1202" s="159">
        <f t="shared" si="50"/>
        <v>20</v>
      </c>
      <c r="V1202" s="47">
        <v>100</v>
      </c>
      <c r="W1202" s="47">
        <v>100</v>
      </c>
      <c r="X1202" s="59" t="s">
        <v>9211</v>
      </c>
      <c r="Y1202" s="156">
        <v>3</v>
      </c>
      <c r="AB1202" s="156">
        <v>47</v>
      </c>
      <c r="AD1202" s="159">
        <v>10</v>
      </c>
      <c r="AE1202" s="159">
        <v>60</v>
      </c>
    </row>
    <row r="1203" spans="1:31" s="10" customFormat="1" ht="99">
      <c r="A1203" s="156">
        <v>3050</v>
      </c>
      <c r="B1203" s="156" t="s">
        <v>9758</v>
      </c>
      <c r="D1203" s="158"/>
      <c r="E1203" s="156" t="s">
        <v>62</v>
      </c>
      <c r="F1203" s="160" t="s">
        <v>9250</v>
      </c>
      <c r="G1203" s="157" t="s">
        <v>9251</v>
      </c>
      <c r="H1203" s="157">
        <v>2011</v>
      </c>
      <c r="I1203" s="157" t="s">
        <v>9252</v>
      </c>
      <c r="J1203" s="159">
        <v>124487</v>
      </c>
      <c r="K1203" s="52" t="s">
        <v>8820</v>
      </c>
      <c r="L1203" s="156" t="s">
        <v>9207</v>
      </c>
      <c r="M1203" s="156" t="s">
        <v>9208</v>
      </c>
      <c r="N1203" s="104" t="s">
        <v>9253</v>
      </c>
      <c r="O1203" s="104" t="s">
        <v>9254</v>
      </c>
      <c r="P1203" s="160" t="s">
        <v>5156</v>
      </c>
      <c r="Q1203" s="159">
        <f t="shared" si="51"/>
        <v>20</v>
      </c>
      <c r="R1203" s="159">
        <v>0</v>
      </c>
      <c r="S1203" s="159">
        <v>10</v>
      </c>
      <c r="T1203" s="159">
        <v>10</v>
      </c>
      <c r="U1203" s="159">
        <f t="shared" si="50"/>
        <v>20</v>
      </c>
      <c r="V1203" s="47">
        <v>100</v>
      </c>
      <c r="W1203" s="47">
        <v>100</v>
      </c>
      <c r="X1203" s="59" t="s">
        <v>9211</v>
      </c>
      <c r="Y1203" s="156">
        <v>3</v>
      </c>
      <c r="AB1203" s="156">
        <v>47</v>
      </c>
      <c r="AD1203" s="159">
        <v>10</v>
      </c>
      <c r="AE1203" s="159">
        <v>60</v>
      </c>
    </row>
    <row r="1204" spans="1:31" s="10" customFormat="1" ht="409.6">
      <c r="A1204" s="156">
        <v>3050</v>
      </c>
      <c r="B1204" s="156" t="s">
        <v>9758</v>
      </c>
      <c r="D1204" s="158"/>
      <c r="E1204" s="156" t="s">
        <v>9255</v>
      </c>
      <c r="F1204" s="160" t="s">
        <v>451</v>
      </c>
      <c r="G1204" s="157" t="s">
        <v>9256</v>
      </c>
      <c r="H1204" s="157">
        <v>2012</v>
      </c>
      <c r="I1204" s="157" t="s">
        <v>9257</v>
      </c>
      <c r="J1204" s="159">
        <v>1018799</v>
      </c>
      <c r="K1204" s="52" t="s">
        <v>8820</v>
      </c>
      <c r="L1204" s="156" t="s">
        <v>9207</v>
      </c>
      <c r="M1204" s="156" t="s">
        <v>9208</v>
      </c>
      <c r="N1204" s="104" t="s">
        <v>9258</v>
      </c>
      <c r="O1204" s="104" t="s">
        <v>9259</v>
      </c>
      <c r="P1204" s="160" t="s">
        <v>9260</v>
      </c>
      <c r="Q1204" s="159">
        <f t="shared" si="51"/>
        <v>40</v>
      </c>
      <c r="R1204" s="159">
        <v>0</v>
      </c>
      <c r="S1204" s="159">
        <v>20</v>
      </c>
      <c r="T1204" s="159">
        <v>20</v>
      </c>
      <c r="U1204" s="159">
        <f t="shared" si="50"/>
        <v>40</v>
      </c>
      <c r="V1204" s="47">
        <v>100</v>
      </c>
      <c r="W1204" s="47">
        <v>100</v>
      </c>
      <c r="X1204" s="59" t="s">
        <v>9211</v>
      </c>
      <c r="Y1204" s="156">
        <v>3</v>
      </c>
      <c r="AB1204" s="156">
        <v>47</v>
      </c>
      <c r="AD1204" s="159">
        <v>110</v>
      </c>
      <c r="AE1204" s="159">
        <v>60</v>
      </c>
    </row>
    <row r="1205" spans="1:31" s="10" customFormat="1" ht="198">
      <c r="A1205" s="156">
        <v>3050</v>
      </c>
      <c r="B1205" s="156" t="s">
        <v>9758</v>
      </c>
      <c r="D1205" s="158"/>
      <c r="E1205" s="156" t="s">
        <v>9261</v>
      </c>
      <c r="F1205" s="160" t="s">
        <v>9262</v>
      </c>
      <c r="G1205" s="157" t="s">
        <v>9263</v>
      </c>
      <c r="H1205" s="157">
        <v>2011</v>
      </c>
      <c r="I1205" s="157" t="s">
        <v>9264</v>
      </c>
      <c r="J1205" s="159">
        <v>80931</v>
      </c>
      <c r="K1205" s="52" t="s">
        <v>8820</v>
      </c>
      <c r="L1205" s="156" t="s">
        <v>9207</v>
      </c>
      <c r="M1205" s="156" t="s">
        <v>9208</v>
      </c>
      <c r="N1205" s="104" t="s">
        <v>9265</v>
      </c>
      <c r="O1205" s="104" t="s">
        <v>9266</v>
      </c>
      <c r="P1205" s="160" t="s">
        <v>9267</v>
      </c>
      <c r="Q1205" s="159">
        <f t="shared" si="51"/>
        <v>20</v>
      </c>
      <c r="R1205" s="159">
        <v>0</v>
      </c>
      <c r="S1205" s="159">
        <v>10</v>
      </c>
      <c r="T1205" s="159">
        <v>10</v>
      </c>
      <c r="U1205" s="159">
        <f t="shared" si="50"/>
        <v>20</v>
      </c>
      <c r="V1205" s="47">
        <v>100</v>
      </c>
      <c r="W1205" s="47">
        <v>100</v>
      </c>
      <c r="X1205" s="59" t="s">
        <v>9211</v>
      </c>
      <c r="Y1205" s="156">
        <v>3</v>
      </c>
      <c r="AB1205" s="156">
        <v>47</v>
      </c>
      <c r="AD1205" s="159">
        <v>10</v>
      </c>
      <c r="AE1205" s="159">
        <v>60</v>
      </c>
    </row>
    <row r="1206" spans="1:31" s="10" customFormat="1" ht="409.6">
      <c r="A1206" s="156">
        <v>3050</v>
      </c>
      <c r="B1206" s="156" t="s">
        <v>9758</v>
      </c>
      <c r="D1206" s="158"/>
      <c r="E1206" s="156" t="s">
        <v>1377</v>
      </c>
      <c r="F1206" s="160" t="s">
        <v>9268</v>
      </c>
      <c r="G1206" s="157" t="s">
        <v>9269</v>
      </c>
      <c r="H1206" s="157">
        <v>2011</v>
      </c>
      <c r="I1206" s="157" t="s">
        <v>9270</v>
      </c>
      <c r="J1206" s="159">
        <v>52307</v>
      </c>
      <c r="K1206" s="52" t="s">
        <v>8820</v>
      </c>
      <c r="L1206" s="156" t="s">
        <v>9207</v>
      </c>
      <c r="M1206" s="156" t="s">
        <v>9208</v>
      </c>
      <c r="N1206" s="104" t="s">
        <v>9271</v>
      </c>
      <c r="O1206" s="104" t="s">
        <v>9272</v>
      </c>
      <c r="P1206" s="160" t="s">
        <v>9273</v>
      </c>
      <c r="Q1206" s="159">
        <f t="shared" si="51"/>
        <v>20</v>
      </c>
      <c r="R1206" s="159">
        <v>0</v>
      </c>
      <c r="S1206" s="159">
        <v>10</v>
      </c>
      <c r="T1206" s="159">
        <v>10</v>
      </c>
      <c r="U1206" s="159">
        <f t="shared" si="50"/>
        <v>20</v>
      </c>
      <c r="V1206" s="47">
        <v>100</v>
      </c>
      <c r="W1206" s="47">
        <v>100</v>
      </c>
      <c r="X1206" s="59" t="s">
        <v>9211</v>
      </c>
      <c r="Y1206" s="156">
        <v>3</v>
      </c>
      <c r="AB1206" s="156">
        <v>47</v>
      </c>
      <c r="AD1206" s="159">
        <v>10</v>
      </c>
      <c r="AE1206" s="159">
        <v>60</v>
      </c>
    </row>
    <row r="1207" spans="1:31" s="10" customFormat="1" ht="198">
      <c r="A1207" s="156">
        <v>3050</v>
      </c>
      <c r="B1207" s="156" t="s">
        <v>9758</v>
      </c>
      <c r="D1207" s="158"/>
      <c r="E1207" s="156" t="s">
        <v>2726</v>
      </c>
      <c r="F1207" s="160" t="s">
        <v>9274</v>
      </c>
      <c r="G1207" s="157" t="s">
        <v>9263</v>
      </c>
      <c r="H1207" s="157">
        <v>2011</v>
      </c>
      <c r="I1207" s="157" t="s">
        <v>9264</v>
      </c>
      <c r="J1207" s="159">
        <v>30957</v>
      </c>
      <c r="K1207" s="52" t="s">
        <v>8820</v>
      </c>
      <c r="L1207" s="156" t="s">
        <v>9207</v>
      </c>
      <c r="M1207" s="156" t="s">
        <v>9208</v>
      </c>
      <c r="N1207" s="104" t="s">
        <v>9265</v>
      </c>
      <c r="O1207" s="104" t="s">
        <v>9266</v>
      </c>
      <c r="P1207" s="160" t="s">
        <v>9275</v>
      </c>
      <c r="Q1207" s="159">
        <f t="shared" si="51"/>
        <v>20</v>
      </c>
      <c r="R1207" s="159">
        <v>0</v>
      </c>
      <c r="S1207" s="159">
        <v>10</v>
      </c>
      <c r="T1207" s="159">
        <v>10</v>
      </c>
      <c r="U1207" s="159">
        <f t="shared" si="50"/>
        <v>20</v>
      </c>
      <c r="V1207" s="47">
        <v>100</v>
      </c>
      <c r="W1207" s="47">
        <v>100</v>
      </c>
      <c r="X1207" s="59" t="s">
        <v>9211</v>
      </c>
      <c r="Y1207" s="156">
        <v>3</v>
      </c>
      <c r="AB1207" s="156">
        <v>47</v>
      </c>
      <c r="AD1207" s="159">
        <v>10</v>
      </c>
      <c r="AE1207" s="159">
        <v>60</v>
      </c>
    </row>
    <row r="1208" spans="1:31" s="10" customFormat="1" ht="409.6">
      <c r="A1208" s="156">
        <v>3050</v>
      </c>
      <c r="B1208" s="156" t="s">
        <v>9758</v>
      </c>
      <c r="D1208" s="158"/>
      <c r="E1208" s="156" t="s">
        <v>9276</v>
      </c>
      <c r="F1208" s="160" t="s">
        <v>9277</v>
      </c>
      <c r="G1208" s="157" t="s">
        <v>9278</v>
      </c>
      <c r="H1208" s="157">
        <v>2011</v>
      </c>
      <c r="I1208" s="157" t="s">
        <v>9278</v>
      </c>
      <c r="J1208" s="159">
        <v>192203</v>
      </c>
      <c r="K1208" s="52" t="s">
        <v>8820</v>
      </c>
      <c r="L1208" s="156" t="s">
        <v>9207</v>
      </c>
      <c r="M1208" s="156" t="s">
        <v>9208</v>
      </c>
      <c r="N1208" s="104" t="s">
        <v>9279</v>
      </c>
      <c r="O1208" s="104" t="s">
        <v>9280</v>
      </c>
      <c r="P1208" s="160" t="s">
        <v>4735</v>
      </c>
      <c r="Q1208" s="159">
        <f t="shared" si="51"/>
        <v>20</v>
      </c>
      <c r="R1208" s="159">
        <v>0</v>
      </c>
      <c r="S1208" s="159">
        <v>10</v>
      </c>
      <c r="T1208" s="159">
        <v>10</v>
      </c>
      <c r="U1208" s="159">
        <f t="shared" si="50"/>
        <v>20</v>
      </c>
      <c r="V1208" s="47">
        <v>100</v>
      </c>
      <c r="W1208" s="47">
        <v>100</v>
      </c>
      <c r="X1208" s="59" t="s">
        <v>9211</v>
      </c>
      <c r="Y1208" s="156">
        <v>3</v>
      </c>
      <c r="AB1208" s="156">
        <v>47</v>
      </c>
      <c r="AD1208" s="159">
        <v>10</v>
      </c>
      <c r="AE1208" s="159">
        <v>60</v>
      </c>
    </row>
    <row r="1209" spans="1:31" s="10" customFormat="1" ht="381.9">
      <c r="A1209" s="156">
        <v>3050</v>
      </c>
      <c r="B1209" s="156" t="s">
        <v>9758</v>
      </c>
      <c r="D1209" s="158"/>
      <c r="E1209" s="156" t="s">
        <v>62</v>
      </c>
      <c r="F1209" s="160" t="s">
        <v>9250</v>
      </c>
      <c r="G1209" s="157" t="s">
        <v>9281</v>
      </c>
      <c r="H1209" s="157">
        <v>2011</v>
      </c>
      <c r="I1209" s="157" t="s">
        <v>9281</v>
      </c>
      <c r="J1209" s="159">
        <v>133140</v>
      </c>
      <c r="K1209" s="52" t="s">
        <v>8820</v>
      </c>
      <c r="L1209" s="156" t="s">
        <v>9207</v>
      </c>
      <c r="M1209" s="156" t="s">
        <v>9208</v>
      </c>
      <c r="N1209" s="104" t="s">
        <v>9282</v>
      </c>
      <c r="O1209" s="104" t="s">
        <v>9283</v>
      </c>
      <c r="P1209" s="160" t="s">
        <v>9284</v>
      </c>
      <c r="Q1209" s="159">
        <f t="shared" si="51"/>
        <v>20</v>
      </c>
      <c r="R1209" s="159">
        <v>0</v>
      </c>
      <c r="S1209" s="159">
        <v>10</v>
      </c>
      <c r="T1209" s="159">
        <v>10</v>
      </c>
      <c r="U1209" s="159">
        <f t="shared" si="50"/>
        <v>20</v>
      </c>
      <c r="V1209" s="47">
        <v>100</v>
      </c>
      <c r="W1209" s="47">
        <v>100</v>
      </c>
      <c r="X1209" s="59" t="s">
        <v>9211</v>
      </c>
      <c r="Y1209" s="156">
        <v>3</v>
      </c>
      <c r="AB1209" s="156">
        <v>47</v>
      </c>
      <c r="AD1209" s="159">
        <v>10</v>
      </c>
      <c r="AE1209" s="159">
        <v>60</v>
      </c>
    </row>
    <row r="1210" spans="1:31" s="10" customFormat="1" ht="409.6">
      <c r="A1210" s="156">
        <v>3050</v>
      </c>
      <c r="B1210" s="156" t="s">
        <v>9758</v>
      </c>
      <c r="D1210" s="158"/>
      <c r="E1210" s="156" t="s">
        <v>9285</v>
      </c>
      <c r="F1210" s="160" t="s">
        <v>9286</v>
      </c>
      <c r="G1210" s="157" t="s">
        <v>9287</v>
      </c>
      <c r="H1210" s="157">
        <v>2013</v>
      </c>
      <c r="I1210" s="157" t="s">
        <v>9288</v>
      </c>
      <c r="J1210" s="159">
        <v>263192</v>
      </c>
      <c r="K1210" s="52" t="s">
        <v>8820</v>
      </c>
      <c r="L1210" s="156" t="s">
        <v>9207</v>
      </c>
      <c r="M1210" s="156" t="s">
        <v>9208</v>
      </c>
      <c r="N1210" s="104" t="s">
        <v>9289</v>
      </c>
      <c r="O1210" s="104" t="s">
        <v>9290</v>
      </c>
      <c r="P1210" s="160" t="s">
        <v>9291</v>
      </c>
      <c r="Q1210" s="159">
        <f t="shared" si="51"/>
        <v>20</v>
      </c>
      <c r="R1210" s="159">
        <v>0</v>
      </c>
      <c r="S1210" s="159">
        <v>10</v>
      </c>
      <c r="T1210" s="159">
        <v>10</v>
      </c>
      <c r="U1210" s="159">
        <f t="shared" si="50"/>
        <v>20</v>
      </c>
      <c r="V1210" s="47">
        <v>100</v>
      </c>
      <c r="W1210" s="47">
        <v>100</v>
      </c>
      <c r="X1210" s="59" t="s">
        <v>9211</v>
      </c>
      <c r="Y1210" s="156">
        <v>3</v>
      </c>
      <c r="AB1210" s="156">
        <v>47</v>
      </c>
      <c r="AD1210" s="159">
        <v>10</v>
      </c>
      <c r="AE1210" s="159">
        <v>60</v>
      </c>
    </row>
    <row r="1211" spans="1:31" s="10" customFormat="1" ht="127.3">
      <c r="A1211" s="156">
        <v>3050</v>
      </c>
      <c r="B1211" s="156" t="s">
        <v>9758</v>
      </c>
      <c r="D1211" s="158"/>
      <c r="E1211" s="156" t="s">
        <v>9285</v>
      </c>
      <c r="F1211" s="160" t="s">
        <v>9286</v>
      </c>
      <c r="G1211" s="157" t="s">
        <v>9292</v>
      </c>
      <c r="H1211" s="157">
        <v>2012</v>
      </c>
      <c r="I1211" s="157" t="s">
        <v>9293</v>
      </c>
      <c r="J1211" s="159">
        <v>583214</v>
      </c>
      <c r="K1211" s="52" t="s">
        <v>8820</v>
      </c>
      <c r="L1211" s="156" t="s">
        <v>9207</v>
      </c>
      <c r="M1211" s="156" t="s">
        <v>9208</v>
      </c>
      <c r="N1211" s="104" t="s">
        <v>9294</v>
      </c>
      <c r="O1211" s="104" t="s">
        <v>9295</v>
      </c>
      <c r="P1211" s="160" t="s">
        <v>4745</v>
      </c>
      <c r="Q1211" s="159">
        <f t="shared" si="51"/>
        <v>20</v>
      </c>
      <c r="R1211" s="159">
        <v>0</v>
      </c>
      <c r="S1211" s="159">
        <v>10</v>
      </c>
      <c r="T1211" s="159">
        <v>10</v>
      </c>
      <c r="U1211" s="159">
        <f t="shared" si="50"/>
        <v>20</v>
      </c>
      <c r="V1211" s="47">
        <v>100</v>
      </c>
      <c r="W1211" s="47">
        <v>100</v>
      </c>
      <c r="X1211" s="59" t="s">
        <v>9211</v>
      </c>
      <c r="Y1211" s="156">
        <v>3</v>
      </c>
      <c r="AB1211" s="156">
        <v>47</v>
      </c>
      <c r="AD1211" s="159">
        <v>10</v>
      </c>
      <c r="AE1211" s="159">
        <v>60</v>
      </c>
    </row>
    <row r="1212" spans="1:31" s="10" customFormat="1" ht="311.14999999999998">
      <c r="A1212" s="156">
        <v>3050</v>
      </c>
      <c r="B1212" s="156" t="s">
        <v>9758</v>
      </c>
      <c r="D1212" s="158"/>
      <c r="E1212" s="156" t="s">
        <v>9296</v>
      </c>
      <c r="F1212" s="160" t="s">
        <v>9297</v>
      </c>
      <c r="G1212" s="157" t="s">
        <v>9298</v>
      </c>
      <c r="H1212" s="157">
        <v>2012</v>
      </c>
      <c r="I1212" s="157" t="s">
        <v>9299</v>
      </c>
      <c r="J1212" s="159">
        <v>461877</v>
      </c>
      <c r="K1212" s="52" t="s">
        <v>8820</v>
      </c>
      <c r="L1212" s="156" t="s">
        <v>9207</v>
      </c>
      <c r="M1212" s="156" t="s">
        <v>9208</v>
      </c>
      <c r="N1212" s="104" t="s">
        <v>9300</v>
      </c>
      <c r="O1212" s="104" t="s">
        <v>9301</v>
      </c>
      <c r="P1212" s="160" t="s">
        <v>4753</v>
      </c>
      <c r="Q1212" s="159">
        <f t="shared" si="51"/>
        <v>20</v>
      </c>
      <c r="R1212" s="159">
        <v>0</v>
      </c>
      <c r="S1212" s="159">
        <v>10</v>
      </c>
      <c r="T1212" s="159">
        <v>10</v>
      </c>
      <c r="U1212" s="159">
        <f t="shared" si="50"/>
        <v>20</v>
      </c>
      <c r="V1212" s="47">
        <v>100</v>
      </c>
      <c r="W1212" s="47">
        <v>100</v>
      </c>
      <c r="X1212" s="59" t="s">
        <v>9211</v>
      </c>
      <c r="Y1212" s="156">
        <v>3</v>
      </c>
      <c r="AB1212" s="156">
        <v>47</v>
      </c>
      <c r="AD1212" s="159">
        <v>10</v>
      </c>
      <c r="AE1212" s="159">
        <v>60</v>
      </c>
    </row>
    <row r="1213" spans="1:31" s="10" customFormat="1" ht="409.6">
      <c r="A1213" s="156">
        <v>3050</v>
      </c>
      <c r="B1213" s="156" t="s">
        <v>9758</v>
      </c>
      <c r="D1213" s="158"/>
      <c r="E1213" s="156" t="s">
        <v>1335</v>
      </c>
      <c r="F1213" s="160" t="s">
        <v>9302</v>
      </c>
      <c r="G1213" s="157" t="s">
        <v>9303</v>
      </c>
      <c r="H1213" s="157">
        <v>2011</v>
      </c>
      <c r="I1213" s="157" t="s">
        <v>9304</v>
      </c>
      <c r="J1213" s="159">
        <v>432449</v>
      </c>
      <c r="K1213" s="52" t="s">
        <v>8820</v>
      </c>
      <c r="L1213" s="156" t="s">
        <v>9207</v>
      </c>
      <c r="M1213" s="156" t="s">
        <v>9208</v>
      </c>
      <c r="N1213" s="104" t="s">
        <v>9305</v>
      </c>
      <c r="O1213" s="104" t="s">
        <v>9306</v>
      </c>
      <c r="P1213" s="160" t="s">
        <v>9307</v>
      </c>
      <c r="Q1213" s="159">
        <f t="shared" si="51"/>
        <v>20</v>
      </c>
      <c r="R1213" s="159">
        <v>0</v>
      </c>
      <c r="S1213" s="159">
        <v>10</v>
      </c>
      <c r="T1213" s="159">
        <v>10</v>
      </c>
      <c r="U1213" s="159">
        <f t="shared" si="50"/>
        <v>20</v>
      </c>
      <c r="V1213" s="47">
        <v>100</v>
      </c>
      <c r="W1213" s="47">
        <v>100</v>
      </c>
      <c r="X1213" s="59" t="s">
        <v>9211</v>
      </c>
      <c r="Y1213" s="156">
        <v>3</v>
      </c>
      <c r="AB1213" s="156">
        <v>47</v>
      </c>
      <c r="AD1213" s="159">
        <v>10</v>
      </c>
      <c r="AE1213" s="159">
        <v>60</v>
      </c>
    </row>
    <row r="1214" spans="1:31" s="10" customFormat="1" ht="409.6">
      <c r="A1214" s="156">
        <v>3050</v>
      </c>
      <c r="B1214" s="156" t="s">
        <v>9758</v>
      </c>
      <c r="D1214" s="158"/>
      <c r="E1214" s="156" t="s">
        <v>2317</v>
      </c>
      <c r="F1214" s="160" t="s">
        <v>9308</v>
      </c>
      <c r="G1214" s="157" t="s">
        <v>9309</v>
      </c>
      <c r="H1214" s="157">
        <v>2011</v>
      </c>
      <c r="I1214" s="157" t="s">
        <v>9309</v>
      </c>
      <c r="J1214" s="159">
        <v>225096</v>
      </c>
      <c r="K1214" s="52" t="s">
        <v>8820</v>
      </c>
      <c r="L1214" s="156" t="s">
        <v>9207</v>
      </c>
      <c r="M1214" s="156" t="s">
        <v>9208</v>
      </c>
      <c r="N1214" s="104" t="s">
        <v>9310</v>
      </c>
      <c r="O1214" s="104" t="s">
        <v>9311</v>
      </c>
      <c r="P1214" s="160" t="s">
        <v>9312</v>
      </c>
      <c r="Q1214" s="159">
        <f t="shared" si="51"/>
        <v>20</v>
      </c>
      <c r="R1214" s="159">
        <v>0</v>
      </c>
      <c r="S1214" s="159">
        <v>10</v>
      </c>
      <c r="T1214" s="159">
        <v>10</v>
      </c>
      <c r="U1214" s="159">
        <f t="shared" si="50"/>
        <v>20</v>
      </c>
      <c r="V1214" s="47">
        <v>100</v>
      </c>
      <c r="W1214" s="47">
        <v>100</v>
      </c>
      <c r="X1214" s="59" t="s">
        <v>9211</v>
      </c>
      <c r="Y1214" s="156">
        <v>3</v>
      </c>
      <c r="AB1214" s="156">
        <v>47</v>
      </c>
      <c r="AD1214" s="159">
        <v>10</v>
      </c>
      <c r="AE1214" s="159">
        <v>60</v>
      </c>
    </row>
    <row r="1215" spans="1:31" s="10" customFormat="1" ht="409.6">
      <c r="A1215" s="156">
        <v>3050</v>
      </c>
      <c r="B1215" s="156" t="s">
        <v>9758</v>
      </c>
      <c r="D1215" s="158"/>
      <c r="E1215" s="156" t="s">
        <v>9313</v>
      </c>
      <c r="F1215" s="160" t="s">
        <v>9218</v>
      </c>
      <c r="G1215" s="157" t="s">
        <v>9314</v>
      </c>
      <c r="H1215" s="157">
        <v>2014</v>
      </c>
      <c r="I1215" s="157" t="s">
        <v>9315</v>
      </c>
      <c r="J1215" s="159">
        <v>1196346</v>
      </c>
      <c r="K1215" s="52" t="s">
        <v>8820</v>
      </c>
      <c r="L1215" s="156" t="s">
        <v>9207</v>
      </c>
      <c r="M1215" s="156" t="s">
        <v>9208</v>
      </c>
      <c r="N1215" s="104" t="s">
        <v>9316</v>
      </c>
      <c r="O1215" s="104" t="s">
        <v>9317</v>
      </c>
      <c r="P1215" s="160" t="s">
        <v>9318</v>
      </c>
      <c r="Q1215" s="159">
        <f t="shared" si="51"/>
        <v>20</v>
      </c>
      <c r="R1215" s="159">
        <v>0</v>
      </c>
      <c r="S1215" s="159">
        <v>10</v>
      </c>
      <c r="T1215" s="159">
        <v>10</v>
      </c>
      <c r="U1215" s="159">
        <f t="shared" si="50"/>
        <v>20</v>
      </c>
      <c r="V1215" s="47">
        <v>100</v>
      </c>
      <c r="W1215" s="47">
        <v>100</v>
      </c>
      <c r="X1215" s="59" t="s">
        <v>9211</v>
      </c>
      <c r="Y1215" s="156">
        <v>3</v>
      </c>
      <c r="AB1215" s="156">
        <v>47</v>
      </c>
      <c r="AD1215" s="159">
        <v>10</v>
      </c>
      <c r="AE1215" s="159">
        <v>60</v>
      </c>
    </row>
    <row r="1216" spans="1:31" s="10" customFormat="1" ht="367.75">
      <c r="A1216" s="156">
        <v>3050</v>
      </c>
      <c r="B1216" s="156" t="s">
        <v>9758</v>
      </c>
      <c r="D1216" s="158"/>
      <c r="E1216" s="156" t="s">
        <v>9276</v>
      </c>
      <c r="F1216" s="160" t="s">
        <v>9218</v>
      </c>
      <c r="G1216" s="157" t="s">
        <v>9319</v>
      </c>
      <c r="H1216" s="157">
        <v>2010</v>
      </c>
      <c r="I1216" s="157" t="s">
        <v>9320</v>
      </c>
      <c r="J1216" s="159">
        <v>187264</v>
      </c>
      <c r="K1216" s="52" t="s">
        <v>8820</v>
      </c>
      <c r="L1216" s="156" t="s">
        <v>9207</v>
      </c>
      <c r="M1216" s="156" t="s">
        <v>9208</v>
      </c>
      <c r="N1216" s="104" t="s">
        <v>9321</v>
      </c>
      <c r="O1216" s="104" t="s">
        <v>9322</v>
      </c>
      <c r="P1216" s="160" t="s">
        <v>9323</v>
      </c>
      <c r="Q1216" s="159">
        <f t="shared" si="51"/>
        <v>20</v>
      </c>
      <c r="R1216" s="159">
        <v>0</v>
      </c>
      <c r="S1216" s="159">
        <v>10</v>
      </c>
      <c r="T1216" s="159">
        <v>10</v>
      </c>
      <c r="U1216" s="159">
        <f t="shared" si="50"/>
        <v>20</v>
      </c>
      <c r="V1216" s="47">
        <v>100</v>
      </c>
      <c r="W1216" s="47">
        <v>100</v>
      </c>
      <c r="X1216" s="59" t="s">
        <v>9211</v>
      </c>
      <c r="Y1216" s="156">
        <v>3</v>
      </c>
      <c r="AB1216" s="156">
        <v>47</v>
      </c>
      <c r="AD1216" s="159">
        <v>10</v>
      </c>
      <c r="AE1216" s="159">
        <v>60</v>
      </c>
    </row>
    <row r="1217" spans="1:50" s="10" customFormat="1" ht="409.6">
      <c r="A1217" s="156">
        <v>3050</v>
      </c>
      <c r="B1217" s="156" t="s">
        <v>9758</v>
      </c>
      <c r="D1217" s="158"/>
      <c r="E1217" s="156" t="s">
        <v>9276</v>
      </c>
      <c r="F1217" s="160" t="s">
        <v>9218</v>
      </c>
      <c r="G1217" s="157" t="s">
        <v>9324</v>
      </c>
      <c r="H1217" s="157">
        <v>2010</v>
      </c>
      <c r="I1217" s="157" t="s">
        <v>9325</v>
      </c>
      <c r="J1217" s="159"/>
      <c r="K1217" s="52" t="s">
        <v>8820</v>
      </c>
      <c r="L1217" s="156" t="s">
        <v>9207</v>
      </c>
      <c r="M1217" s="156" t="s">
        <v>9208</v>
      </c>
      <c r="N1217" s="104" t="s">
        <v>9326</v>
      </c>
      <c r="O1217" s="104" t="s">
        <v>9327</v>
      </c>
      <c r="P1217" s="160" t="s">
        <v>9323</v>
      </c>
      <c r="Q1217" s="159">
        <f t="shared" si="51"/>
        <v>20</v>
      </c>
      <c r="R1217" s="159">
        <v>0</v>
      </c>
      <c r="S1217" s="159">
        <v>10</v>
      </c>
      <c r="T1217" s="159">
        <v>10</v>
      </c>
      <c r="U1217" s="159">
        <f t="shared" si="50"/>
        <v>20</v>
      </c>
      <c r="V1217" s="47">
        <v>100</v>
      </c>
      <c r="W1217" s="47">
        <v>100</v>
      </c>
      <c r="X1217" s="59" t="s">
        <v>9211</v>
      </c>
      <c r="Y1217" s="156">
        <v>3</v>
      </c>
      <c r="AB1217" s="156">
        <v>47</v>
      </c>
      <c r="AD1217" s="159">
        <v>10</v>
      </c>
      <c r="AE1217" s="159">
        <v>60</v>
      </c>
    </row>
    <row r="1218" spans="1:50" s="10" customFormat="1" ht="113.15">
      <c r="A1218" s="156">
        <v>3050</v>
      </c>
      <c r="B1218" s="156" t="s">
        <v>9758</v>
      </c>
      <c r="D1218" s="158"/>
      <c r="E1218" s="156" t="s">
        <v>2045</v>
      </c>
      <c r="F1218" s="160" t="s">
        <v>9328</v>
      </c>
      <c r="G1218" s="157" t="s">
        <v>9329</v>
      </c>
      <c r="H1218" s="157">
        <v>2012</v>
      </c>
      <c r="I1218" s="157" t="s">
        <v>9329</v>
      </c>
      <c r="J1218" s="159">
        <v>133375</v>
      </c>
      <c r="K1218" s="52" t="s">
        <v>8820</v>
      </c>
      <c r="L1218" s="156" t="s">
        <v>9207</v>
      </c>
      <c r="M1218" s="156" t="s">
        <v>9208</v>
      </c>
      <c r="N1218" s="104" t="s">
        <v>9330</v>
      </c>
      <c r="O1218" s="104" t="s">
        <v>9331</v>
      </c>
      <c r="P1218" s="160" t="s">
        <v>9332</v>
      </c>
      <c r="Q1218" s="159">
        <f t="shared" si="51"/>
        <v>20</v>
      </c>
      <c r="R1218" s="159">
        <v>0</v>
      </c>
      <c r="S1218" s="159">
        <v>10</v>
      </c>
      <c r="T1218" s="159">
        <v>10</v>
      </c>
      <c r="U1218" s="159">
        <f t="shared" si="50"/>
        <v>20</v>
      </c>
      <c r="V1218" s="47">
        <v>100</v>
      </c>
      <c r="W1218" s="47">
        <v>100</v>
      </c>
      <c r="X1218" s="59" t="s">
        <v>9211</v>
      </c>
      <c r="Y1218" s="156">
        <v>3</v>
      </c>
      <c r="AB1218" s="156">
        <v>47</v>
      </c>
      <c r="AD1218" s="159">
        <v>10</v>
      </c>
      <c r="AE1218" s="159">
        <v>60</v>
      </c>
    </row>
    <row r="1219" spans="1:50" s="10" customFormat="1" ht="409.6">
      <c r="A1219" s="156">
        <v>3050</v>
      </c>
      <c r="B1219" s="156" t="s">
        <v>9758</v>
      </c>
      <c r="D1219" s="158"/>
      <c r="E1219" s="156" t="s">
        <v>2204</v>
      </c>
      <c r="F1219" s="160" t="s">
        <v>9333</v>
      </c>
      <c r="G1219" s="157" t="s">
        <v>9334</v>
      </c>
      <c r="H1219" s="157">
        <v>2011</v>
      </c>
      <c r="I1219" s="157" t="s">
        <v>9335</v>
      </c>
      <c r="J1219" s="159">
        <v>78358</v>
      </c>
      <c r="K1219" s="52" t="s">
        <v>8820</v>
      </c>
      <c r="L1219" s="156" t="s">
        <v>9207</v>
      </c>
      <c r="M1219" s="156" t="s">
        <v>9208</v>
      </c>
      <c r="N1219" s="104" t="s">
        <v>9336</v>
      </c>
      <c r="O1219" s="104" t="s">
        <v>9337</v>
      </c>
      <c r="P1219" s="160" t="s">
        <v>9338</v>
      </c>
      <c r="Q1219" s="159">
        <f t="shared" si="51"/>
        <v>20</v>
      </c>
      <c r="R1219" s="159">
        <v>0</v>
      </c>
      <c r="S1219" s="159">
        <v>10</v>
      </c>
      <c r="T1219" s="159">
        <v>10</v>
      </c>
      <c r="U1219" s="159">
        <f t="shared" si="50"/>
        <v>20</v>
      </c>
      <c r="V1219" s="47">
        <v>100</v>
      </c>
      <c r="W1219" s="47">
        <v>100</v>
      </c>
      <c r="X1219" s="59" t="s">
        <v>9211</v>
      </c>
      <c r="Y1219" s="156">
        <v>3</v>
      </c>
      <c r="AB1219" s="156">
        <v>47</v>
      </c>
      <c r="AD1219" s="159">
        <v>10</v>
      </c>
      <c r="AE1219" s="159">
        <v>60</v>
      </c>
    </row>
    <row r="1220" spans="1:50" s="10" customFormat="1" ht="409.6">
      <c r="A1220" s="156">
        <v>3050</v>
      </c>
      <c r="B1220" s="156" t="s">
        <v>9758</v>
      </c>
      <c r="D1220" s="158"/>
      <c r="E1220" s="156" t="s">
        <v>2204</v>
      </c>
      <c r="F1220" s="160" t="s">
        <v>9333</v>
      </c>
      <c r="G1220" s="157" t="s">
        <v>9339</v>
      </c>
      <c r="H1220" s="157">
        <v>2011</v>
      </c>
      <c r="I1220" s="157" t="s">
        <v>9340</v>
      </c>
      <c r="J1220" s="159">
        <v>87358</v>
      </c>
      <c r="K1220" s="52" t="s">
        <v>8820</v>
      </c>
      <c r="L1220" s="156" t="s">
        <v>9207</v>
      </c>
      <c r="M1220" s="156" t="s">
        <v>9208</v>
      </c>
      <c r="N1220" s="104" t="s">
        <v>9341</v>
      </c>
      <c r="O1220" s="104" t="s">
        <v>9342</v>
      </c>
      <c r="P1220" s="160" t="s">
        <v>4830</v>
      </c>
      <c r="Q1220" s="159">
        <f t="shared" si="51"/>
        <v>20</v>
      </c>
      <c r="R1220" s="159">
        <v>0</v>
      </c>
      <c r="S1220" s="159">
        <v>10</v>
      </c>
      <c r="T1220" s="159">
        <v>10</v>
      </c>
      <c r="U1220" s="159">
        <f t="shared" si="50"/>
        <v>20</v>
      </c>
      <c r="V1220" s="47">
        <v>100</v>
      </c>
      <c r="W1220" s="47">
        <v>100</v>
      </c>
      <c r="X1220" s="59" t="s">
        <v>9211</v>
      </c>
      <c r="Y1220" s="156">
        <v>3</v>
      </c>
      <c r="AB1220" s="156">
        <v>47</v>
      </c>
      <c r="AD1220" s="159">
        <v>10</v>
      </c>
      <c r="AE1220" s="159">
        <v>60</v>
      </c>
    </row>
    <row r="1221" spans="1:50" s="10" customFormat="1" ht="205.5" customHeight="1">
      <c r="A1221" s="156">
        <v>3050</v>
      </c>
      <c r="B1221" s="156" t="s">
        <v>9758</v>
      </c>
      <c r="D1221" s="158"/>
      <c r="E1221" s="156" t="s">
        <v>9343</v>
      </c>
      <c r="F1221" s="160" t="s">
        <v>9344</v>
      </c>
      <c r="G1221" s="157" t="s">
        <v>9345</v>
      </c>
      <c r="H1221" s="157">
        <v>2011</v>
      </c>
      <c r="I1221" s="157" t="s">
        <v>9345</v>
      </c>
      <c r="J1221" s="159">
        <v>99989</v>
      </c>
      <c r="K1221" s="52" t="s">
        <v>8820</v>
      </c>
      <c r="L1221" s="156" t="s">
        <v>9207</v>
      </c>
      <c r="M1221" s="156" t="s">
        <v>9208</v>
      </c>
      <c r="N1221" s="104" t="s">
        <v>9346</v>
      </c>
      <c r="O1221" s="104" t="s">
        <v>9347</v>
      </c>
      <c r="P1221" s="160" t="s">
        <v>4597</v>
      </c>
      <c r="Q1221" s="159">
        <f t="shared" si="51"/>
        <v>20</v>
      </c>
      <c r="R1221" s="159">
        <v>0</v>
      </c>
      <c r="S1221" s="159">
        <v>10</v>
      </c>
      <c r="T1221" s="159">
        <v>10</v>
      </c>
      <c r="U1221" s="159">
        <f t="shared" si="50"/>
        <v>20</v>
      </c>
      <c r="V1221" s="47">
        <v>100</v>
      </c>
      <c r="W1221" s="47">
        <v>100</v>
      </c>
      <c r="X1221" s="59" t="s">
        <v>9211</v>
      </c>
      <c r="Y1221" s="156">
        <v>3</v>
      </c>
      <c r="AB1221" s="156">
        <v>47</v>
      </c>
      <c r="AD1221" s="159">
        <v>10</v>
      </c>
      <c r="AE1221" s="159">
        <v>60</v>
      </c>
    </row>
    <row r="1222" spans="1:50" s="10" customFormat="1" ht="99">
      <c r="A1222" s="156">
        <v>3050</v>
      </c>
      <c r="B1222" s="156" t="s">
        <v>9758</v>
      </c>
      <c r="D1222" s="158"/>
      <c r="E1222" s="156" t="s">
        <v>9021</v>
      </c>
      <c r="F1222" s="160" t="s">
        <v>9022</v>
      </c>
      <c r="G1222" s="157" t="s">
        <v>9348</v>
      </c>
      <c r="H1222" s="157">
        <v>2010</v>
      </c>
      <c r="I1222" s="157" t="s">
        <v>9348</v>
      </c>
      <c r="J1222" s="159">
        <v>116474</v>
      </c>
      <c r="K1222" s="52" t="s">
        <v>8820</v>
      </c>
      <c r="L1222" s="156" t="s">
        <v>9207</v>
      </c>
      <c r="M1222" s="156" t="s">
        <v>9208</v>
      </c>
      <c r="N1222" s="104" t="s">
        <v>9349</v>
      </c>
      <c r="O1222" s="104" t="s">
        <v>9350</v>
      </c>
      <c r="P1222" s="160" t="s">
        <v>4842</v>
      </c>
      <c r="Q1222" s="159">
        <f t="shared" si="51"/>
        <v>20</v>
      </c>
      <c r="R1222" s="159">
        <v>0</v>
      </c>
      <c r="S1222" s="159">
        <v>10</v>
      </c>
      <c r="T1222" s="159">
        <v>10</v>
      </c>
      <c r="U1222" s="159">
        <f t="shared" si="50"/>
        <v>20</v>
      </c>
      <c r="V1222" s="47">
        <v>100</v>
      </c>
      <c r="W1222" s="47">
        <v>100</v>
      </c>
      <c r="X1222" s="59" t="s">
        <v>9211</v>
      </c>
      <c r="Y1222" s="156">
        <v>3</v>
      </c>
      <c r="AB1222" s="156">
        <v>47</v>
      </c>
      <c r="AD1222" s="159">
        <v>10</v>
      </c>
      <c r="AE1222" s="159">
        <v>60</v>
      </c>
    </row>
    <row r="1223" spans="1:50" s="10" customFormat="1" ht="409.6">
      <c r="A1223" s="156">
        <v>3050</v>
      </c>
      <c r="B1223" s="156" t="s">
        <v>9758</v>
      </c>
      <c r="D1223" s="158"/>
      <c r="E1223" s="156" t="s">
        <v>9021</v>
      </c>
      <c r="F1223" s="160" t="s">
        <v>9022</v>
      </c>
      <c r="G1223" s="157" t="s">
        <v>9351</v>
      </c>
      <c r="H1223" s="157">
        <v>2011</v>
      </c>
      <c r="I1223" s="157" t="s">
        <v>9351</v>
      </c>
      <c r="J1223" s="159">
        <v>98416</v>
      </c>
      <c r="K1223" s="52" t="s">
        <v>8820</v>
      </c>
      <c r="L1223" s="156" t="s">
        <v>9207</v>
      </c>
      <c r="M1223" s="156" t="s">
        <v>9208</v>
      </c>
      <c r="N1223" s="104" t="s">
        <v>9352</v>
      </c>
      <c r="O1223" s="104" t="s">
        <v>9353</v>
      </c>
      <c r="P1223" s="160" t="s">
        <v>5181</v>
      </c>
      <c r="Q1223" s="159">
        <f t="shared" si="51"/>
        <v>20</v>
      </c>
      <c r="R1223" s="159">
        <v>0</v>
      </c>
      <c r="S1223" s="159">
        <v>10</v>
      </c>
      <c r="T1223" s="159">
        <v>10</v>
      </c>
      <c r="U1223" s="159">
        <f t="shared" si="50"/>
        <v>20</v>
      </c>
      <c r="V1223" s="47">
        <v>100</v>
      </c>
      <c r="W1223" s="47">
        <v>100</v>
      </c>
      <c r="X1223" s="59" t="s">
        <v>9211</v>
      </c>
      <c r="Y1223" s="156">
        <v>3</v>
      </c>
      <c r="AB1223" s="156">
        <v>47</v>
      </c>
      <c r="AD1223" s="159">
        <v>10</v>
      </c>
      <c r="AE1223" s="159">
        <v>60</v>
      </c>
    </row>
    <row r="1224" spans="1:50" s="10" customFormat="1" ht="141.44999999999999">
      <c r="A1224" s="156">
        <v>3050</v>
      </c>
      <c r="B1224" s="156" t="s">
        <v>9758</v>
      </c>
      <c r="D1224" s="158"/>
      <c r="E1224" s="156" t="s">
        <v>2425</v>
      </c>
      <c r="F1224" s="160" t="s">
        <v>9354</v>
      </c>
      <c r="G1224" s="157" t="s">
        <v>9355</v>
      </c>
      <c r="H1224" s="156"/>
      <c r="I1224" s="157" t="s">
        <v>9356</v>
      </c>
      <c r="J1224" s="159">
        <v>144236</v>
      </c>
      <c r="K1224" s="52" t="s">
        <v>8820</v>
      </c>
      <c r="L1224" s="156" t="s">
        <v>9207</v>
      </c>
      <c r="M1224" s="156" t="s">
        <v>9208</v>
      </c>
      <c r="N1224" s="104" t="s">
        <v>9357</v>
      </c>
      <c r="O1224" s="104" t="s">
        <v>9358</v>
      </c>
      <c r="P1224" s="156">
        <v>46</v>
      </c>
      <c r="Q1224" s="159">
        <f t="shared" si="51"/>
        <v>20</v>
      </c>
      <c r="R1224" s="159">
        <v>0</v>
      </c>
      <c r="S1224" s="159">
        <v>10</v>
      </c>
      <c r="T1224" s="159">
        <v>10</v>
      </c>
      <c r="U1224" s="159">
        <f t="shared" si="50"/>
        <v>20</v>
      </c>
      <c r="V1224" s="47">
        <v>100</v>
      </c>
      <c r="W1224" s="47">
        <v>100</v>
      </c>
      <c r="X1224" s="59" t="s">
        <v>9211</v>
      </c>
      <c r="Y1224" s="156">
        <v>3</v>
      </c>
      <c r="AB1224" s="156">
        <v>47</v>
      </c>
      <c r="AD1224" s="159">
        <v>10</v>
      </c>
      <c r="AE1224" s="159">
        <v>60</v>
      </c>
    </row>
    <row r="1225" spans="1:50" s="10" customFormat="1" ht="409.6">
      <c r="A1225" s="156">
        <v>3050</v>
      </c>
      <c r="B1225" s="156" t="s">
        <v>9758</v>
      </c>
      <c r="D1225" s="158"/>
      <c r="E1225" s="156" t="s">
        <v>9343</v>
      </c>
      <c r="F1225" s="160" t="s">
        <v>9344</v>
      </c>
      <c r="G1225" s="157" t="s">
        <v>9359</v>
      </c>
      <c r="H1225" s="157">
        <v>2010</v>
      </c>
      <c r="I1225" s="157" t="s">
        <v>9360</v>
      </c>
      <c r="J1225" s="159">
        <v>86079</v>
      </c>
      <c r="K1225" s="52" t="s">
        <v>8820</v>
      </c>
      <c r="L1225" s="156" t="s">
        <v>9207</v>
      </c>
      <c r="M1225" s="156" t="s">
        <v>9208</v>
      </c>
      <c r="N1225" s="104" t="s">
        <v>9361</v>
      </c>
      <c r="O1225" s="104" t="s">
        <v>9362</v>
      </c>
      <c r="P1225" s="160" t="s">
        <v>9363</v>
      </c>
      <c r="Q1225" s="159">
        <f t="shared" si="51"/>
        <v>20</v>
      </c>
      <c r="R1225" s="159">
        <v>0</v>
      </c>
      <c r="S1225" s="159">
        <v>10</v>
      </c>
      <c r="T1225" s="159">
        <v>10</v>
      </c>
      <c r="U1225" s="159">
        <f t="shared" si="50"/>
        <v>20</v>
      </c>
      <c r="V1225" s="47">
        <v>100</v>
      </c>
      <c r="W1225" s="47">
        <v>100</v>
      </c>
      <c r="X1225" s="59" t="s">
        <v>9211</v>
      </c>
      <c r="Y1225" s="156">
        <v>3</v>
      </c>
      <c r="AB1225" s="156">
        <v>47</v>
      </c>
      <c r="AD1225" s="159">
        <v>10</v>
      </c>
      <c r="AE1225" s="159">
        <v>60</v>
      </c>
    </row>
    <row r="1226" spans="1:50" s="10" customFormat="1" ht="409.6">
      <c r="A1226" s="10">
        <v>3333</v>
      </c>
      <c r="B1226" s="10" t="s">
        <v>9364</v>
      </c>
      <c r="D1226" s="158"/>
      <c r="E1226" s="10" t="s">
        <v>9365</v>
      </c>
      <c r="F1226" s="10">
        <v>15412</v>
      </c>
      <c r="G1226" s="10" t="s">
        <v>9366</v>
      </c>
      <c r="H1226" s="10">
        <v>2005</v>
      </c>
      <c r="I1226" s="10" t="s">
        <v>9367</v>
      </c>
      <c r="J1226" s="159">
        <v>62593.89</v>
      </c>
      <c r="K1226" s="10" t="s">
        <v>149</v>
      </c>
      <c r="L1226" s="10" t="s">
        <v>9368</v>
      </c>
      <c r="M1226" s="10" t="s">
        <v>9369</v>
      </c>
      <c r="N1226" s="10" t="s">
        <v>9370</v>
      </c>
      <c r="O1226" s="10" t="s">
        <v>9371</v>
      </c>
      <c r="P1226" s="10" t="s">
        <v>9372</v>
      </c>
      <c r="Q1226" s="159">
        <v>0</v>
      </c>
      <c r="R1226" s="159">
        <v>0</v>
      </c>
      <c r="S1226" s="159">
        <v>0</v>
      </c>
      <c r="T1226" s="159">
        <v>0</v>
      </c>
      <c r="U1226" s="159">
        <v>0</v>
      </c>
      <c r="V1226" s="47">
        <v>0</v>
      </c>
      <c r="W1226" s="47">
        <v>100</v>
      </c>
      <c r="X1226" s="35" t="s">
        <v>9373</v>
      </c>
      <c r="Y1226" s="10">
        <v>4</v>
      </c>
      <c r="Z1226" s="10">
        <v>7</v>
      </c>
      <c r="AA1226" s="10">
        <v>1</v>
      </c>
      <c r="AB1226" s="10">
        <v>25</v>
      </c>
      <c r="AC1226" s="10">
        <v>1</v>
      </c>
      <c r="AD1226" s="10">
        <v>0</v>
      </c>
      <c r="AE1226" s="10">
        <v>2</v>
      </c>
      <c r="AF1226" s="10">
        <v>0</v>
      </c>
      <c r="AG1226" s="10" t="s">
        <v>9707</v>
      </c>
      <c r="AH1226" s="10" t="s">
        <v>9374</v>
      </c>
      <c r="AI1226" s="10">
        <v>0</v>
      </c>
      <c r="AJ1226" s="10" t="s">
        <v>9375</v>
      </c>
      <c r="AL1226" s="10">
        <v>0</v>
      </c>
      <c r="AM1226" s="10" t="s">
        <v>9376</v>
      </c>
      <c r="AO1226" s="10">
        <v>0</v>
      </c>
    </row>
    <row r="1227" spans="1:50" s="10" customFormat="1" ht="409.6">
      <c r="A1227" s="10" t="s">
        <v>9713</v>
      </c>
      <c r="B1227" s="10" t="s">
        <v>9755</v>
      </c>
      <c r="C1227" s="10" t="s">
        <v>9377</v>
      </c>
      <c r="D1227" s="158" t="s">
        <v>9378</v>
      </c>
      <c r="E1227" s="10" t="s">
        <v>9379</v>
      </c>
      <c r="F1227" s="10">
        <v>23901</v>
      </c>
      <c r="G1227" s="10" t="s">
        <v>9380</v>
      </c>
      <c r="H1227" s="10" t="s">
        <v>9381</v>
      </c>
      <c r="I1227" s="10" t="s">
        <v>9382</v>
      </c>
      <c r="J1227" s="159">
        <v>50802.97</v>
      </c>
      <c r="K1227" s="10" t="s">
        <v>81</v>
      </c>
      <c r="L1227" s="10" t="s">
        <v>9383</v>
      </c>
      <c r="M1227" s="10" t="s">
        <v>9384</v>
      </c>
      <c r="N1227" s="10" t="s">
        <v>9385</v>
      </c>
      <c r="O1227" s="10" t="s">
        <v>9386</v>
      </c>
      <c r="P1227" s="10" t="s">
        <v>9703</v>
      </c>
      <c r="Q1227" s="159">
        <v>31.86</v>
      </c>
      <c r="R1227" s="159">
        <v>14.76</v>
      </c>
      <c r="S1227" s="159">
        <v>2.1</v>
      </c>
      <c r="T1227" s="159">
        <v>15</v>
      </c>
      <c r="U1227" s="159">
        <v>31.86</v>
      </c>
      <c r="V1227" s="47">
        <v>100</v>
      </c>
      <c r="W1227" s="47">
        <v>100</v>
      </c>
      <c r="X1227" s="35" t="s">
        <v>9387</v>
      </c>
      <c r="Y1227" s="10">
        <v>6</v>
      </c>
      <c r="Z1227" s="10">
        <v>1</v>
      </c>
      <c r="AA1227" s="10">
        <v>1</v>
      </c>
      <c r="AB1227" s="10" t="s">
        <v>9388</v>
      </c>
      <c r="AC1227" s="10">
        <v>2</v>
      </c>
      <c r="AD1227" s="10">
        <v>0</v>
      </c>
      <c r="AE1227" s="10">
        <v>2</v>
      </c>
      <c r="AF1227" s="10">
        <v>100</v>
      </c>
      <c r="AG1227" s="10" t="s">
        <v>9378</v>
      </c>
      <c r="AH1227" s="10" t="s">
        <v>9389</v>
      </c>
      <c r="AI1227" s="10">
        <v>100</v>
      </c>
      <c r="AJ1227" s="10" t="s">
        <v>5667</v>
      </c>
      <c r="AK1227" s="10" t="s">
        <v>9390</v>
      </c>
      <c r="AL1227" s="10">
        <v>100</v>
      </c>
      <c r="AM1227" s="10" t="s">
        <v>9391</v>
      </c>
      <c r="AN1227" s="10" t="s">
        <v>9392</v>
      </c>
      <c r="AO1227" s="10">
        <v>100</v>
      </c>
      <c r="AP1227" s="10" t="s">
        <v>9393</v>
      </c>
      <c r="AQ1227" s="10" t="s">
        <v>9394</v>
      </c>
      <c r="AR1227" s="10">
        <v>100</v>
      </c>
      <c r="AS1227" s="10" t="s">
        <v>9395</v>
      </c>
      <c r="AT1227" s="10" t="s">
        <v>9396</v>
      </c>
      <c r="AU1227" s="10">
        <v>100</v>
      </c>
      <c r="AX1227" s="10">
        <v>100</v>
      </c>
    </row>
    <row r="1228" spans="1:50" s="10" customFormat="1" ht="409.6">
      <c r="A1228" s="10" t="s">
        <v>9713</v>
      </c>
      <c r="B1228" s="10" t="s">
        <v>9755</v>
      </c>
      <c r="C1228" s="10" t="s">
        <v>9377</v>
      </c>
      <c r="D1228" s="158" t="s">
        <v>9378</v>
      </c>
      <c r="E1228" s="10" t="s">
        <v>9379</v>
      </c>
      <c r="F1228" s="10">
        <v>23901</v>
      </c>
      <c r="G1228" s="10" t="s">
        <v>9397</v>
      </c>
      <c r="H1228" s="10">
        <v>2015</v>
      </c>
      <c r="I1228" s="10" t="s">
        <v>9398</v>
      </c>
      <c r="J1228" s="159">
        <v>3828.4</v>
      </c>
      <c r="K1228" s="21" t="s">
        <v>361</v>
      </c>
      <c r="L1228" s="10" t="s">
        <v>9399</v>
      </c>
      <c r="M1228" s="10" t="s">
        <v>9400</v>
      </c>
      <c r="N1228" s="10" t="s">
        <v>9401</v>
      </c>
      <c r="O1228" s="10" t="s">
        <v>9402</v>
      </c>
      <c r="P1228" s="10" t="s">
        <v>9403</v>
      </c>
      <c r="Q1228" s="159">
        <v>31.86</v>
      </c>
      <c r="R1228" s="159">
        <v>14.76</v>
      </c>
      <c r="S1228" s="159">
        <v>2.1</v>
      </c>
      <c r="T1228" s="159">
        <v>15</v>
      </c>
      <c r="U1228" s="159">
        <v>31.86</v>
      </c>
      <c r="V1228" s="47">
        <v>100</v>
      </c>
      <c r="W1228" s="47">
        <v>100</v>
      </c>
      <c r="X1228" s="10" t="s">
        <v>9387</v>
      </c>
      <c r="Y1228" s="10">
        <v>6</v>
      </c>
      <c r="Z1228" s="10">
        <v>1</v>
      </c>
      <c r="AA1228" s="10">
        <v>1</v>
      </c>
      <c r="AB1228" s="10" t="s">
        <v>9388</v>
      </c>
      <c r="AC1228" s="10">
        <v>2</v>
      </c>
      <c r="AD1228" s="10">
        <v>0</v>
      </c>
      <c r="AE1228" s="10">
        <v>2</v>
      </c>
      <c r="AF1228" s="10">
        <v>100</v>
      </c>
      <c r="AG1228" s="10" t="s">
        <v>9378</v>
      </c>
      <c r="AH1228" s="10" t="s">
        <v>9404</v>
      </c>
      <c r="AI1228" s="10">
        <v>100</v>
      </c>
    </row>
    <row r="1229" spans="1:50" s="10" customFormat="1" ht="99">
      <c r="A1229" s="10" t="s">
        <v>9713</v>
      </c>
      <c r="B1229" s="10" t="s">
        <v>9755</v>
      </c>
      <c r="C1229" s="10" t="s">
        <v>9377</v>
      </c>
      <c r="D1229" s="158" t="s">
        <v>9405</v>
      </c>
      <c r="E1229" s="10" t="s">
        <v>9390</v>
      </c>
      <c r="F1229" s="10">
        <v>10201</v>
      </c>
      <c r="G1229" s="10" t="s">
        <v>9397</v>
      </c>
      <c r="H1229" s="10">
        <v>2016</v>
      </c>
      <c r="I1229" s="10" t="s">
        <v>9398</v>
      </c>
      <c r="J1229" s="159">
        <v>509.36</v>
      </c>
      <c r="K1229" s="21" t="s">
        <v>361</v>
      </c>
      <c r="L1229" s="10" t="s">
        <v>9407</v>
      </c>
      <c r="M1229" s="10" t="s">
        <v>9408</v>
      </c>
      <c r="N1229" s="10" t="s">
        <v>9409</v>
      </c>
      <c r="O1229" s="10" t="s">
        <v>9410</v>
      </c>
      <c r="P1229" s="10" t="s">
        <v>9411</v>
      </c>
      <c r="Q1229" s="159">
        <v>31.86</v>
      </c>
      <c r="R1229" s="159">
        <v>14.76</v>
      </c>
      <c r="S1229" s="159">
        <v>2.1</v>
      </c>
      <c r="T1229" s="159">
        <v>15</v>
      </c>
      <c r="U1229" s="159">
        <v>31.86</v>
      </c>
      <c r="V1229" s="47">
        <v>100</v>
      </c>
      <c r="W1229" s="47">
        <v>100</v>
      </c>
      <c r="X1229" s="10" t="s">
        <v>9387</v>
      </c>
      <c r="Y1229" s="10">
        <v>6</v>
      </c>
      <c r="Z1229" s="10">
        <v>1</v>
      </c>
      <c r="AA1229" s="10">
        <v>1</v>
      </c>
      <c r="AB1229" s="10" t="s">
        <v>9388</v>
      </c>
      <c r="AD1229" s="10">
        <v>0</v>
      </c>
      <c r="AE1229" s="10">
        <v>2</v>
      </c>
      <c r="AF1229" s="10">
        <v>100</v>
      </c>
      <c r="AG1229" s="10" t="s">
        <v>9406</v>
      </c>
      <c r="AH1229" s="10" t="s">
        <v>9412</v>
      </c>
      <c r="AI1229" s="10">
        <v>100</v>
      </c>
    </row>
    <row r="1230" spans="1:50" s="10" customFormat="1" ht="409.6">
      <c r="A1230" s="10" t="s">
        <v>9713</v>
      </c>
      <c r="B1230" s="10" t="s">
        <v>9755</v>
      </c>
      <c r="C1230" s="10" t="s">
        <v>9377</v>
      </c>
      <c r="D1230" s="158" t="s">
        <v>9405</v>
      </c>
      <c r="E1230" s="10" t="s">
        <v>9413</v>
      </c>
      <c r="F1230" s="27" t="s">
        <v>9414</v>
      </c>
      <c r="G1230" s="10" t="s">
        <v>9397</v>
      </c>
      <c r="H1230" s="10">
        <v>2018</v>
      </c>
      <c r="I1230" s="10" t="s">
        <v>9398</v>
      </c>
      <c r="J1230" s="159">
        <v>784.46</v>
      </c>
      <c r="K1230" s="21" t="s">
        <v>361</v>
      </c>
      <c r="L1230" s="10" t="s">
        <v>9407</v>
      </c>
      <c r="M1230" s="10" t="s">
        <v>9408</v>
      </c>
      <c r="N1230" s="10" t="s">
        <v>9409</v>
      </c>
      <c r="O1230" s="10" t="s">
        <v>9410</v>
      </c>
      <c r="P1230" s="10" t="s">
        <v>9415</v>
      </c>
      <c r="Q1230" s="159">
        <v>31.86</v>
      </c>
      <c r="R1230" s="159">
        <v>14.76</v>
      </c>
      <c r="S1230" s="159">
        <v>2.1</v>
      </c>
      <c r="T1230" s="159">
        <v>15</v>
      </c>
      <c r="U1230" s="159">
        <v>31.86</v>
      </c>
      <c r="V1230" s="47">
        <v>100</v>
      </c>
      <c r="W1230" s="47">
        <v>100</v>
      </c>
      <c r="X1230" s="10" t="s">
        <v>9387</v>
      </c>
      <c r="Y1230" s="10">
        <v>6</v>
      </c>
      <c r="Z1230" s="10">
        <v>1</v>
      </c>
      <c r="AA1230" s="10">
        <v>1</v>
      </c>
      <c r="AB1230" s="10" t="s">
        <v>9388</v>
      </c>
      <c r="AC1230" s="10" t="s">
        <v>9405</v>
      </c>
      <c r="AD1230" s="10">
        <v>0</v>
      </c>
      <c r="AE1230" s="10">
        <v>2</v>
      </c>
      <c r="AF1230" s="10">
        <v>100</v>
      </c>
      <c r="AG1230" s="10" t="s">
        <v>9378</v>
      </c>
      <c r="AH1230" s="10" t="s">
        <v>9404</v>
      </c>
      <c r="AI1230" s="10">
        <v>100</v>
      </c>
    </row>
    <row r="1231" spans="1:50" s="10" customFormat="1" ht="99">
      <c r="A1231" s="10" t="s">
        <v>9713</v>
      </c>
      <c r="B1231" s="10" t="s">
        <v>9755</v>
      </c>
      <c r="C1231" s="10" t="s">
        <v>9377</v>
      </c>
      <c r="D1231" s="158" t="s">
        <v>9405</v>
      </c>
      <c r="E1231" s="10" t="s">
        <v>9390</v>
      </c>
      <c r="F1231" s="10">
        <v>10201</v>
      </c>
      <c r="G1231" s="10" t="s">
        <v>9397</v>
      </c>
      <c r="H1231" s="10">
        <v>2018</v>
      </c>
      <c r="I1231" s="10" t="s">
        <v>9398</v>
      </c>
      <c r="J1231" s="159">
        <v>2514.8000000000002</v>
      </c>
      <c r="K1231" s="21" t="s">
        <v>361</v>
      </c>
      <c r="L1231" s="10" t="s">
        <v>9407</v>
      </c>
      <c r="M1231" s="10" t="s">
        <v>9408</v>
      </c>
      <c r="N1231" s="10" t="s">
        <v>9409</v>
      </c>
      <c r="O1231" s="10" t="s">
        <v>9410</v>
      </c>
      <c r="P1231" s="10" t="s">
        <v>9416</v>
      </c>
      <c r="Q1231" s="159">
        <v>31.86</v>
      </c>
      <c r="R1231" s="159">
        <v>14.76</v>
      </c>
      <c r="S1231" s="159">
        <v>2.1</v>
      </c>
      <c r="T1231" s="159">
        <v>15</v>
      </c>
      <c r="U1231" s="159">
        <v>31.86</v>
      </c>
      <c r="V1231" s="47">
        <v>100</v>
      </c>
      <c r="W1231" s="47">
        <v>100</v>
      </c>
      <c r="X1231" s="10" t="s">
        <v>9387</v>
      </c>
      <c r="Y1231" s="10">
        <v>6</v>
      </c>
      <c r="Z1231" s="10">
        <v>1</v>
      </c>
      <c r="AA1231" s="10">
        <v>5</v>
      </c>
      <c r="AB1231" s="10" t="s">
        <v>9388</v>
      </c>
      <c r="AC1231" s="10" t="s">
        <v>9405</v>
      </c>
      <c r="AD1231" s="10">
        <v>0</v>
      </c>
      <c r="AE1231" s="10">
        <v>2</v>
      </c>
      <c r="AF1231" s="10">
        <v>100</v>
      </c>
      <c r="AG1231" s="10" t="s">
        <v>5667</v>
      </c>
      <c r="AH1231" s="10" t="s">
        <v>9390</v>
      </c>
      <c r="AI1231" s="10">
        <v>100</v>
      </c>
    </row>
    <row r="1232" spans="1:50" s="12" customFormat="1" ht="99">
      <c r="A1232" s="410" t="s">
        <v>9713</v>
      </c>
      <c r="B1232" s="15" t="s">
        <v>9755</v>
      </c>
      <c r="C1232" s="15" t="s">
        <v>9377</v>
      </c>
      <c r="D1232" s="411" t="s">
        <v>9405</v>
      </c>
      <c r="E1232" s="15" t="s">
        <v>9417</v>
      </c>
      <c r="F1232" s="412" t="s">
        <v>9418</v>
      </c>
      <c r="G1232" s="15" t="s">
        <v>9397</v>
      </c>
      <c r="H1232" s="15">
        <v>2019</v>
      </c>
      <c r="I1232" s="15" t="s">
        <v>9398</v>
      </c>
      <c r="J1232" s="413">
        <v>1067.5</v>
      </c>
      <c r="K1232" s="414" t="s">
        <v>361</v>
      </c>
      <c r="L1232" s="15" t="s">
        <v>9407</v>
      </c>
      <c r="M1232" s="15" t="s">
        <v>9408</v>
      </c>
      <c r="N1232" s="15" t="s">
        <v>9409</v>
      </c>
      <c r="O1232" s="15" t="s">
        <v>9410</v>
      </c>
      <c r="P1232" s="15">
        <v>1217602</v>
      </c>
      <c r="Q1232" s="413">
        <v>31.86</v>
      </c>
      <c r="R1232" s="413">
        <v>14.76</v>
      </c>
      <c r="S1232" s="413">
        <v>2.1</v>
      </c>
      <c r="T1232" s="413">
        <v>15</v>
      </c>
      <c r="U1232" s="413">
        <v>31.86</v>
      </c>
      <c r="V1232" s="415">
        <v>100</v>
      </c>
      <c r="W1232" s="415">
        <v>100</v>
      </c>
      <c r="X1232" s="15" t="s">
        <v>9387</v>
      </c>
      <c r="Y1232" s="15">
        <v>6</v>
      </c>
      <c r="Z1232" s="15">
        <v>1</v>
      </c>
      <c r="AA1232" s="15">
        <v>5</v>
      </c>
      <c r="AB1232" s="15" t="s">
        <v>9419</v>
      </c>
      <c r="AC1232" s="15" t="s">
        <v>9405</v>
      </c>
      <c r="AD1232" s="15">
        <v>0</v>
      </c>
      <c r="AE1232" s="15">
        <v>2</v>
      </c>
      <c r="AF1232" s="194">
        <v>100</v>
      </c>
      <c r="AG1232" s="410" t="s">
        <v>9393</v>
      </c>
      <c r="AH1232" s="15" t="s">
        <v>9417</v>
      </c>
      <c r="AI1232" s="416">
        <v>100</v>
      </c>
      <c r="AJ1232" s="410"/>
      <c r="AK1232" s="15"/>
      <c r="AL1232" s="416"/>
      <c r="AM1232" s="193"/>
      <c r="AN1232" s="15"/>
      <c r="AO1232" s="416"/>
      <c r="AP1232" s="193"/>
      <c r="AQ1232" s="15"/>
      <c r="AR1232" s="416"/>
      <c r="AS1232" s="193"/>
      <c r="AT1232" s="15"/>
      <c r="AU1232" s="416"/>
      <c r="AV1232" s="193"/>
      <c r="AW1232" s="15"/>
      <c r="AX1232" s="416"/>
    </row>
    <row r="1233" spans="1:50" s="12" customFormat="1" ht="70.75">
      <c r="A1233" s="9" t="s">
        <v>9713</v>
      </c>
      <c r="B1233" s="10" t="s">
        <v>9755</v>
      </c>
      <c r="C1233" s="10" t="s">
        <v>9377</v>
      </c>
      <c r="D1233" s="158" t="s">
        <v>9405</v>
      </c>
      <c r="E1233" s="10" t="s">
        <v>9420</v>
      </c>
      <c r="F1233" s="10">
        <v>28685</v>
      </c>
      <c r="G1233" s="10" t="s">
        <v>9421</v>
      </c>
      <c r="H1233" s="10">
        <v>2019</v>
      </c>
      <c r="I1233" s="10" t="s">
        <v>9422</v>
      </c>
      <c r="J1233" s="159">
        <v>387.3</v>
      </c>
      <c r="K1233" s="21" t="s">
        <v>361</v>
      </c>
      <c r="L1233" s="10" t="s">
        <v>9423</v>
      </c>
      <c r="M1233" s="10" t="s">
        <v>9424</v>
      </c>
      <c r="N1233" s="10" t="s">
        <v>9425</v>
      </c>
      <c r="O1233" s="10" t="s">
        <v>9426</v>
      </c>
      <c r="P1233" s="10" t="s">
        <v>9427</v>
      </c>
      <c r="Q1233" s="159">
        <f t="shared" ref="Q1233:U1234" si="52">+Q1231/2</f>
        <v>15.93</v>
      </c>
      <c r="R1233" s="159">
        <f t="shared" si="52"/>
        <v>7.38</v>
      </c>
      <c r="S1233" s="159">
        <f t="shared" si="52"/>
        <v>1.05</v>
      </c>
      <c r="T1233" s="159">
        <f t="shared" si="52"/>
        <v>7.5</v>
      </c>
      <c r="U1233" s="159">
        <f t="shared" si="52"/>
        <v>15.93</v>
      </c>
      <c r="V1233" s="47">
        <v>100</v>
      </c>
      <c r="W1233" s="47">
        <v>20</v>
      </c>
      <c r="X1233" s="10" t="s">
        <v>9387</v>
      </c>
      <c r="Y1233" s="10">
        <v>6</v>
      </c>
      <c r="Z1233" s="10">
        <v>1</v>
      </c>
      <c r="AA1233" s="10">
        <v>6</v>
      </c>
      <c r="AB1233" s="10">
        <v>19</v>
      </c>
      <c r="AC1233" s="10" t="s">
        <v>9405</v>
      </c>
      <c r="AD1233" s="10">
        <v>0</v>
      </c>
      <c r="AE1233" s="10">
        <v>5</v>
      </c>
      <c r="AF1233" s="105">
        <v>100</v>
      </c>
      <c r="AG1233" s="9"/>
      <c r="AH1233" s="10" t="s">
        <v>9420</v>
      </c>
      <c r="AI1233" s="11">
        <v>100</v>
      </c>
      <c r="AJ1233" s="9"/>
      <c r="AK1233" s="10"/>
      <c r="AL1233" s="11"/>
      <c r="AM1233" s="127"/>
      <c r="AN1233" s="10"/>
      <c r="AO1233" s="11"/>
      <c r="AP1233" s="127"/>
      <c r="AQ1233" s="10"/>
      <c r="AR1233" s="11"/>
      <c r="AS1233" s="127"/>
      <c r="AT1233" s="10"/>
      <c r="AU1233" s="11"/>
      <c r="AV1233" s="127"/>
      <c r="AW1233" s="10"/>
      <c r="AX1233" s="11"/>
    </row>
    <row r="1234" spans="1:50" s="12" customFormat="1" ht="99">
      <c r="A1234" s="9" t="s">
        <v>9713</v>
      </c>
      <c r="B1234" s="10" t="s">
        <v>9755</v>
      </c>
      <c r="C1234" s="10" t="s">
        <v>9377</v>
      </c>
      <c r="D1234" s="158" t="s">
        <v>9405</v>
      </c>
      <c r="E1234" s="10" t="s">
        <v>9379</v>
      </c>
      <c r="F1234" s="10">
        <v>23901</v>
      </c>
      <c r="G1234" s="10" t="s">
        <v>9421</v>
      </c>
      <c r="H1234" s="10">
        <v>2019</v>
      </c>
      <c r="I1234" s="10" t="s">
        <v>9422</v>
      </c>
      <c r="J1234" s="159">
        <v>298.83</v>
      </c>
      <c r="K1234" s="21" t="s">
        <v>361</v>
      </c>
      <c r="L1234" s="10" t="s">
        <v>9428</v>
      </c>
      <c r="M1234" s="10" t="s">
        <v>9429</v>
      </c>
      <c r="N1234" s="10" t="s">
        <v>9425</v>
      </c>
      <c r="O1234" s="10" t="s">
        <v>9426</v>
      </c>
      <c r="P1234" s="10" t="s">
        <v>9430</v>
      </c>
      <c r="Q1234" s="159">
        <f t="shared" si="52"/>
        <v>15.93</v>
      </c>
      <c r="R1234" s="159">
        <f t="shared" si="52"/>
        <v>7.38</v>
      </c>
      <c r="S1234" s="159">
        <f t="shared" si="52"/>
        <v>1.05</v>
      </c>
      <c r="T1234" s="159">
        <f t="shared" si="52"/>
        <v>7.5</v>
      </c>
      <c r="U1234" s="159">
        <f t="shared" si="52"/>
        <v>15.93</v>
      </c>
      <c r="V1234" s="47">
        <v>100</v>
      </c>
      <c r="W1234" s="47">
        <v>100</v>
      </c>
      <c r="X1234" s="10" t="s">
        <v>9387</v>
      </c>
      <c r="Y1234" s="10">
        <v>6</v>
      </c>
      <c r="Z1234" s="10">
        <v>1</v>
      </c>
      <c r="AA1234" s="10">
        <v>6</v>
      </c>
      <c r="AB1234" s="10">
        <v>19</v>
      </c>
      <c r="AC1234" s="10" t="s">
        <v>9405</v>
      </c>
      <c r="AD1234" s="10">
        <v>0</v>
      </c>
      <c r="AE1234" s="10">
        <v>1</v>
      </c>
      <c r="AF1234" s="105">
        <v>100</v>
      </c>
      <c r="AG1234" s="9"/>
      <c r="AH1234" s="10" t="s">
        <v>9420</v>
      </c>
      <c r="AI1234" s="11">
        <v>100</v>
      </c>
      <c r="AJ1234" s="9"/>
      <c r="AK1234" s="10"/>
      <c r="AL1234" s="11"/>
      <c r="AM1234" s="127"/>
      <c r="AN1234" s="10"/>
      <c r="AO1234" s="11"/>
      <c r="AP1234" s="127"/>
      <c r="AQ1234" s="10"/>
      <c r="AR1234" s="11"/>
      <c r="AS1234" s="127"/>
      <c r="AT1234" s="10"/>
      <c r="AU1234" s="11"/>
      <c r="AV1234" s="127"/>
      <c r="AW1234" s="10"/>
      <c r="AX1234" s="11"/>
    </row>
    <row r="1235" spans="1:50" s="12" customFormat="1" ht="70.75">
      <c r="A1235" s="9" t="s">
        <v>9713</v>
      </c>
      <c r="B1235" s="10" t="s">
        <v>9755</v>
      </c>
      <c r="C1235" s="10" t="s">
        <v>9377</v>
      </c>
      <c r="D1235" s="158" t="s">
        <v>9405</v>
      </c>
      <c r="E1235" s="10" t="s">
        <v>9420</v>
      </c>
      <c r="F1235" s="10">
        <v>28685</v>
      </c>
      <c r="G1235" s="10" t="s">
        <v>9421</v>
      </c>
      <c r="H1235" s="10">
        <v>2019</v>
      </c>
      <c r="I1235" s="10" t="s">
        <v>9422</v>
      </c>
      <c r="J1235" s="159">
        <v>465.2</v>
      </c>
      <c r="K1235" s="21" t="s">
        <v>361</v>
      </c>
      <c r="L1235" s="10" t="s">
        <v>9431</v>
      </c>
      <c r="M1235" s="10" t="s">
        <v>9432</v>
      </c>
      <c r="N1235" s="10" t="s">
        <v>9425</v>
      </c>
      <c r="O1235" s="10" t="s">
        <v>9426</v>
      </c>
      <c r="P1235" s="10" t="s">
        <v>9433</v>
      </c>
      <c r="Q1235" s="159">
        <v>15.93</v>
      </c>
      <c r="R1235" s="159">
        <v>7.38</v>
      </c>
      <c r="S1235" s="159">
        <v>1.05</v>
      </c>
      <c r="T1235" s="159">
        <v>7.5</v>
      </c>
      <c r="U1235" s="159">
        <v>15.93</v>
      </c>
      <c r="V1235" s="47">
        <v>100</v>
      </c>
      <c r="W1235" s="47">
        <v>100</v>
      </c>
      <c r="X1235" s="10" t="s">
        <v>9387</v>
      </c>
      <c r="Y1235" s="10">
        <v>6</v>
      </c>
      <c r="Z1235" s="10">
        <v>1</v>
      </c>
      <c r="AA1235" s="10">
        <v>6</v>
      </c>
      <c r="AB1235" s="10">
        <v>19</v>
      </c>
      <c r="AC1235" s="10" t="s">
        <v>9405</v>
      </c>
      <c r="AD1235" s="10">
        <v>0</v>
      </c>
      <c r="AE1235" s="10">
        <v>0</v>
      </c>
      <c r="AF1235" s="105">
        <v>100</v>
      </c>
      <c r="AG1235" s="9"/>
      <c r="AH1235" s="10" t="s">
        <v>9420</v>
      </c>
      <c r="AI1235" s="11">
        <v>100</v>
      </c>
      <c r="AJ1235" s="9"/>
      <c r="AK1235" s="10"/>
      <c r="AL1235" s="11"/>
      <c r="AM1235" s="127"/>
      <c r="AN1235" s="10"/>
      <c r="AO1235" s="11"/>
      <c r="AP1235" s="127"/>
      <c r="AQ1235" s="10"/>
      <c r="AR1235" s="11"/>
      <c r="AS1235" s="127"/>
      <c r="AT1235" s="10"/>
      <c r="AU1235" s="11"/>
      <c r="AV1235" s="127"/>
      <c r="AW1235" s="10"/>
      <c r="AX1235" s="11"/>
    </row>
    <row r="1236" spans="1:50" ht="70.75">
      <c r="A1236" s="9" t="s">
        <v>9713</v>
      </c>
      <c r="B1236" s="10" t="s">
        <v>9755</v>
      </c>
      <c r="C1236" s="10" t="s">
        <v>9377</v>
      </c>
      <c r="D1236" s="158" t="s">
        <v>9405</v>
      </c>
      <c r="E1236" s="10" t="s">
        <v>9390</v>
      </c>
      <c r="F1236" s="10">
        <v>10201</v>
      </c>
      <c r="G1236" s="10" t="s">
        <v>9421</v>
      </c>
      <c r="H1236" s="10">
        <v>2019</v>
      </c>
      <c r="I1236" s="10" t="s">
        <v>9422</v>
      </c>
      <c r="J1236" s="159">
        <v>79.03</v>
      </c>
      <c r="K1236" s="21" t="s">
        <v>361</v>
      </c>
      <c r="L1236" s="10" t="s">
        <v>9434</v>
      </c>
      <c r="M1236" s="10" t="s">
        <v>9435</v>
      </c>
      <c r="N1236" s="10" t="s">
        <v>9425</v>
      </c>
      <c r="O1236" s="10" t="s">
        <v>9426</v>
      </c>
      <c r="P1236" s="10">
        <v>1217613</v>
      </c>
      <c r="Q1236" s="159">
        <v>15.93</v>
      </c>
      <c r="R1236" s="159">
        <v>7.38</v>
      </c>
      <c r="S1236" s="159">
        <v>1.05</v>
      </c>
      <c r="T1236" s="159">
        <v>7.5</v>
      </c>
      <c r="U1236" s="159">
        <v>15.93</v>
      </c>
      <c r="V1236" s="47">
        <v>100</v>
      </c>
      <c r="W1236" s="47">
        <v>100</v>
      </c>
      <c r="X1236" s="10" t="s">
        <v>9387</v>
      </c>
      <c r="Y1236" s="10">
        <v>6</v>
      </c>
      <c r="Z1236" s="10">
        <v>1</v>
      </c>
      <c r="AA1236" s="10">
        <v>5</v>
      </c>
      <c r="AB1236" s="10" t="s">
        <v>9419</v>
      </c>
      <c r="AC1236" s="10" t="s">
        <v>9405</v>
      </c>
      <c r="AD1236" s="10">
        <v>0</v>
      </c>
      <c r="AE1236" s="10">
        <v>0</v>
      </c>
      <c r="AF1236" s="105">
        <v>100</v>
      </c>
      <c r="AG1236" s="9" t="s">
        <v>5667</v>
      </c>
      <c r="AH1236" s="10" t="s">
        <v>9390</v>
      </c>
      <c r="AI1236" s="11">
        <v>100</v>
      </c>
      <c r="AJ1236" s="9"/>
      <c r="AK1236" s="10"/>
      <c r="AL1236" s="11"/>
      <c r="AM1236" s="127"/>
      <c r="AN1236" s="10"/>
      <c r="AO1236" s="11"/>
      <c r="AP1236" s="127"/>
      <c r="AQ1236" s="10"/>
      <c r="AR1236" s="11"/>
      <c r="AS1236" s="127"/>
      <c r="AT1236" s="10"/>
      <c r="AU1236" s="11"/>
      <c r="AV1236" s="127"/>
      <c r="AW1236" s="10"/>
      <c r="AX1236" s="11"/>
    </row>
    <row r="1237" spans="1:50" ht="71.150000000000006" thickBot="1">
      <c r="A1237" s="77" t="s">
        <v>9713</v>
      </c>
      <c r="B1237" s="78" t="s">
        <v>9755</v>
      </c>
      <c r="C1237" s="78" t="s">
        <v>9377</v>
      </c>
      <c r="D1237" s="124" t="s">
        <v>9405</v>
      </c>
      <c r="E1237" s="78" t="s">
        <v>9420</v>
      </c>
      <c r="F1237" s="78">
        <v>28685</v>
      </c>
      <c r="G1237" s="78" t="s">
        <v>9421</v>
      </c>
      <c r="H1237" s="78">
        <v>2019</v>
      </c>
      <c r="I1237" s="78" t="s">
        <v>9422</v>
      </c>
      <c r="J1237" s="125">
        <v>411.51</v>
      </c>
      <c r="K1237" s="126" t="s">
        <v>361</v>
      </c>
      <c r="L1237" s="78" t="s">
        <v>9436</v>
      </c>
      <c r="M1237" s="78" t="s">
        <v>9437</v>
      </c>
      <c r="N1237" s="78" t="s">
        <v>9425</v>
      </c>
      <c r="O1237" s="78" t="s">
        <v>9426</v>
      </c>
      <c r="P1237" s="78" t="s">
        <v>9438</v>
      </c>
      <c r="Q1237" s="125">
        <v>15.93</v>
      </c>
      <c r="R1237" s="125">
        <v>7.38</v>
      </c>
      <c r="S1237" s="125">
        <v>1.05</v>
      </c>
      <c r="T1237" s="125">
        <v>7.5</v>
      </c>
      <c r="U1237" s="125">
        <v>15.93</v>
      </c>
      <c r="V1237" s="150">
        <v>100</v>
      </c>
      <c r="W1237" s="150">
        <v>100</v>
      </c>
      <c r="X1237" s="78" t="s">
        <v>9387</v>
      </c>
      <c r="Y1237" s="78">
        <v>6</v>
      </c>
      <c r="Z1237" s="78">
        <v>1</v>
      </c>
      <c r="AA1237" s="78">
        <v>6</v>
      </c>
      <c r="AB1237" s="78">
        <v>19</v>
      </c>
      <c r="AC1237" s="78" t="s">
        <v>9405</v>
      </c>
      <c r="AD1237" s="78">
        <v>0</v>
      </c>
      <c r="AE1237" s="78">
        <v>0</v>
      </c>
      <c r="AF1237" s="80">
        <v>100</v>
      </c>
      <c r="AG1237" s="77"/>
      <c r="AH1237" s="78" t="s">
        <v>9420</v>
      </c>
      <c r="AI1237" s="79">
        <v>100</v>
      </c>
      <c r="AJ1237" s="77"/>
      <c r="AK1237" s="78"/>
      <c r="AL1237" s="79"/>
      <c r="AM1237" s="128"/>
      <c r="AN1237" s="78"/>
      <c r="AO1237" s="79"/>
      <c r="AP1237" s="128"/>
      <c r="AQ1237" s="78"/>
      <c r="AR1237" s="79"/>
      <c r="AS1237" s="128"/>
      <c r="AT1237" s="78"/>
      <c r="AU1237" s="79"/>
      <c r="AV1237" s="128"/>
      <c r="AW1237" s="78"/>
      <c r="AX1237" s="79"/>
    </row>
    <row r="1238" spans="1:50">
      <c r="K1238" s="106"/>
      <c r="Q1238" s="32"/>
      <c r="R1238" s="32"/>
      <c r="S1238" s="32"/>
      <c r="T1238" s="32"/>
      <c r="U1238" s="32"/>
    </row>
    <row r="1239" spans="1:50">
      <c r="Q1239" s="32"/>
      <c r="R1239" s="32"/>
      <c r="S1239" s="32"/>
      <c r="T1239" s="32"/>
      <c r="U1239" s="32"/>
    </row>
    <row r="1240" spans="1:50">
      <c r="Q1240" s="32"/>
      <c r="R1240" s="32"/>
      <c r="S1240" s="32"/>
      <c r="T1240" s="32"/>
      <c r="U1240" s="32"/>
    </row>
    <row r="1241" spans="1:50">
      <c r="Q1241" s="32"/>
      <c r="R1241" s="32"/>
      <c r="S1241" s="32"/>
      <c r="T1241" s="32"/>
      <c r="U1241" s="32"/>
    </row>
    <row r="1242" spans="1:50">
      <c r="Q1242" s="32"/>
      <c r="R1242" s="32"/>
      <c r="S1242" s="32"/>
      <c r="T1242" s="32"/>
      <c r="U1242" s="32"/>
    </row>
    <row r="1243" spans="1:50">
      <c r="Q1243" s="32"/>
      <c r="R1243" s="32"/>
      <c r="S1243" s="32"/>
      <c r="T1243" s="32"/>
      <c r="U1243" s="32"/>
    </row>
    <row r="1244" spans="1:50">
      <c r="Q1244" s="32"/>
      <c r="R1244" s="32"/>
      <c r="S1244" s="32"/>
      <c r="T1244" s="32"/>
      <c r="U1244" s="32"/>
    </row>
    <row r="1245" spans="1:50">
      <c r="Q1245" s="32"/>
      <c r="R1245" s="32"/>
      <c r="S1245" s="32"/>
      <c r="T1245" s="32"/>
      <c r="U1245" s="32"/>
    </row>
    <row r="1246" spans="1:50">
      <c r="Q1246" s="32"/>
      <c r="R1246" s="32"/>
      <c r="S1246" s="32"/>
      <c r="T1246" s="32"/>
      <c r="U1246" s="32"/>
    </row>
    <row r="1247" spans="1:50">
      <c r="Q1247" s="32"/>
      <c r="R1247" s="32"/>
      <c r="S1247" s="32"/>
      <c r="T1247" s="32"/>
      <c r="U1247" s="32"/>
    </row>
    <row r="1248" spans="1:50">
      <c r="Q1248" s="32"/>
      <c r="R1248" s="32"/>
      <c r="S1248" s="32"/>
      <c r="T1248" s="32"/>
      <c r="U1248" s="32"/>
    </row>
    <row r="1249" spans="17:21">
      <c r="Q1249" s="32"/>
      <c r="R1249" s="32"/>
      <c r="S1249" s="32"/>
      <c r="T1249" s="32"/>
      <c r="U1249" s="32"/>
    </row>
    <row r="1250" spans="17:21">
      <c r="Q1250" s="32"/>
      <c r="R1250" s="32"/>
      <c r="S1250" s="32"/>
      <c r="T1250" s="32"/>
      <c r="U1250" s="32"/>
    </row>
    <row r="1251" spans="17:21">
      <c r="Q1251" s="32"/>
      <c r="R1251" s="32"/>
      <c r="S1251" s="32"/>
      <c r="T1251" s="32"/>
      <c r="U1251" s="32"/>
    </row>
    <row r="1252" spans="17:21">
      <c r="Q1252" s="32"/>
      <c r="R1252" s="32"/>
      <c r="S1252" s="32"/>
      <c r="T1252" s="32"/>
      <c r="U1252" s="32"/>
    </row>
    <row r="1253" spans="17:21">
      <c r="Q1253" s="32"/>
      <c r="R1253" s="32"/>
      <c r="S1253" s="32"/>
      <c r="T1253" s="32"/>
      <c r="U1253" s="32"/>
    </row>
    <row r="1254" spans="17:21">
      <c r="Q1254" s="32"/>
      <c r="R1254" s="32"/>
      <c r="S1254" s="32"/>
      <c r="T1254" s="32"/>
      <c r="U1254" s="32"/>
    </row>
    <row r="1255" spans="17:21">
      <c r="Q1255" s="32"/>
      <c r="R1255" s="32"/>
      <c r="S1255" s="32"/>
      <c r="T1255" s="32"/>
      <c r="U1255" s="32"/>
    </row>
    <row r="1256" spans="17:21">
      <c r="Q1256" s="32"/>
      <c r="R1256" s="32"/>
      <c r="S1256" s="32"/>
      <c r="T1256" s="32"/>
      <c r="U1256" s="32"/>
    </row>
    <row r="1257" spans="17:21">
      <c r="Q1257" s="32"/>
      <c r="R1257" s="32"/>
      <c r="S1257" s="32"/>
      <c r="T1257" s="32"/>
      <c r="U1257" s="32"/>
    </row>
    <row r="1258" spans="17:21">
      <c r="Q1258" s="32"/>
      <c r="R1258" s="32"/>
      <c r="S1258" s="32"/>
      <c r="T1258" s="32"/>
      <c r="U1258" s="32"/>
    </row>
    <row r="1259" spans="17:21">
      <c r="Q1259" s="32"/>
      <c r="R1259" s="32"/>
      <c r="S1259" s="32"/>
      <c r="T1259" s="32"/>
      <c r="U1259" s="32"/>
    </row>
    <row r="1260" spans="17:21">
      <c r="Q1260" s="32"/>
      <c r="R1260" s="32"/>
      <c r="S1260" s="32"/>
      <c r="T1260" s="32"/>
      <c r="U1260" s="32"/>
    </row>
    <row r="1261" spans="17:21">
      <c r="Q1261" s="32"/>
      <c r="R1261" s="32"/>
      <c r="S1261" s="32"/>
      <c r="T1261" s="32"/>
      <c r="U1261" s="32"/>
    </row>
    <row r="1262" spans="17:21">
      <c r="Q1262" s="32"/>
      <c r="R1262" s="32"/>
      <c r="S1262" s="32"/>
      <c r="T1262" s="32"/>
      <c r="U1262" s="32"/>
    </row>
    <row r="1263" spans="17:21">
      <c r="Q1263" s="32"/>
      <c r="R1263" s="32"/>
      <c r="S1263" s="32"/>
      <c r="T1263" s="32"/>
      <c r="U1263" s="32"/>
    </row>
    <row r="1264" spans="17:21">
      <c r="Q1264" s="32"/>
      <c r="R1264" s="32"/>
      <c r="S1264" s="32"/>
      <c r="T1264" s="32"/>
      <c r="U1264" s="32"/>
    </row>
    <row r="1265" spans="17:21">
      <c r="Q1265" s="32"/>
      <c r="R1265" s="32"/>
      <c r="S1265" s="32"/>
      <c r="T1265" s="32"/>
      <c r="U1265" s="32"/>
    </row>
    <row r="1266" spans="17:21">
      <c r="Q1266" s="32"/>
      <c r="R1266" s="32"/>
      <c r="S1266" s="32"/>
      <c r="T1266" s="32"/>
      <c r="U1266" s="32"/>
    </row>
    <row r="1267" spans="17:21">
      <c r="Q1267" s="32"/>
      <c r="R1267" s="32"/>
      <c r="S1267" s="32"/>
      <c r="T1267" s="32"/>
      <c r="U1267" s="32"/>
    </row>
    <row r="1268" spans="17:21">
      <c r="Q1268" s="32"/>
      <c r="R1268" s="32"/>
      <c r="S1268" s="32"/>
      <c r="T1268" s="32"/>
      <c r="U1268" s="32"/>
    </row>
    <row r="1269" spans="17:21">
      <c r="Q1269" s="32"/>
      <c r="R1269" s="32"/>
      <c r="S1269" s="32"/>
      <c r="T1269" s="32"/>
      <c r="U1269" s="32"/>
    </row>
    <row r="1270" spans="17:21">
      <c r="Q1270" s="32"/>
      <c r="R1270" s="32"/>
      <c r="S1270" s="32"/>
      <c r="T1270" s="32"/>
      <c r="U1270" s="32"/>
    </row>
    <row r="1271" spans="17:21">
      <c r="Q1271" s="32"/>
      <c r="R1271" s="32"/>
      <c r="S1271" s="32"/>
      <c r="T1271" s="32"/>
      <c r="U1271" s="32"/>
    </row>
    <row r="1272" spans="17:21">
      <c r="Q1272" s="32"/>
      <c r="R1272" s="32"/>
      <c r="S1272" s="32"/>
      <c r="T1272" s="32"/>
      <c r="U1272" s="32"/>
    </row>
    <row r="1273" spans="17:21">
      <c r="Q1273" s="32"/>
      <c r="R1273" s="32"/>
      <c r="S1273" s="32"/>
      <c r="T1273" s="32"/>
      <c r="U1273" s="32"/>
    </row>
    <row r="1274" spans="17:21">
      <c r="Q1274" s="32"/>
      <c r="R1274" s="32"/>
      <c r="S1274" s="32"/>
      <c r="T1274" s="32"/>
      <c r="U1274" s="32"/>
    </row>
    <row r="1275" spans="17:21">
      <c r="Q1275" s="32"/>
      <c r="R1275" s="32"/>
      <c r="S1275" s="32"/>
      <c r="T1275" s="32"/>
      <c r="U1275" s="32"/>
    </row>
    <row r="1276" spans="17:21">
      <c r="Q1276" s="32"/>
      <c r="R1276" s="32"/>
      <c r="S1276" s="32"/>
      <c r="T1276" s="32"/>
      <c r="U1276" s="32"/>
    </row>
    <row r="1277" spans="17:21">
      <c r="Q1277" s="32"/>
      <c r="R1277" s="32"/>
      <c r="S1277" s="32"/>
      <c r="T1277" s="32"/>
      <c r="U1277" s="32"/>
    </row>
    <row r="1278" spans="17:21">
      <c r="Q1278" s="32"/>
      <c r="R1278" s="32"/>
      <c r="S1278" s="32"/>
      <c r="T1278" s="32"/>
      <c r="U1278" s="32"/>
    </row>
    <row r="1279" spans="17:21">
      <c r="Q1279" s="32"/>
      <c r="R1279" s="32"/>
      <c r="S1279" s="32"/>
      <c r="T1279" s="32"/>
      <c r="U1279" s="32"/>
    </row>
    <row r="1280" spans="17:21">
      <c r="Q1280" s="32"/>
      <c r="R1280" s="32"/>
      <c r="S1280" s="32"/>
      <c r="T1280" s="32"/>
      <c r="U1280" s="32"/>
    </row>
    <row r="1281" spans="17:21">
      <c r="Q1281" s="32"/>
      <c r="R1281" s="32"/>
      <c r="S1281" s="32"/>
      <c r="T1281" s="32"/>
      <c r="U1281" s="32"/>
    </row>
    <row r="1282" spans="17:21">
      <c r="Q1282" s="32"/>
      <c r="R1282" s="32"/>
      <c r="S1282" s="32"/>
      <c r="T1282" s="32"/>
      <c r="U1282" s="32"/>
    </row>
    <row r="1283" spans="17:21">
      <c r="Q1283" s="32"/>
      <c r="R1283" s="32"/>
      <c r="S1283" s="32"/>
      <c r="T1283" s="32"/>
      <c r="U1283" s="32"/>
    </row>
    <row r="1284" spans="17:21">
      <c r="Q1284" s="32"/>
      <c r="R1284" s="32"/>
      <c r="S1284" s="32"/>
      <c r="T1284" s="32"/>
      <c r="U1284" s="32"/>
    </row>
    <row r="1285" spans="17:21">
      <c r="Q1285" s="32"/>
      <c r="R1285" s="32"/>
      <c r="S1285" s="32"/>
      <c r="T1285" s="32"/>
      <c r="U1285" s="32"/>
    </row>
    <row r="1286" spans="17:21">
      <c r="Q1286" s="32"/>
      <c r="R1286" s="32"/>
      <c r="S1286" s="32"/>
      <c r="T1286" s="32"/>
      <c r="U1286" s="32"/>
    </row>
    <row r="1287" spans="17:21">
      <c r="Q1287" s="32"/>
      <c r="R1287" s="32"/>
      <c r="S1287" s="32"/>
      <c r="T1287" s="32"/>
      <c r="U1287" s="32"/>
    </row>
    <row r="1288" spans="17:21">
      <c r="Q1288" s="32"/>
      <c r="R1288" s="32"/>
      <c r="S1288" s="32"/>
      <c r="T1288" s="32"/>
      <c r="U1288" s="32"/>
    </row>
    <row r="1289" spans="17:21">
      <c r="Q1289" s="32"/>
      <c r="R1289" s="32"/>
      <c r="S1289" s="32"/>
      <c r="T1289" s="32"/>
      <c r="U1289" s="32"/>
    </row>
    <row r="1290" spans="17:21">
      <c r="Q1290" s="32"/>
      <c r="R1290" s="32"/>
      <c r="S1290" s="32"/>
      <c r="T1290" s="32"/>
      <c r="U1290" s="32"/>
    </row>
    <row r="1291" spans="17:21">
      <c r="Q1291" s="32"/>
      <c r="R1291" s="32"/>
      <c r="S1291" s="32"/>
      <c r="T1291" s="32"/>
      <c r="U1291" s="32"/>
    </row>
    <row r="1292" spans="17:21">
      <c r="Q1292" s="32"/>
      <c r="R1292" s="32"/>
      <c r="S1292" s="32"/>
      <c r="T1292" s="32"/>
      <c r="U1292" s="32"/>
    </row>
    <row r="1293" spans="17:21">
      <c r="Q1293" s="32"/>
      <c r="R1293" s="32"/>
      <c r="S1293" s="32"/>
      <c r="T1293" s="32"/>
      <c r="U1293" s="32"/>
    </row>
    <row r="1294" spans="17:21">
      <c r="Q1294" s="32"/>
      <c r="R1294" s="32"/>
      <c r="S1294" s="32"/>
      <c r="T1294" s="32"/>
      <c r="U1294" s="32"/>
    </row>
    <row r="1295" spans="17:21">
      <c r="Q1295" s="32"/>
      <c r="R1295" s="32"/>
      <c r="S1295" s="32"/>
      <c r="T1295" s="32"/>
      <c r="U1295" s="32"/>
    </row>
    <row r="1296" spans="17:21">
      <c r="Q1296" s="32"/>
      <c r="R1296" s="32"/>
      <c r="S1296" s="32"/>
      <c r="T1296" s="32"/>
      <c r="U1296" s="32"/>
    </row>
    <row r="1297" spans="17:21">
      <c r="Q1297" s="32"/>
      <c r="R1297" s="32"/>
      <c r="S1297" s="32"/>
      <c r="T1297" s="32"/>
      <c r="U1297" s="32"/>
    </row>
    <row r="1298" spans="17:21">
      <c r="Q1298" s="32"/>
      <c r="R1298" s="32"/>
      <c r="S1298" s="32"/>
      <c r="T1298" s="32"/>
      <c r="U1298" s="32"/>
    </row>
    <row r="1299" spans="17:21">
      <c r="Q1299" s="32"/>
      <c r="R1299" s="32"/>
      <c r="S1299" s="32"/>
      <c r="T1299" s="32"/>
      <c r="U1299" s="32"/>
    </row>
    <row r="1300" spans="17:21">
      <c r="Q1300" s="32"/>
      <c r="R1300" s="32"/>
      <c r="S1300" s="32"/>
      <c r="T1300" s="32"/>
      <c r="U1300" s="32"/>
    </row>
    <row r="1301" spans="17:21">
      <c r="Q1301" s="32"/>
      <c r="R1301" s="32"/>
      <c r="S1301" s="32"/>
      <c r="T1301" s="32"/>
      <c r="U1301" s="32"/>
    </row>
    <row r="1302" spans="17:21">
      <c r="Q1302" s="32"/>
      <c r="R1302" s="32"/>
      <c r="S1302" s="32"/>
      <c r="T1302" s="32"/>
      <c r="U1302" s="32"/>
    </row>
    <row r="1303" spans="17:21">
      <c r="Q1303" s="32"/>
      <c r="R1303" s="32"/>
      <c r="S1303" s="32"/>
      <c r="T1303" s="32"/>
      <c r="U1303" s="32"/>
    </row>
    <row r="1304" spans="17:21">
      <c r="Q1304" s="32"/>
      <c r="R1304" s="32"/>
      <c r="S1304" s="32"/>
      <c r="T1304" s="32"/>
      <c r="U1304" s="32"/>
    </row>
    <row r="1305" spans="17:21">
      <c r="Q1305" s="32"/>
      <c r="R1305" s="32"/>
      <c r="S1305" s="32"/>
      <c r="T1305" s="32"/>
      <c r="U1305" s="32"/>
    </row>
    <row r="1306" spans="17:21">
      <c r="Q1306" s="32"/>
      <c r="R1306" s="32"/>
      <c r="S1306" s="32"/>
      <c r="T1306" s="32"/>
      <c r="U1306" s="32"/>
    </row>
    <row r="1307" spans="17:21">
      <c r="Q1307" s="32"/>
      <c r="R1307" s="32"/>
      <c r="S1307" s="32"/>
      <c r="T1307" s="32"/>
      <c r="U1307" s="32"/>
    </row>
    <row r="1308" spans="17:21">
      <c r="Q1308" s="32"/>
      <c r="R1308" s="32"/>
      <c r="S1308" s="32"/>
      <c r="T1308" s="32"/>
      <c r="U1308" s="32"/>
    </row>
    <row r="1309" spans="17:21">
      <c r="Q1309" s="32"/>
      <c r="R1309" s="32"/>
      <c r="S1309" s="32"/>
      <c r="T1309" s="32"/>
      <c r="U1309" s="32"/>
    </row>
    <row r="1310" spans="17:21">
      <c r="Q1310" s="32"/>
      <c r="R1310" s="32"/>
      <c r="S1310" s="32"/>
      <c r="T1310" s="32"/>
      <c r="U1310" s="32"/>
    </row>
    <row r="1311" spans="17:21">
      <c r="Q1311" s="32"/>
      <c r="R1311" s="32"/>
      <c r="S1311" s="32"/>
      <c r="T1311" s="32"/>
      <c r="U1311" s="32"/>
    </row>
    <row r="1312" spans="17:21">
      <c r="Q1312" s="32"/>
      <c r="R1312" s="32"/>
      <c r="S1312" s="32"/>
      <c r="T1312" s="32"/>
      <c r="U1312" s="32"/>
    </row>
    <row r="1313" spans="17:21">
      <c r="Q1313" s="32"/>
      <c r="R1313" s="32"/>
      <c r="S1313" s="32"/>
      <c r="T1313" s="32"/>
      <c r="U1313" s="32"/>
    </row>
    <row r="1314" spans="17:21">
      <c r="Q1314" s="32"/>
      <c r="R1314" s="32"/>
      <c r="S1314" s="32"/>
      <c r="T1314" s="32"/>
      <c r="U1314" s="32"/>
    </row>
    <row r="1315" spans="17:21">
      <c r="Q1315" s="32"/>
      <c r="R1315" s="32"/>
      <c r="S1315" s="32"/>
      <c r="T1315" s="32"/>
      <c r="U1315" s="32"/>
    </row>
    <row r="1316" spans="17:21">
      <c r="Q1316" s="32"/>
      <c r="R1316" s="32"/>
      <c r="S1316" s="32"/>
      <c r="T1316" s="32"/>
      <c r="U1316" s="32"/>
    </row>
    <row r="1317" spans="17:21">
      <c r="Q1317" s="32"/>
      <c r="R1317" s="32"/>
      <c r="S1317" s="32"/>
      <c r="T1317" s="32"/>
      <c r="U1317" s="32"/>
    </row>
    <row r="1318" spans="17:21">
      <c r="Q1318" s="32"/>
      <c r="R1318" s="32"/>
      <c r="S1318" s="32"/>
      <c r="T1318" s="32"/>
      <c r="U1318" s="32"/>
    </row>
    <row r="1319" spans="17:21">
      <c r="Q1319" s="32"/>
      <c r="R1319" s="32"/>
      <c r="S1319" s="32"/>
      <c r="T1319" s="32"/>
      <c r="U1319" s="32"/>
    </row>
    <row r="1320" spans="17:21">
      <c r="Q1320" s="32"/>
      <c r="R1320" s="32"/>
      <c r="S1320" s="32"/>
      <c r="T1320" s="32"/>
      <c r="U1320" s="32"/>
    </row>
    <row r="1321" spans="17:21">
      <c r="Q1321" s="32"/>
      <c r="R1321" s="32"/>
      <c r="S1321" s="32"/>
      <c r="T1321" s="32"/>
      <c r="U1321" s="32"/>
    </row>
    <row r="1322" spans="17:21">
      <c r="Q1322" s="32"/>
      <c r="R1322" s="32"/>
      <c r="S1322" s="32"/>
      <c r="T1322" s="32"/>
      <c r="U1322" s="32"/>
    </row>
    <row r="1323" spans="17:21">
      <c r="Q1323" s="32"/>
      <c r="R1323" s="32"/>
      <c r="S1323" s="32"/>
      <c r="T1323" s="32"/>
      <c r="U1323" s="32"/>
    </row>
    <row r="1324" spans="17:21">
      <c r="Q1324" s="32"/>
      <c r="R1324" s="32"/>
      <c r="S1324" s="32"/>
      <c r="T1324" s="32"/>
      <c r="U1324" s="32"/>
    </row>
    <row r="1325" spans="17:21">
      <c r="Q1325" s="32"/>
      <c r="R1325" s="32"/>
      <c r="S1325" s="32"/>
      <c r="T1325" s="32"/>
      <c r="U1325" s="32"/>
    </row>
    <row r="1326" spans="17:21">
      <c r="Q1326" s="32"/>
      <c r="R1326" s="32"/>
      <c r="S1326" s="32"/>
      <c r="T1326" s="32"/>
      <c r="U1326" s="32"/>
    </row>
    <row r="1327" spans="17:21">
      <c r="Q1327" s="32"/>
      <c r="R1327" s="32"/>
      <c r="S1327" s="32"/>
      <c r="T1327" s="32"/>
      <c r="U1327" s="32"/>
    </row>
    <row r="1328" spans="17:21">
      <c r="Q1328" s="32"/>
      <c r="R1328" s="32"/>
      <c r="S1328" s="32"/>
      <c r="T1328" s="32"/>
      <c r="U1328" s="32"/>
    </row>
    <row r="1329" spans="17:21">
      <c r="Q1329" s="32"/>
      <c r="R1329" s="32"/>
      <c r="S1329" s="32"/>
      <c r="T1329" s="32"/>
      <c r="U1329" s="32"/>
    </row>
    <row r="1330" spans="17:21">
      <c r="Q1330" s="32"/>
      <c r="R1330" s="32"/>
      <c r="S1330" s="32"/>
      <c r="T1330" s="32"/>
      <c r="U1330" s="32"/>
    </row>
    <row r="1331" spans="17:21">
      <c r="Q1331" s="32"/>
      <c r="R1331" s="32"/>
      <c r="S1331" s="32"/>
      <c r="T1331" s="32"/>
      <c r="U1331" s="32"/>
    </row>
    <row r="1332" spans="17:21">
      <c r="Q1332" s="32"/>
      <c r="R1332" s="32"/>
      <c r="S1332" s="32"/>
      <c r="T1332" s="32"/>
      <c r="U1332" s="32"/>
    </row>
    <row r="1333" spans="17:21">
      <c r="Q1333" s="32"/>
      <c r="R1333" s="32"/>
      <c r="S1333" s="32"/>
      <c r="T1333" s="32"/>
      <c r="U1333" s="32"/>
    </row>
    <row r="1334" spans="17:21">
      <c r="Q1334" s="32"/>
      <c r="R1334" s="32"/>
      <c r="S1334" s="32"/>
      <c r="T1334" s="32"/>
      <c r="U1334" s="32"/>
    </row>
    <row r="1335" spans="17:21">
      <c r="Q1335" s="32"/>
      <c r="R1335" s="32"/>
      <c r="S1335" s="32"/>
      <c r="T1335" s="32"/>
      <c r="U1335" s="32"/>
    </row>
    <row r="1336" spans="17:21">
      <c r="Q1336" s="32"/>
      <c r="R1336" s="32"/>
      <c r="S1336" s="32"/>
      <c r="T1336" s="32"/>
      <c r="U1336" s="32"/>
    </row>
    <row r="1337" spans="17:21">
      <c r="Q1337" s="32"/>
      <c r="R1337" s="32"/>
      <c r="S1337" s="32"/>
      <c r="T1337" s="32"/>
      <c r="U1337" s="32"/>
    </row>
    <row r="1338" spans="17:21">
      <c r="Q1338" s="32"/>
      <c r="R1338" s="32"/>
      <c r="S1338" s="32"/>
      <c r="T1338" s="32"/>
      <c r="U1338" s="32"/>
    </row>
    <row r="1339" spans="17:21">
      <c r="Q1339" s="32"/>
      <c r="R1339" s="32"/>
      <c r="S1339" s="32"/>
      <c r="T1339" s="32"/>
      <c r="U1339" s="32"/>
    </row>
    <row r="1340" spans="17:21">
      <c r="Q1340" s="32"/>
      <c r="R1340" s="32"/>
      <c r="S1340" s="32"/>
      <c r="T1340" s="32"/>
      <c r="U1340" s="32"/>
    </row>
    <row r="1341" spans="17:21">
      <c r="Q1341" s="32"/>
      <c r="R1341" s="32"/>
      <c r="S1341" s="32"/>
      <c r="T1341" s="32"/>
      <c r="U1341" s="32"/>
    </row>
    <row r="1342" spans="17:21">
      <c r="Q1342" s="32"/>
      <c r="R1342" s="32"/>
      <c r="S1342" s="32"/>
      <c r="T1342" s="32"/>
      <c r="U1342" s="32"/>
    </row>
    <row r="1343" spans="17:21">
      <c r="Q1343" s="32"/>
      <c r="R1343" s="32"/>
      <c r="S1343" s="32"/>
      <c r="T1343" s="32"/>
      <c r="U1343" s="32"/>
    </row>
    <row r="1344" spans="17:21">
      <c r="Q1344" s="32"/>
      <c r="R1344" s="32"/>
      <c r="S1344" s="32"/>
      <c r="T1344" s="32"/>
      <c r="U1344" s="32"/>
    </row>
    <row r="1345" spans="17:21">
      <c r="Q1345" s="32"/>
      <c r="R1345" s="32"/>
      <c r="S1345" s="32"/>
      <c r="T1345" s="32"/>
      <c r="U1345" s="32"/>
    </row>
    <row r="1346" spans="17:21">
      <c r="Q1346" s="32"/>
      <c r="R1346" s="32"/>
      <c r="S1346" s="32"/>
      <c r="T1346" s="32"/>
      <c r="U1346" s="32"/>
    </row>
    <row r="1347" spans="17:21">
      <c r="Q1347" s="32"/>
      <c r="R1347" s="32"/>
      <c r="S1347" s="32"/>
      <c r="T1347" s="32"/>
      <c r="U1347" s="32"/>
    </row>
    <row r="1348" spans="17:21">
      <c r="Q1348" s="32"/>
      <c r="R1348" s="32"/>
      <c r="S1348" s="32"/>
      <c r="T1348" s="32"/>
      <c r="U1348" s="32"/>
    </row>
    <row r="1349" spans="17:21">
      <c r="Q1349" s="32"/>
      <c r="R1349" s="32"/>
      <c r="S1349" s="32"/>
      <c r="T1349" s="32"/>
      <c r="U1349" s="32"/>
    </row>
    <row r="1350" spans="17:21">
      <c r="Q1350" s="32"/>
      <c r="R1350" s="32"/>
      <c r="S1350" s="32"/>
      <c r="T1350" s="32"/>
      <c r="U1350" s="32"/>
    </row>
    <row r="1351" spans="17:21">
      <c r="Q1351" s="32"/>
      <c r="R1351" s="32"/>
      <c r="S1351" s="32"/>
      <c r="T1351" s="32"/>
      <c r="U1351" s="32"/>
    </row>
    <row r="1352" spans="17:21">
      <c r="Q1352" s="32"/>
      <c r="R1352" s="32"/>
      <c r="S1352" s="32"/>
      <c r="T1352" s="32"/>
      <c r="U1352" s="32"/>
    </row>
    <row r="1353" spans="17:21">
      <c r="Q1353" s="32"/>
      <c r="R1353" s="32"/>
      <c r="S1353" s="32"/>
      <c r="T1353" s="32"/>
      <c r="U1353" s="32"/>
    </row>
    <row r="1354" spans="17:21">
      <c r="Q1354" s="32"/>
      <c r="R1354" s="32"/>
      <c r="S1354" s="32"/>
      <c r="T1354" s="32"/>
      <c r="U1354" s="32"/>
    </row>
    <row r="1355" spans="17:21">
      <c r="Q1355" s="32"/>
      <c r="R1355" s="32"/>
      <c r="S1355" s="32"/>
      <c r="T1355" s="32"/>
      <c r="U1355" s="32"/>
    </row>
    <row r="1356" spans="17:21">
      <c r="Q1356" s="32"/>
      <c r="R1356" s="32"/>
      <c r="S1356" s="32"/>
      <c r="T1356" s="32"/>
      <c r="U1356" s="32"/>
    </row>
    <row r="1357" spans="17:21">
      <c r="Q1357" s="32"/>
      <c r="R1357" s="32"/>
      <c r="S1357" s="32"/>
      <c r="T1357" s="32"/>
      <c r="U1357" s="32"/>
    </row>
    <row r="1358" spans="17:21">
      <c r="Q1358" s="32"/>
      <c r="R1358" s="32"/>
      <c r="S1358" s="32"/>
      <c r="T1358" s="32"/>
      <c r="U1358" s="32"/>
    </row>
    <row r="1359" spans="17:21">
      <c r="Q1359" s="32"/>
      <c r="R1359" s="32"/>
      <c r="S1359" s="32"/>
      <c r="T1359" s="32"/>
      <c r="U1359" s="32"/>
    </row>
    <row r="1360" spans="17:21">
      <c r="Q1360" s="32"/>
      <c r="R1360" s="32"/>
      <c r="S1360" s="32"/>
      <c r="T1360" s="32"/>
      <c r="U1360" s="32"/>
    </row>
    <row r="1361" spans="17:21">
      <c r="Q1361" s="32"/>
      <c r="R1361" s="32"/>
      <c r="S1361" s="32"/>
      <c r="T1361" s="32"/>
      <c r="U1361" s="32"/>
    </row>
    <row r="1362" spans="17:21">
      <c r="Q1362" s="32"/>
      <c r="R1362" s="32"/>
      <c r="S1362" s="32"/>
      <c r="T1362" s="32"/>
      <c r="U1362" s="32"/>
    </row>
    <row r="1363" spans="17:21">
      <c r="Q1363" s="32"/>
      <c r="R1363" s="32"/>
      <c r="S1363" s="32"/>
      <c r="T1363" s="32"/>
      <c r="U1363" s="32"/>
    </row>
    <row r="1364" spans="17:21">
      <c r="Q1364" s="32"/>
      <c r="R1364" s="32"/>
      <c r="S1364" s="32"/>
      <c r="T1364" s="32"/>
      <c r="U1364" s="32"/>
    </row>
    <row r="1365" spans="17:21">
      <c r="Q1365" s="32"/>
      <c r="R1365" s="32"/>
      <c r="S1365" s="32"/>
      <c r="T1365" s="32"/>
      <c r="U1365" s="32"/>
    </row>
    <row r="1366" spans="17:21">
      <c r="Q1366" s="32"/>
      <c r="R1366" s="32"/>
      <c r="S1366" s="32"/>
      <c r="T1366" s="32"/>
      <c r="U1366" s="32"/>
    </row>
    <row r="1367" spans="17:21">
      <c r="Q1367" s="32"/>
      <c r="R1367" s="32"/>
      <c r="S1367" s="32"/>
      <c r="T1367" s="32"/>
      <c r="U1367" s="32"/>
    </row>
    <row r="1368" spans="17:21">
      <c r="Q1368" s="32"/>
      <c r="R1368" s="32"/>
      <c r="S1368" s="32"/>
      <c r="T1368" s="32"/>
      <c r="U1368" s="32"/>
    </row>
    <row r="1369" spans="17:21">
      <c r="Q1369" s="32"/>
      <c r="R1369" s="32"/>
      <c r="S1369" s="32"/>
      <c r="T1369" s="32"/>
      <c r="U1369" s="32"/>
    </row>
    <row r="1370" spans="17:21">
      <c r="Q1370" s="32"/>
      <c r="R1370" s="32"/>
      <c r="S1370" s="32"/>
      <c r="T1370" s="32"/>
      <c r="U1370" s="32"/>
    </row>
    <row r="1371" spans="17:21">
      <c r="Q1371" s="32"/>
      <c r="R1371" s="32"/>
      <c r="S1371" s="32"/>
      <c r="T1371" s="32"/>
      <c r="U1371" s="32"/>
    </row>
    <row r="1372" spans="17:21">
      <c r="Q1372" s="32"/>
      <c r="R1372" s="32"/>
      <c r="S1372" s="32"/>
      <c r="T1372" s="32"/>
      <c r="U1372" s="32"/>
    </row>
    <row r="1373" spans="17:21">
      <c r="Q1373" s="32"/>
      <c r="R1373" s="32"/>
      <c r="S1373" s="32"/>
      <c r="T1373" s="32"/>
      <c r="U1373" s="32"/>
    </row>
    <row r="1374" spans="17:21">
      <c r="Q1374" s="32"/>
      <c r="R1374" s="32"/>
      <c r="S1374" s="32"/>
      <c r="T1374" s="32"/>
      <c r="U1374" s="32"/>
    </row>
    <row r="1375" spans="17:21">
      <c r="Q1375" s="32"/>
      <c r="R1375" s="32"/>
      <c r="S1375" s="32"/>
      <c r="T1375" s="32"/>
      <c r="U1375" s="32"/>
    </row>
    <row r="1376" spans="17:21">
      <c r="Q1376" s="32"/>
      <c r="R1376" s="32"/>
      <c r="S1376" s="32"/>
      <c r="T1376" s="32"/>
      <c r="U1376" s="32"/>
    </row>
    <row r="1377" spans="17:21">
      <c r="Q1377" s="32"/>
      <c r="R1377" s="32"/>
      <c r="S1377" s="32"/>
      <c r="T1377" s="32"/>
      <c r="U1377" s="32"/>
    </row>
    <row r="1378" spans="17:21">
      <c r="Q1378" s="32"/>
      <c r="R1378" s="32"/>
      <c r="S1378" s="32"/>
      <c r="T1378" s="32"/>
      <c r="U1378" s="32"/>
    </row>
    <row r="1379" spans="17:21">
      <c r="Q1379" s="32"/>
      <c r="R1379" s="32"/>
      <c r="S1379" s="32"/>
      <c r="T1379" s="32"/>
      <c r="U1379" s="32"/>
    </row>
    <row r="1380" spans="17:21">
      <c r="Q1380" s="32"/>
      <c r="R1380" s="32"/>
      <c r="S1380" s="32"/>
      <c r="T1380" s="32"/>
      <c r="U1380" s="32"/>
    </row>
    <row r="1381" spans="17:21">
      <c r="Q1381" s="32"/>
      <c r="R1381" s="32"/>
      <c r="S1381" s="32"/>
      <c r="T1381" s="32"/>
      <c r="U1381" s="32"/>
    </row>
    <row r="1382" spans="17:21">
      <c r="Q1382" s="32"/>
      <c r="R1382" s="32"/>
      <c r="S1382" s="32"/>
      <c r="T1382" s="32"/>
      <c r="U1382" s="32"/>
    </row>
    <row r="1383" spans="17:21">
      <c r="Q1383" s="32"/>
      <c r="R1383" s="32"/>
      <c r="S1383" s="32"/>
      <c r="T1383" s="32"/>
      <c r="U1383" s="32"/>
    </row>
    <row r="1384" spans="17:21">
      <c r="Q1384" s="32"/>
      <c r="R1384" s="32"/>
      <c r="S1384" s="32"/>
      <c r="T1384" s="32"/>
      <c r="U1384" s="32"/>
    </row>
    <row r="1385" spans="17:21">
      <c r="Q1385" s="32"/>
      <c r="R1385" s="32"/>
      <c r="S1385" s="32"/>
      <c r="T1385" s="32"/>
      <c r="U1385" s="32"/>
    </row>
    <row r="1386" spans="17:21">
      <c r="Q1386" s="32"/>
      <c r="R1386" s="32"/>
      <c r="S1386" s="32"/>
      <c r="T1386" s="32"/>
      <c r="U1386" s="32"/>
    </row>
    <row r="1387" spans="17:21">
      <c r="Q1387" s="32"/>
      <c r="R1387" s="32"/>
      <c r="S1387" s="32"/>
      <c r="T1387" s="32"/>
      <c r="U1387" s="32"/>
    </row>
    <row r="1388" spans="17:21">
      <c r="Q1388" s="32"/>
      <c r="R1388" s="32"/>
      <c r="S1388" s="32"/>
      <c r="T1388" s="32"/>
      <c r="U1388" s="32"/>
    </row>
    <row r="1389" spans="17:21">
      <c r="Q1389" s="32"/>
      <c r="R1389" s="32"/>
      <c r="S1389" s="32"/>
      <c r="T1389" s="32"/>
      <c r="U1389" s="32"/>
    </row>
    <row r="1390" spans="17:21">
      <c r="Q1390" s="32"/>
      <c r="R1390" s="32"/>
      <c r="S1390" s="32"/>
      <c r="T1390" s="32"/>
      <c r="U1390" s="32"/>
    </row>
    <row r="1391" spans="17:21">
      <c r="Q1391" s="32"/>
      <c r="R1391" s="32"/>
      <c r="S1391" s="32"/>
      <c r="T1391" s="32"/>
      <c r="U1391" s="32"/>
    </row>
    <row r="1392" spans="17:21">
      <c r="Q1392" s="32"/>
      <c r="R1392" s="32"/>
      <c r="S1392" s="32"/>
      <c r="T1392" s="32"/>
      <c r="U1392" s="32"/>
    </row>
    <row r="1393" spans="17:21">
      <c r="Q1393" s="32"/>
      <c r="R1393" s="32"/>
      <c r="S1393" s="32"/>
      <c r="T1393" s="32"/>
      <c r="U1393" s="32"/>
    </row>
    <row r="1394" spans="17:21">
      <c r="Q1394" s="32"/>
      <c r="R1394" s="32"/>
      <c r="S1394" s="32"/>
      <c r="T1394" s="32"/>
      <c r="U1394" s="32"/>
    </row>
    <row r="1395" spans="17:21">
      <c r="Q1395" s="32"/>
      <c r="R1395" s="32"/>
      <c r="S1395" s="32"/>
      <c r="T1395" s="32"/>
      <c r="U1395" s="32"/>
    </row>
    <row r="1396" spans="17:21">
      <c r="Q1396" s="32"/>
      <c r="R1396" s="32"/>
      <c r="S1396" s="32"/>
      <c r="T1396" s="32"/>
      <c r="U1396" s="32"/>
    </row>
    <row r="1397" spans="17:21">
      <c r="Q1397" s="32"/>
      <c r="R1397" s="32"/>
      <c r="S1397" s="32"/>
      <c r="T1397" s="32"/>
      <c r="U1397" s="32"/>
    </row>
    <row r="1398" spans="17:21">
      <c r="Q1398" s="32"/>
      <c r="R1398" s="32"/>
      <c r="S1398" s="32"/>
      <c r="T1398" s="32"/>
      <c r="U1398" s="32"/>
    </row>
    <row r="1399" spans="17:21">
      <c r="Q1399" s="32"/>
      <c r="R1399" s="32"/>
      <c r="S1399" s="32"/>
      <c r="T1399" s="32"/>
      <c r="U1399" s="32"/>
    </row>
    <row r="1400" spans="17:21">
      <c r="Q1400" s="32"/>
      <c r="R1400" s="32"/>
      <c r="S1400" s="32"/>
      <c r="T1400" s="32"/>
      <c r="U1400" s="32"/>
    </row>
    <row r="1401" spans="17:21">
      <c r="Q1401" s="32"/>
      <c r="R1401" s="32"/>
      <c r="S1401" s="32"/>
      <c r="T1401" s="32"/>
      <c r="U1401" s="32"/>
    </row>
    <row r="1402" spans="17:21">
      <c r="Q1402" s="32"/>
      <c r="R1402" s="32"/>
      <c r="S1402" s="32"/>
      <c r="T1402" s="32"/>
      <c r="U1402" s="32"/>
    </row>
    <row r="1403" spans="17:21">
      <c r="Q1403" s="32"/>
      <c r="R1403" s="32"/>
      <c r="S1403" s="32"/>
      <c r="T1403" s="32"/>
      <c r="U1403" s="32"/>
    </row>
    <row r="1404" spans="17:21">
      <c r="Q1404" s="32"/>
      <c r="R1404" s="32"/>
      <c r="S1404" s="32"/>
      <c r="T1404" s="32"/>
      <c r="U1404" s="32"/>
    </row>
    <row r="1405" spans="17:21">
      <c r="Q1405" s="32"/>
      <c r="R1405" s="32"/>
      <c r="S1405" s="32"/>
      <c r="T1405" s="32"/>
      <c r="U1405" s="32"/>
    </row>
    <row r="1406" spans="17:21">
      <c r="Q1406" s="32"/>
      <c r="R1406" s="32"/>
      <c r="S1406" s="32"/>
      <c r="T1406" s="32"/>
      <c r="U1406" s="32"/>
    </row>
    <row r="1407" spans="17:21">
      <c r="Q1407" s="32"/>
      <c r="R1407" s="32"/>
      <c r="S1407" s="32"/>
      <c r="T1407" s="32"/>
      <c r="U1407" s="32"/>
    </row>
    <row r="1408" spans="17:21">
      <c r="Q1408" s="32"/>
      <c r="R1408" s="32"/>
      <c r="S1408" s="32"/>
      <c r="T1408" s="32"/>
      <c r="U1408" s="32"/>
    </row>
    <row r="1409" spans="17:21">
      <c r="Q1409" s="32"/>
      <c r="R1409" s="32"/>
      <c r="S1409" s="32"/>
      <c r="T1409" s="32"/>
      <c r="U1409" s="32"/>
    </row>
    <row r="1410" spans="17:21">
      <c r="Q1410" s="32"/>
      <c r="R1410" s="32"/>
      <c r="S1410" s="32"/>
      <c r="T1410" s="32"/>
      <c r="U1410" s="32"/>
    </row>
    <row r="1411" spans="17:21">
      <c r="Q1411" s="32"/>
      <c r="R1411" s="32"/>
      <c r="S1411" s="32"/>
      <c r="T1411" s="32"/>
      <c r="U1411" s="32"/>
    </row>
    <row r="1412" spans="17:21">
      <c r="Q1412" s="32"/>
      <c r="R1412" s="32"/>
      <c r="S1412" s="32"/>
      <c r="T1412" s="32"/>
      <c r="U1412" s="32"/>
    </row>
    <row r="1413" spans="17:21">
      <c r="Q1413" s="32"/>
      <c r="R1413" s="32"/>
      <c r="S1413" s="32"/>
      <c r="T1413" s="32"/>
      <c r="U1413" s="32"/>
    </row>
    <row r="1414" spans="17:21">
      <c r="Q1414" s="32"/>
      <c r="R1414" s="32"/>
      <c r="S1414" s="32"/>
      <c r="T1414" s="32"/>
      <c r="U1414" s="32"/>
    </row>
    <row r="1415" spans="17:21">
      <c r="Q1415" s="32"/>
      <c r="R1415" s="32"/>
      <c r="S1415" s="32"/>
      <c r="T1415" s="32"/>
      <c r="U1415" s="32"/>
    </row>
    <row r="1416" spans="17:21">
      <c r="Q1416" s="32"/>
      <c r="R1416" s="32"/>
      <c r="S1416" s="32"/>
      <c r="T1416" s="32"/>
      <c r="U1416" s="32"/>
    </row>
    <row r="1417" spans="17:21">
      <c r="Q1417" s="32"/>
      <c r="R1417" s="32"/>
      <c r="S1417" s="32"/>
      <c r="T1417" s="32"/>
      <c r="U1417" s="32"/>
    </row>
    <row r="1418" spans="17:21">
      <c r="Q1418" s="32"/>
      <c r="R1418" s="32"/>
      <c r="S1418" s="32"/>
      <c r="T1418" s="32"/>
      <c r="U1418" s="32"/>
    </row>
    <row r="1419" spans="17:21">
      <c r="Q1419" s="32"/>
      <c r="R1419" s="32"/>
      <c r="S1419" s="32"/>
      <c r="T1419" s="32"/>
      <c r="U1419" s="32"/>
    </row>
    <row r="1420" spans="17:21">
      <c r="Q1420" s="32"/>
      <c r="R1420" s="32"/>
      <c r="S1420" s="32"/>
      <c r="T1420" s="32"/>
      <c r="U1420" s="32"/>
    </row>
    <row r="1421" spans="17:21">
      <c r="Q1421" s="32"/>
      <c r="R1421" s="32"/>
      <c r="S1421" s="32"/>
      <c r="T1421" s="32"/>
      <c r="U1421" s="32"/>
    </row>
    <row r="1422" spans="17:21">
      <c r="Q1422" s="32"/>
      <c r="R1422" s="32"/>
      <c r="S1422" s="32"/>
      <c r="T1422" s="32"/>
      <c r="U1422" s="32"/>
    </row>
    <row r="1423" spans="17:21">
      <c r="Q1423" s="32"/>
      <c r="R1423" s="32"/>
      <c r="S1423" s="32"/>
      <c r="T1423" s="32"/>
      <c r="U1423" s="32"/>
    </row>
    <row r="1424" spans="17:21">
      <c r="Q1424" s="32"/>
      <c r="R1424" s="32"/>
      <c r="S1424" s="32"/>
      <c r="T1424" s="32"/>
      <c r="U1424" s="32"/>
    </row>
    <row r="1425" spans="17:21">
      <c r="Q1425" s="32"/>
      <c r="R1425" s="32"/>
      <c r="S1425" s="32"/>
      <c r="T1425" s="32"/>
      <c r="U1425" s="32"/>
    </row>
    <row r="1426" spans="17:21">
      <c r="Q1426" s="32"/>
      <c r="R1426" s="32"/>
      <c r="S1426" s="32"/>
      <c r="T1426" s="32"/>
      <c r="U1426" s="32"/>
    </row>
    <row r="1427" spans="17:21">
      <c r="Q1427" s="32"/>
      <c r="R1427" s="32"/>
      <c r="S1427" s="32"/>
      <c r="T1427" s="32"/>
      <c r="U1427" s="32"/>
    </row>
    <row r="1428" spans="17:21">
      <c r="Q1428" s="32"/>
      <c r="R1428" s="32"/>
      <c r="S1428" s="32"/>
      <c r="T1428" s="32"/>
      <c r="U1428" s="32"/>
    </row>
    <row r="1429" spans="17:21">
      <c r="Q1429" s="32"/>
      <c r="R1429" s="32"/>
      <c r="S1429" s="32"/>
      <c r="T1429" s="32"/>
      <c r="U1429" s="32"/>
    </row>
    <row r="1430" spans="17:21">
      <c r="Q1430" s="32"/>
      <c r="R1430" s="32"/>
      <c r="S1430" s="32"/>
      <c r="T1430" s="32"/>
      <c r="U1430" s="32"/>
    </row>
    <row r="1431" spans="17:21">
      <c r="Q1431" s="32"/>
      <c r="R1431" s="32"/>
      <c r="S1431" s="32"/>
      <c r="T1431" s="32"/>
      <c r="U1431" s="32"/>
    </row>
    <row r="1432" spans="17:21">
      <c r="Q1432" s="32"/>
      <c r="R1432" s="32"/>
      <c r="S1432" s="32"/>
      <c r="T1432" s="32"/>
      <c r="U1432" s="32"/>
    </row>
    <row r="1433" spans="17:21">
      <c r="Q1433" s="32"/>
      <c r="R1433" s="32"/>
      <c r="S1433" s="32"/>
      <c r="T1433" s="32"/>
      <c r="U1433" s="32"/>
    </row>
    <row r="1434" spans="17:21">
      <c r="Q1434" s="32"/>
      <c r="R1434" s="32"/>
      <c r="S1434" s="32"/>
      <c r="T1434" s="32"/>
      <c r="U1434" s="32"/>
    </row>
    <row r="1435" spans="17:21">
      <c r="Q1435" s="32"/>
      <c r="R1435" s="32"/>
      <c r="S1435" s="32"/>
      <c r="T1435" s="32"/>
      <c r="U1435" s="32"/>
    </row>
    <row r="1436" spans="17:21">
      <c r="Q1436" s="32"/>
      <c r="R1436" s="32"/>
      <c r="S1436" s="32"/>
      <c r="T1436" s="32"/>
      <c r="U1436" s="32"/>
    </row>
    <row r="1437" spans="17:21">
      <c r="Q1437" s="32"/>
      <c r="R1437" s="32"/>
      <c r="S1437" s="32"/>
      <c r="T1437" s="32"/>
      <c r="U1437" s="32"/>
    </row>
    <row r="1438" spans="17:21">
      <c r="Q1438" s="32"/>
      <c r="R1438" s="32"/>
      <c r="S1438" s="32"/>
      <c r="T1438" s="32"/>
      <c r="U1438" s="32"/>
    </row>
    <row r="1439" spans="17:21">
      <c r="Q1439" s="32"/>
      <c r="R1439" s="32"/>
      <c r="S1439" s="32"/>
      <c r="T1439" s="32"/>
      <c r="U1439" s="32"/>
    </row>
    <row r="1440" spans="17:21">
      <c r="Q1440" s="32"/>
      <c r="R1440" s="32"/>
      <c r="S1440" s="32"/>
      <c r="T1440" s="32"/>
      <c r="U1440" s="32"/>
    </row>
    <row r="1441" spans="17:21">
      <c r="Q1441" s="32"/>
      <c r="R1441" s="32"/>
      <c r="S1441" s="32"/>
      <c r="T1441" s="32"/>
      <c r="U1441" s="32"/>
    </row>
    <row r="1442" spans="17:21">
      <c r="Q1442" s="32"/>
      <c r="R1442" s="32"/>
      <c r="S1442" s="32"/>
      <c r="T1442" s="32"/>
      <c r="U1442" s="32"/>
    </row>
    <row r="1443" spans="17:21">
      <c r="Q1443" s="32"/>
      <c r="R1443" s="32"/>
      <c r="S1443" s="32"/>
      <c r="T1443" s="32"/>
      <c r="U1443" s="32"/>
    </row>
    <row r="1444" spans="17:21">
      <c r="Q1444" s="32"/>
      <c r="R1444" s="32"/>
      <c r="S1444" s="32"/>
      <c r="T1444" s="32"/>
      <c r="U1444" s="32"/>
    </row>
    <row r="1445" spans="17:21">
      <c r="Q1445" s="32"/>
      <c r="R1445" s="32"/>
      <c r="S1445" s="32"/>
      <c r="T1445" s="32"/>
      <c r="U1445" s="32"/>
    </row>
    <row r="1446" spans="17:21">
      <c r="Q1446" s="32"/>
      <c r="R1446" s="32"/>
      <c r="S1446" s="32"/>
      <c r="T1446" s="32"/>
      <c r="U1446" s="32"/>
    </row>
    <row r="1447" spans="17:21">
      <c r="Q1447" s="32"/>
      <c r="R1447" s="32"/>
      <c r="S1447" s="32"/>
      <c r="T1447" s="32"/>
      <c r="U1447" s="32"/>
    </row>
  </sheetData>
  <autoFilter ref="A8:HZ1237" xr:uid="{E954BA7F-A575-40E6-B9B5-28D0D4CB6237}"/>
  <mergeCells count="126">
    <mergeCell ref="J585:J588"/>
    <mergeCell ref="K585:K588"/>
    <mergeCell ref="L585:L588"/>
    <mergeCell ref="M585:M588"/>
    <mergeCell ref="N585:N588"/>
    <mergeCell ref="O585:O588"/>
    <mergeCell ref="A585:A588"/>
    <mergeCell ref="B585:B588"/>
    <mergeCell ref="C585:C588"/>
    <mergeCell ref="D585:D588"/>
    <mergeCell ref="E585:E588"/>
    <mergeCell ref="F585:F588"/>
    <mergeCell ref="G585:G588"/>
    <mergeCell ref="H585:H588"/>
    <mergeCell ref="I585:I588"/>
    <mergeCell ref="L430:L431"/>
    <mergeCell ref="M430:M431"/>
    <mergeCell ref="A430:A431"/>
    <mergeCell ref="B430:B431"/>
    <mergeCell ref="C430:C431"/>
    <mergeCell ref="D430:D431"/>
    <mergeCell ref="E430:E431"/>
    <mergeCell ref="F430:F431"/>
    <mergeCell ref="G430:G431"/>
    <mergeCell ref="H430:H431"/>
    <mergeCell ref="I430:I431"/>
    <mergeCell ref="K430:K431"/>
    <mergeCell ref="J444:J445"/>
    <mergeCell ref="I444:I445"/>
    <mergeCell ref="H444:H445"/>
    <mergeCell ref="G444:G445"/>
    <mergeCell ref="F444:F445"/>
    <mergeCell ref="I450:I452"/>
    <mergeCell ref="H450:H452"/>
    <mergeCell ref="G450:G452"/>
    <mergeCell ref="F450:F452"/>
    <mergeCell ref="J456:J457"/>
    <mergeCell ref="I456:I457"/>
    <mergeCell ref="AV6:AX6"/>
    <mergeCell ref="Y6:AA6"/>
    <mergeCell ref="AB6:AB7"/>
    <mergeCell ref="AC6:AC7"/>
    <mergeCell ref="AD6:AD7"/>
    <mergeCell ref="AE6:AE7"/>
    <mergeCell ref="AF6:AF7"/>
    <mergeCell ref="AG6:AI6"/>
    <mergeCell ref="AJ6:AL6"/>
    <mergeCell ref="AM6:AO6"/>
    <mergeCell ref="AP6:AR6"/>
    <mergeCell ref="AS6:AU6"/>
    <mergeCell ref="Y2:AE2"/>
    <mergeCell ref="E5:O5"/>
    <mergeCell ref="R5:U5"/>
    <mergeCell ref="F6:F7"/>
    <mergeCell ref="G6:G7"/>
    <mergeCell ref="H6:H7"/>
    <mergeCell ref="I6:I7"/>
    <mergeCell ref="J6:J7"/>
    <mergeCell ref="K6:K7"/>
    <mergeCell ref="X6:X7"/>
    <mergeCell ref="M6:M7"/>
    <mergeCell ref="N6:N7"/>
    <mergeCell ref="O6:O7"/>
    <mergeCell ref="P6:P7"/>
    <mergeCell ref="Q6:Q7"/>
    <mergeCell ref="R6:R7"/>
    <mergeCell ref="S6:S7"/>
    <mergeCell ref="T6:T7"/>
    <mergeCell ref="U6:U7"/>
    <mergeCell ref="V6:V7"/>
    <mergeCell ref="W6:W7"/>
    <mergeCell ref="O412:O415"/>
    <mergeCell ref="N412:N415"/>
    <mergeCell ref="M412:M415"/>
    <mergeCell ref="L412:L415"/>
    <mergeCell ref="K412:K415"/>
    <mergeCell ref="A6:A7"/>
    <mergeCell ref="B6:B7"/>
    <mergeCell ref="C6:C7"/>
    <mergeCell ref="D6:D7"/>
    <mergeCell ref="E6:E7"/>
    <mergeCell ref="L6:L7"/>
    <mergeCell ref="E412:E415"/>
    <mergeCell ref="D412:D415"/>
    <mergeCell ref="C412:C415"/>
    <mergeCell ref="B412:B415"/>
    <mergeCell ref="A412:A415"/>
    <mergeCell ref="J412:J415"/>
    <mergeCell ref="I412:I415"/>
    <mergeCell ref="H412:H415"/>
    <mergeCell ref="G412:G415"/>
    <mergeCell ref="F412:F415"/>
    <mergeCell ref="E444:E445"/>
    <mergeCell ref="D444:D445"/>
    <mergeCell ref="C444:C445"/>
    <mergeCell ref="B444:B445"/>
    <mergeCell ref="A444:A445"/>
    <mergeCell ref="O444:O445"/>
    <mergeCell ref="N444:N445"/>
    <mergeCell ref="M444:M445"/>
    <mergeCell ref="L444:L445"/>
    <mergeCell ref="K444:K445"/>
    <mergeCell ref="C456:C457"/>
    <mergeCell ref="B456:B457"/>
    <mergeCell ref="A456:A457"/>
    <mergeCell ref="AF5:AX5"/>
    <mergeCell ref="H456:H457"/>
    <mergeCell ref="G456:G457"/>
    <mergeCell ref="F456:F457"/>
    <mergeCell ref="E456:E457"/>
    <mergeCell ref="D456:D457"/>
    <mergeCell ref="O456:O457"/>
    <mergeCell ref="N456:N457"/>
    <mergeCell ref="M456:M457"/>
    <mergeCell ref="L456:L457"/>
    <mergeCell ref="K456:K457"/>
    <mergeCell ref="E450:E452"/>
    <mergeCell ref="D450:D452"/>
    <mergeCell ref="C450:C452"/>
    <mergeCell ref="B450:B452"/>
    <mergeCell ref="A450:A452"/>
    <mergeCell ref="N450:N452"/>
    <mergeCell ref="M450:M452"/>
    <mergeCell ref="L450:L452"/>
    <mergeCell ref="K450:K452"/>
    <mergeCell ref="J450:J452"/>
  </mergeCells>
  <dataValidations count="97">
    <dataValidation type="decimal" errorStyle="warning" allowBlank="1" showInputMessage="1" showErrorMessage="1" errorTitle="Cena" error="mora biti enaka ali manjša od lastne cene" sqref="AF133 JM133 TI133 ADE133 ANA133 AWW133 BGS133 BQO133 CAK133 CKG133 CUC133 DDY133 DNU133 DXQ133 EHM133 ERI133 FBE133 FLA133 FUW133 GES133 GOO133 GYK133 HIG133 HSC133 IBY133 ILU133 IVQ133 JFM133 JPI133 JZE133 KJA133 KSW133 LCS133 LMO133 LWK133 MGG133 MQC133 MZY133 NJU133 NTQ133 ODM133 ONI133 OXE133 PHA133 PQW133 QAS133 QKO133 QUK133 REG133 ROC133 RXY133 SHU133 SRQ133 TBM133 TLI133 TVE133 UFA133 UOW133 UYS133 VIO133 VSK133 WCG133 WMC133 WVY133 X136 JE136 TA136 ACW136 AMS136 AWO136 BGK136 BQG136 CAC136 CJY136 CTU136 DDQ136 DNM136 DXI136 EHE136 ERA136 FAW136 FKS136 FUO136 GEK136 GOG136 GYC136 HHY136 HRU136 IBQ136 ILM136 IVI136 JFE136 JPA136 JYW136 KIS136 KSO136 LCK136 LMG136 LWC136 MFY136 MPU136 MZQ136 NJM136 NTI136 ODE136 ONA136 OWW136 PGS136 PQO136 QAK136 QKG136 QUC136 RDY136 RNU136 RXQ136 SHM136 SRI136 TBE136 TLA136 TUW136 UES136 UOO136 UYK136 VIG136 VSC136 WBY136 WLU136 WVQ136 U128:V128 JB128:JC128 SX128:SY128 ACT128:ACU128 AMP128:AMQ128 AWL128:AWM128 BGH128:BGI128 BQD128:BQE128 BZZ128:CAA128 CJV128:CJW128 CTR128:CTS128 DDN128:DDO128 DNJ128:DNK128 DXF128:DXG128 EHB128:EHC128 EQX128:EQY128 FAT128:FAU128 FKP128:FKQ128 FUL128:FUM128 GEH128:GEI128 GOD128:GOE128 GXZ128:GYA128 HHV128:HHW128 HRR128:HRS128 IBN128:IBO128 ILJ128:ILK128 IVF128:IVG128 JFB128:JFC128 JOX128:JOY128 JYT128:JYU128 KIP128:KIQ128 KSL128:KSM128 LCH128:LCI128 LMD128:LME128 LVZ128:LWA128 MFV128:MFW128 MPR128:MPS128 MZN128:MZO128 NJJ128:NJK128 NTF128:NTG128 ODB128:ODC128 OMX128:OMY128 OWT128:OWU128 PGP128:PGQ128 PQL128:PQM128 QAH128:QAI128 QKD128:QKE128 QTZ128:QUA128 RDV128:RDW128 RNR128:RNS128 RXN128:RXO128 SHJ128:SHK128 SRF128:SRG128 TBB128:TBC128 TKX128:TKY128 TUT128:TUU128 UEP128:UEQ128 UOL128:UOM128 UYH128:UYI128 VID128:VIE128 VRZ128:VSA128 WBV128:WBW128 WLR128:WLS128 WVN128:WVO128 X128 JE128 TA128 ACW128 AMS128 AWO128 BGK128 BQG128 CAC128 CJY128 CTU128 DDQ128 DNM128 DXI128 EHE128 ERA128 FAW128 FKS128 FUO128 GEK128 GOG128 GYC128 HHY128 HRU128 IBQ128 ILM128 IVI128 JFE128 JPA128 JYW128 KIS128 KSO128 LCK128 LMG128 LWC128 MFY128 MPU128 MZQ128 NJM128 NTI128 ODE128 ONA128 OWW128 PGS128 PQO128 QAK128 QKG128 QUC128 RDY128 RNU128 RXQ128 SHM128 SRI128 TBE128 TLA128 TUW128 UES128 UOO128 UYK128 VIG128 VSC128 WBY128 WLU128 WVQ128 V131:W131 JC131:JD131 SY131:SZ131 ACU131:ACV131 AMQ131:AMR131 AWM131:AWN131 BGI131:BGJ131 BQE131:BQF131 CAA131:CAB131 CJW131:CJX131 CTS131:CTT131 DDO131:DDP131 DNK131:DNL131 DXG131:DXH131 EHC131:EHD131 EQY131:EQZ131 FAU131:FAV131 FKQ131:FKR131 FUM131:FUN131 GEI131:GEJ131 GOE131:GOF131 GYA131:GYB131 HHW131:HHX131 HRS131:HRT131 IBO131:IBP131 ILK131:ILL131 IVG131:IVH131 JFC131:JFD131 JOY131:JOZ131 JYU131:JYV131 KIQ131:KIR131 KSM131:KSN131 LCI131:LCJ131 LME131:LMF131 LWA131:LWB131 MFW131:MFX131 MPS131:MPT131 MZO131:MZP131 NJK131:NJL131 NTG131:NTH131 ODC131:ODD131 OMY131:OMZ131 OWU131:OWV131 PGQ131:PGR131 PQM131:PQN131 QAI131:QAJ131 QKE131:QKF131 QUA131:QUB131 RDW131:RDX131 RNS131:RNT131 RXO131:RXP131 SHK131:SHL131 SRG131:SRH131 TBC131:TBD131 TKY131:TKZ131 TUU131:TUV131 UEQ131:UER131 UOM131:UON131 UYI131:UYJ131 VIE131:VIF131 VSA131:VSB131 WBW131:WBX131 WLS131:WLT131 WVO131:WVP131 AC125:AC127 JJ125:JJ127 TF125:TF127 ADB125:ADB127 AMX125:AMX127 AWT125:AWT127 BGP125:BGP127 BQL125:BQL127 CAH125:CAH127 CKD125:CKD127 CTZ125:CTZ127 DDV125:DDV127 DNR125:DNR127 DXN125:DXN127 EHJ125:EHJ127 ERF125:ERF127 FBB125:FBB127 FKX125:FKX127 FUT125:FUT127 GEP125:GEP127 GOL125:GOL127 GYH125:GYH127 HID125:HID127 HRZ125:HRZ127 IBV125:IBV127 ILR125:ILR127 IVN125:IVN127 JFJ125:JFJ127 JPF125:JPF127 JZB125:JZB127 KIX125:KIX127 KST125:KST127 LCP125:LCP127 LML125:LML127 LWH125:LWH127 MGD125:MGD127 MPZ125:MPZ127 MZV125:MZV127 NJR125:NJR127 NTN125:NTN127 ODJ125:ODJ127 ONF125:ONF127 OXB125:OXB127 PGX125:PGX127 PQT125:PQT127 QAP125:QAP127 QKL125:QKL127 QUH125:QUH127 RED125:RED127 RNZ125:RNZ127 RXV125:RXV127 SHR125:SHR127 SRN125:SRN127 TBJ125:TBJ127 TLF125:TLF127 TVB125:TVB127 UEX125:UEX127 UOT125:UOT127 UYP125:UYP127 VIL125:VIL127 VSH125:VSH127 WCD125:WCD127 WLZ125:WLZ127 WVV125:WVV127 AD128 JK128 TG128 ADC128 AMY128 AWU128 BGQ128 BQM128 CAI128 CKE128 CUA128 DDW128 DNS128 DXO128 EHK128 ERG128 FBC128 FKY128 FUU128 GEQ128 GOM128 GYI128 HIE128 HSA128 IBW128 ILS128 IVO128 JFK128 JPG128 JZC128 KIY128 KSU128 LCQ128 LMM128 LWI128 MGE128 MQA128 MZW128 NJS128 NTO128 ODK128 ONG128 OXC128 PGY128 PQU128 QAQ128 QKM128 QUI128 REE128 ROA128 RXW128 SHS128 SRO128 TBK128 TLG128 TVC128 UEY128 UOU128 UYQ128 VIM128 VSI128 WCE128 WMA128 WVW128 AC130 JJ130 TF130 ADB130 AMX130 AWT130 BGP130 BQL130 CAH130 CKD130 CTZ130 DDV130 DNR130 DXN130 EHJ130 ERF130 FBB130 FKX130 FUT130 GEP130 GOL130 GYH130 HID130 HRZ130 IBV130 ILR130 IVN130 JFJ130 JPF130 JZB130 KIX130 KST130 LCP130 LML130 LWH130 MGD130 MPZ130 MZV130 NJR130 NTN130 ODJ130 ONF130 OXB130 PGX130 PQT130 QAP130 QKL130 QUH130 RED130 RNZ130 RXV130 SHR130 SRN130 TBJ130 TLF130 TVB130 UEX130 UOT130 UYP130 VIL130 VSH130 WCD130 WLZ130 WVV130 AC139:AC140 JJ139:JJ140 TF139:TF140 ADB139:ADB140 AMX139:AMX140 AWT139:AWT140 BGP139:BGP140 BQL139:BQL140 CAH139:CAH140 CKD139:CKD140 CTZ139:CTZ140 DDV139:DDV140 DNR139:DNR140 DXN139:DXN140 EHJ139:EHJ140 ERF139:ERF140 FBB139:FBB140 FKX139:FKX140 FUT139:FUT140 GEP139:GEP140 GOL139:GOL140 GYH139:GYH140 HID139:HID140 HRZ139:HRZ140 IBV139:IBV140 ILR139:ILR140 IVN139:IVN140 JFJ139:JFJ140 JPF139:JPF140 JZB139:JZB140 KIX139:KIX140 KST139:KST140 LCP139:LCP140 LML139:LML140 LWH139:LWH140 MGD139:MGD140 MPZ139:MPZ140 MZV139:MZV140 NJR139:NJR140 NTN139:NTN140 ODJ139:ODJ140 ONF139:ONF140 OXB139:OXB140 PGX139:PGX140 PQT139:PQT140 QAP139:QAP140 QKL139:QKL140 QUH139:QUH140 RED139:RED140 RNZ139:RNZ140 RXV139:RXV140 SHR139:SHR140 SRN139:SRN140 TBJ139:TBJ140 TLF139:TLF140 TVB139:TVB140 UEX139:UEX140 UOT139:UOT140 UYP139:UYP140 VIL139:VIL140 VSH139:VSH140 WCD139:WCD140 WLZ139:WLZ140 WVV139:WVV140 AC145:AC149 JJ145:JJ149 TF145:TF149 ADB145:ADB149 AMX145:AMX149 AWT145:AWT149 BGP145:BGP149 BQL145:BQL149 CAH145:CAH149 CKD145:CKD149 CTZ145:CTZ149 DDV145:DDV149 DNR145:DNR149 DXN145:DXN149 EHJ145:EHJ149 ERF145:ERF149 FBB145:FBB149 FKX145:FKX149 FUT145:FUT149 GEP145:GEP149 GOL145:GOL149 GYH145:GYH149 HID145:HID149 HRZ145:HRZ149 IBV145:IBV149 ILR145:ILR149 IVN145:IVN149 JFJ145:JFJ149 JPF145:JPF149 JZB145:JZB149 KIX145:KIX149 KST145:KST149 LCP145:LCP149 LML145:LML149 LWH145:LWH149 MGD145:MGD149 MPZ145:MPZ149 MZV145:MZV149 NJR145:NJR149 NTN145:NTN149 ODJ145:ODJ149 ONF145:ONF149 OXB145:OXB149 PGX145:PGX149 PQT145:PQT149 QAP145:QAP149 QKL145:QKL149 QUH145:QUH149 RED145:RED149 RNZ145:RNZ149 RXV145:RXV149 SHR145:SHR149 SRN145:SRN149 TBJ145:TBJ149 TLF145:TLF149 TVB145:TVB149 UEX145:UEX149 UOT145:UOT149 UYP145:UYP149 VIL145:VIL149 VSH145:VSH149 WCD145:WCD149 WLZ145:WLZ149 WVV145:WVV149 AF158 JM158 TI158 ADE158 ANA158 AWW158 BGS158 BQO158 CAK158 CKG158 CUC158 DDY158 DNU158 DXQ158 EHM158 ERI158 FBE158 FLA158 FUW158 GES158 GOO158 GYK158 HIG158 HSC158 IBY158 ILU158 IVQ158 JFM158 JPI158 JZE158 KJA158 KSW158 LCS158 LMO158 LWK158 MGG158 MQC158 MZY158 NJU158 NTQ158 ODM158 ONI158 OXE158 PHA158 PQW158 QAS158 QKO158 QUK158 REG158 ROC158 RXY158 SHU158 SRQ158 TBM158 TLI158 TVE158 UFA158 UOW158 UYS158 VIO158 VSK158 WCG158 WMC158 WVY158 AD136 JK136 TG136 ADC136 AMY136 AWU136 BGQ136 BQM136 CAI136 CKE136 CUA136 DDW136 DNS136 DXO136 EHK136 ERG136 FBC136 FKY136 FUU136 GEQ136 GOM136 GYI136 HIE136 HSA136 IBW136 ILS136 IVO136 JFK136 JPG136 JZC136 KIY136 KSU136 LCQ136 LMM136 LWI136 MGE136 MQA136 MZW136 NJS136 NTO136 ODK136 ONG136 OXC136 PGY136 PQU136 QAQ136 QKM136 QUI136 REE136 ROA136 RXW136 SHS136 SRO136 TBK136 TLG136 TVC136 UEY136 UOU136 UYQ136 VIM136 VSI136 WCE136 WMA136 WVW136 AD153:AD154 JK153:JK154 TG153:TG154 ADC153:ADC154 AMY153:AMY154 AWU153:AWU154 BGQ153:BGQ154 BQM153:BQM154 CAI153:CAI154 CKE153:CKE154 CUA153:CUA154 DDW153:DDW154 DNS153:DNS154 DXO153:DXO154 EHK153:EHK154 ERG153:ERG154 FBC153:FBC154 FKY153:FKY154 FUU153:FUU154 GEQ153:GEQ154 GOM153:GOM154 GYI153:GYI154 HIE153:HIE154 HSA153:HSA154 IBW153:IBW154 ILS153:ILS154 IVO153:IVO154 JFK153:JFK154 JPG153:JPG154 JZC153:JZC154 KIY153:KIY154 KSU153:KSU154 LCQ153:LCQ154 LMM153:LMM154 LWI153:LWI154 MGE153:MGE154 MQA153:MQA154 MZW153:MZW154 NJS153:NJS154 NTO153:NTO154 ODK153:ODK154 ONG153:ONG154 OXC153:OXC154 PGY153:PGY154 PQU153:PQU154 QAQ153:QAQ154 QKM153:QKM154 QUI153:QUI154 REE153:REE154 ROA153:ROA154 RXW153:RXW154 SHS153:SHS154 SRO153:SRO154 TBK153:TBK154 TLG153:TLG154 TVC153:TVC154 UEY153:UEY154 UOU153:UOU154 UYQ153:UYQ154 VIM153:VIM154 VSI153:VSI154 WCE153:WCE154 WMA153:WMA154 WVW153:WVW154 U136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AF128 JM128 TI128 ADE128 ANA128 AWW128 BGS128 BQO128 CAK128 CKG128 CUC128 DDY128 DNU128 DXQ128 EHM128 ERI128 FBE128 FLA128 FUW128 GES128 GOO128 GYK128 HIG128 HSC128 IBY128 ILU128 IVQ128 JFM128 JPI128 JZE128 KJA128 KSW128 LCS128 LMO128 LWK128 MGG128 MQC128 MZY128 NJU128 NTQ128 ODM128 ONI128 OXE128 PHA128 PQW128 QAS128 QKO128 QUK128 REG128 ROC128 RXY128 SHU128 SRQ128 TBM128 TLI128 TVE128 UFA128 UOW128 UYS128 VIO128 VSK128 WCG128 WMC128 WVY128 V133 JC133 SY133 ACU133 AMQ133 AWM133 BGI133 BQE133 CAA133 CJW133 CTS133 DDO133 DNK133 DXG133 EHC133 EQY133 FAU133 FKQ133 FUM133 GEI133 GOE133 GYA133 HHW133 HRS133 IBO133 ILK133 IVG133 JFC133 JOY133 JYU133 KIQ133 KSM133 LCI133 LME133 LWA133 MFW133 MPS133 MZO133 NJK133 NTG133 ODC133 OMY133 OWU133 PGQ133 PQM133 QAI133 QKE133 QUA133 RDW133 RNS133 RXO133 SHK133 SRG133 TBC133 TKY133 TUU133 UEQ133 UOM133 UYI133 VIE133 VSA133 WBW133 WLS133 WVO133 V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AF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V135:V138 JC135:JC138 SY135:SY138 ACU135:ACU138 AMQ135:AMQ138 AWM135:AWM138 BGI135:BGI138 BQE135:BQE138 CAA135:CAA138 CJW135:CJW138 CTS135:CTS138 DDO135:DDO138 DNK135:DNK138 DXG135:DXG138 EHC135:EHC138 EQY135:EQY138 FAU135:FAU138 FKQ135:FKQ138 FUM135:FUM138 GEI135:GEI138 GOE135:GOE138 GYA135:GYA138 HHW135:HHW138 HRS135:HRS138 IBO135:IBO138 ILK135:ILK138 IVG135:IVG138 JFC135:JFC138 JOY135:JOY138 JYU135:JYU138 KIQ135:KIQ138 KSM135:KSM138 LCI135:LCI138 LME135:LME138 LWA135:LWA138 MFW135:MFW138 MPS135:MPS138 MZO135:MZO138 NJK135:NJK138 NTG135:NTG138 ODC135:ODC138 OMY135:OMY138 OWU135:OWU138 PGQ135:PGQ138 PQM135:PQM138 QAI135:QAI138 QKE135:QKE138 QUA135:QUA138 RDW135:RDW138 RNS135:RNS138 RXO135:RXO138 SHK135:SHK138 SRG135:SRG138 TBC135:TBC138 TKY135:TKY138 TUU135:TUU138 UEQ135:UEQ138 UOM135:UOM138 UYI135:UYI138 VIE135:VIE138 VSA135:VSA138 WBW135:WBW138 WLS135:WLS138 WVO135:WVO138 W135 JD135 SZ135 ACV135 AMR135 AWN135 BGJ135 BQF135 CAB135 CJX135 CTT135 DDP135 DNL135 DXH135 EHD135 EQZ135 FAV135 FKR135 FUN135 GEJ135 GOF135 GYB135 HHX135 HRT135 IBP135 ILL135 IVH135 JFD135 JOZ135 JYV135 KIR135 KSN135 LCJ135 LMF135 LWB135 MFX135 MPT135 MZP135 NJL135 NTH135 ODD135 OMZ135 OWV135 PGR135 PQN135 QAJ135 QKF135 QUB135 RDX135 RNT135 RXP135 SHL135 SRH135 TBD135 TKZ135 TUV135 UER135 UON135 UYJ135 VIF135 VSB135 WBX135 WLT135 WVP135 AF143 JM143 TI143 ADE143 ANA143 AWW143 BGS143 BQO143 CAK143 CKG143 CUC143 DDY143 DNU143 DXQ143 EHM143 ERI143 FBE143 FLA143 FUW143 GES143 GOO143 GYK143 HIG143 HSC143 IBY143 ILU143 IVQ143 JFM143 JPI143 JZE143 KJA143 KSW143 LCS143 LMO143 LWK143 MGG143 MQC143 MZY143 NJU143 NTQ143 ODM143 ONI143 OXE143 PHA143 PQW143 QAS143 QKO143 QUK143 REG143 ROC143 RXY143 SHU143 SRQ143 TBM143 TLI143 TVE143 UFA143 UOW143 UYS143 VIO143 VSK143 WCG143 WMC143 WVY143 AC132 JJ132 TF132 ADB132 AMX132 AWT132 BGP132 BQL132 CAH132 CKD132 CTZ132 DDV132 DNR132 DXN132 EHJ132 ERF132 FBB132 FKX132 FUT132 GEP132 GOL132 GYH132 HID132 HRZ132 IBV132 ILR132 IVN132 JFJ132 JPF132 JZB132 KIX132 KST132 LCP132 LML132 LWH132 MGD132 MPZ132 MZV132 NJR132 NTN132 ODJ132 ONF132 OXB132 PGX132 PQT132 QAP132 QKL132 QUH132 RED132 RNZ132 RXV132 SHR132 SRN132 TBJ132 TLF132 TVB132 UEX132 UOT132 UYP132 VIL132 VSH132 WCD132 WLZ132 WVV132 AF136 JM136 TI136 ADE136 ANA136 AWW136 BGS136 BQO136 CAK136 CKG136 CUC136 DDY136 DNU136 DXQ136 EHM136 ERI136 FBE136 FLA136 FUW136 GES136 GOO136 GYK136 HIG136 HSC136 IBY136 ILU136 IVQ136 JFM136 JPI136 JZE136 KJA136 KSW136 LCS136 LMO136 LWK136 MGG136 MQC136 MZY136 NJU136 NTQ136 ODM136 ONI136 OXE136 PHA136 PQW136 QAS136 QKO136 QUK136 REG136 ROC136 RXY136 SHU136 SRQ136 TBM136 TLI136 TVE136 UFA136 UOW136 UYS136 VIO136 VSK136 WCG136 WMC136 WVY136 V151:W152 JC151:JD152 SY151:SZ152 ACU151:ACV152 AMQ151:AMR152 AWM151:AWN152 BGI151:BGJ152 BQE151:BQF152 CAA151:CAB152 CJW151:CJX152 CTS151:CTT152 DDO151:DDP152 DNK151:DNL152 DXG151:DXH152 EHC151:EHD152 EQY151:EQZ152 FAU151:FAV152 FKQ151:FKR152 FUM151:FUN152 GEI151:GEJ152 GOE151:GOF152 GYA151:GYB152 HHW151:HHX152 HRS151:HRT152 IBO151:IBP152 ILK151:ILL152 IVG151:IVH152 JFC151:JFD152 JOY151:JOZ152 JYU151:JYV152 KIQ151:KIR152 KSM151:KSN152 LCI151:LCJ152 LME151:LMF152 LWA151:LWB152 MFW151:MFX152 MPS151:MPT152 MZO151:MZP152 NJK151:NJL152 NTG151:NTH152 ODC151:ODD152 OMY151:OMZ152 OWU151:OWV152 PGQ151:PGR152 PQM151:PQN152 QAI151:QAJ152 QKE151:QKF152 QUA151:QUB152 RDW151:RDX152 RNS151:RNT152 RXO151:RXP152 SHK151:SHL152 SRG151:SRH152 TBC151:TBD152 TKY151:TKZ152 TUU151:TUV152 UEQ151:UER152 UOM151:UON152 UYI151:UYJ152 VIE151:VIF152 VSA151:VSB152 WBW151:WBX152 WLS151:WLT152 WVO151:WVP152 AF153 JM153 TI153 ADE153 ANA153 AWW153 BGS153 BQO153 CAK153 CKG153 CUC153 DDY153 DNU153 DXQ153 EHM153 ERI153 FBE153 FLA153 FUW153 GES153 GOO153 GYK153 HIG153 HSC153 IBY153 ILU153 IVQ153 JFM153 JPI153 JZE153 KJA153 KSW153 LCS153 LMO153 LWK153 MGG153 MQC153 MZY153 NJU153 NTQ153 ODM153 ONI153 OXE153 PHA153 PQW153 QAS153 QKO153 QUK153 REG153 ROC153 RXY153 SHU153 SRQ153 TBM153 TLI153 TVE153 UFA153 UOW153 UYS153 VIO153 VSK153 WCG153 WMC153 WVY153 W138 JD138 SZ138 ACV138 AMR138 AWN138 BGJ138 BQF138 CAB138 CJX138 CTT138 DDP138 DNL138 DXH138 EHD138 EQZ138 FAV138 FKR138 FUN138 GEJ138 GOF138 GYB138 HHX138 HRT138 IBP138 ILL138 IVH138 JFD138 JOZ138 JYV138 KIR138 KSN138 LCJ138 LMF138 LWB138 MFX138 MPT138 MZP138 NJL138 NTH138 ODD138 OMZ138 OWV138 PGR138 PQN138 QAJ138 QKF138 QUB138 RDX138 RNT138 RXP138 SHL138 SRH138 TBD138 TKZ138 TUV138 UER138 UON138 UYJ138 VIF138 VSB138 WBX138 WLT138 WVP138 AF148 JM148 TI148 ADE148 ANA148 AWW148 BGS148 BQO148 CAK148 CKG148 CUC148 DDY148 DNU148 DXQ148 EHM148 ERI148 FBE148 FLA148 FUW148 GES148 GOO148 GYK148 HIG148 HSC148 IBY148 ILU148 IVQ148 JFM148 JPI148 JZE148 KJA148 KSW148 LCS148 LMO148 LWK148 MGG148 MQC148 MZY148 NJU148 NTQ148 ODM148 ONI148 OXE148 PHA148 PQW148 QAS148 QKO148 QUK148 REG148 ROC148 RXY148 SHU148 SRQ148 TBM148 TLI148 TVE148 UFA148 UOW148 UYS148 VIO148 VSK148 WCG148 WMC148 WVY148 AC153:AC163 JJ153:JJ163 TF153:TF163 ADB153:ADB163 AMX153:AMX163 AWT153:AWT163 BGP153:BGP163 BQL153:BQL163 CAH153:CAH163 CKD153:CKD163 CTZ153:CTZ163 DDV153:DDV163 DNR153:DNR163 DXN153:DXN163 EHJ153:EHJ163 ERF153:ERF163 FBB153:FBB163 FKX153:FKX163 FUT153:FUT163 GEP153:GEP163 GOL153:GOL163 GYH153:GYH163 HID153:HID163 HRZ153:HRZ163 IBV153:IBV163 ILR153:ILR163 IVN153:IVN163 JFJ153:JFJ163 JPF153:JPF163 JZB153:JZB163 KIX153:KIX163 KST153:KST163 LCP153:LCP163 LML153:LML163 LWH153:LWH163 MGD153:MGD163 MPZ153:MPZ163 MZV153:MZV163 NJR153:NJR163 NTN153:NTN163 ODJ153:ODJ163 ONF153:ONF163 OXB153:OXB163 PGX153:PGX163 PQT153:PQT163 QAP153:QAP163 QKL153:QKL163 QUH153:QUH163 RED153:RED163 RNZ153:RNZ163 RXV153:RXV163 SHR153:SHR163 SRN153:SRN163 TBJ153:TBJ163 TLF153:TLF163 TVB153:TVB163 UEX153:UEX163 UOT153:UOT163 UYP153:UYP163 VIL153:VIL163 VSH153:VSH163 WCD153:WCD163 WLZ153:WLZ163 WVV153:WVV163 AD156:AD163 JK156:JK163 TG156:TG163 ADC156:ADC163 AMY156:AMY163 AWU156:AWU163 BGQ156:BGQ163 BQM156:BQM163 CAI156:CAI163 CKE156:CKE163 CUA156:CUA163 DDW156:DDW163 DNS156:DNS163 DXO156:DXO163 EHK156:EHK163 ERG156:ERG163 FBC156:FBC163 FKY156:FKY163 FUU156:FUU163 GEQ156:GEQ163 GOM156:GOM163 GYI156:GYI163 HIE156:HIE163 HSA156:HSA163 IBW156:IBW163 ILS156:ILS163 IVO156:IVO163 JFK156:JFK163 JPG156:JPG163 JZC156:JZC163 KIY156:KIY163 KSU156:KSU163 LCQ156:LCQ163 LMM156:LMM163 LWI156:LWI163 MGE156:MGE163 MQA156:MQA163 MZW156:MZW163 NJS156:NJS163 NTO156:NTO163 ODK156:ODK163 ONG156:ONG163 OXC156:OXC163 PGY156:PGY163 PQU156:PQU163 QAQ156:QAQ163 QKM156:QKM163 QUI156:QUI163 REE156:REE163 ROA156:ROA163 RXW156:RXW163 SHS156:SHS163 SRO156:SRO163 TBK156:TBK163 TLG156:TLG163 TVC156:TVC163 UEY156:UEY163 UOU156:UOU163 UYQ156:UYQ163 VIM156:VIM163 VSI156:VSI163 WCE156:WCE163 WMA156:WMA163 WVW156:WVW163" xr:uid="{7DA06CC5-C7E3-4296-BC6B-0B04C244222B}">
      <formula1>0</formula1>
      <formula2>AF125</formula2>
    </dataValidation>
    <dataValidation type="decimal" errorStyle="warning" allowBlank="1" showInputMessage="1" showErrorMessage="1" errorTitle="Cena" error="mora biti enaka ali manjša od lastne cene" sqref="AQ125:AQ126 JX125:JX126 TT125:TT126 ADP125:ADP126 ANL125:ANL126 AXH125:AXH126 BHD125:BHD126 BQZ125:BQZ126 CAV125:CAV126 CKR125:CKR126 CUN125:CUN126 DEJ125:DEJ126 DOF125:DOF126 DYB125:DYB126 EHX125:EHX126 ERT125:ERT126 FBP125:FBP126 FLL125:FLL126 FVH125:FVH126 GFD125:GFD126 GOZ125:GOZ126 GYV125:GYV126 HIR125:HIR126 HSN125:HSN126 ICJ125:ICJ126 IMF125:IMF126 IWB125:IWB126 JFX125:JFX126 JPT125:JPT126 JZP125:JZP126 KJL125:KJL126 KTH125:KTH126 LDD125:LDD126 LMZ125:LMZ126 LWV125:LWV126 MGR125:MGR126 MQN125:MQN126 NAJ125:NAJ126 NKF125:NKF126 NUB125:NUB126 ODX125:ODX126 ONT125:ONT126 OXP125:OXP126 PHL125:PHL126 PRH125:PRH126 QBD125:QBD126 QKZ125:QKZ126 QUV125:QUV126 RER125:RER126 RON125:RON126 RYJ125:RYJ126 SIF125:SIF126 SSB125:SSB126 TBX125:TBX126 TLT125:TLT126 TVP125:TVP126 UFL125:UFL126 UPH125:UPH126 UZD125:UZD126 VIZ125:VIZ126 VSV125:VSV126 WCR125:WCR126 WMN125:WMN126 WWJ125:WWJ126 Q122" xr:uid="{783B4489-5A8C-4149-B6C5-AFFA73AC9781}">
      <formula1>0</formula1>
      <formula2>#REF!</formula2>
    </dataValidation>
    <dataValidation type="custom" allowBlank="1" showInputMessage="1" showErrorMessage="1" errorTitle="Access" error="Obvezen podatek - v angleškem jeziku" prompt="Obvezen podatek" sqref="N1066" xr:uid="{62561C85-D7A4-47F7-8A8B-B1804ECA8078}">
      <formula1>1</formula1>
    </dataValidation>
    <dataValidation type="custom" allowBlank="1" showInputMessage="1" showErrorMessage="1" errorTitle="namembnost" error="Obvezen podatek!" prompt="Obvezen podatek" sqref="N1064" xr:uid="{1955AF7E-C82C-4F35-8C62-D116CFB7285F}">
      <formula1>1</formula1>
    </dataValidation>
    <dataValidation type="custom" allowBlank="1" showInputMessage="1" showErrorMessage="1" errorTitle="purpose " error="Obvezen podatek - v angleškem jeziku!" prompt="Obvezen podatek" sqref="O1064" xr:uid="{F51DF6D2-046B-4643-8AC3-E89FB4581EF1}">
      <formula1>1</formula1>
    </dataValidation>
    <dataValidation type="custom" allowBlank="1" showInputMessage="1" showErrorMessage="1" sqref="N1061:O1061" xr:uid="{A5FE586C-F66D-4562-86AF-00F40D6627DF}">
      <formula1>1</formula1>
    </dataValidation>
    <dataValidation type="whole" allowBlank="1" showErrorMessage="1" errorTitle="Klasifikacija" error="Gl. zavihek Classification ali zavihek Klasifikacija_x000a_" sqref="AB1013:AB1018 JI1013:JI1018 TE1013:TE1018 ADA1013:ADA1018 AMW1013:AMW1018 AWS1013:AWS1018 BGO1013:BGO1018 BQK1013:BQK1018 CAG1013:CAG1018 CKC1013:CKC1018 CTY1013:CTY1018 DDU1013:DDU1018 DNQ1013:DNQ1018 DXM1013:DXM1018 EHI1013:EHI1018 ERE1013:ERE1018 FBA1013:FBA1018 FKW1013:FKW1018 FUS1013:FUS1018 GEO1013:GEO1018 GOK1013:GOK1018 GYG1013:GYG1018 HIC1013:HIC1018 HRY1013:HRY1018 IBU1013:IBU1018 ILQ1013:ILQ1018 IVM1013:IVM1018 JFI1013:JFI1018 JPE1013:JPE1018 JZA1013:JZA1018 KIW1013:KIW1018 KSS1013:KSS1018 LCO1013:LCO1018 LMK1013:LMK1018 LWG1013:LWG1018 MGC1013:MGC1018 MPY1013:MPY1018 MZU1013:MZU1018 NJQ1013:NJQ1018 NTM1013:NTM1018 ODI1013:ODI1018 ONE1013:ONE1018 OXA1013:OXA1018 PGW1013:PGW1018 PQS1013:PQS1018 QAO1013:QAO1018 QKK1013:QKK1018 QUG1013:QUG1018 REC1013:REC1018 RNY1013:RNY1018 RXU1013:RXU1018 SHQ1013:SHQ1018 SRM1013:SRM1018 TBI1013:TBI1018 TLE1013:TLE1018 TVA1013:TVA1018 UEW1013:UEW1018 UOS1013:UOS1018 UYO1013:UYO1018 VIK1013:VIK1018 VSG1013:VSG1018 WCC1013:WCC1018 WLY1013:WLY1018 WVU1013:WVU1018" xr:uid="{1B65ECCA-7FFF-49C5-8620-89377125BA3F}">
      <formula1>1</formula1>
      <formula2>71</formula2>
    </dataValidation>
    <dataValidation type="whole" allowBlank="1" showErrorMessage="1" errorTitle="Klasifikacija" error="Gl. zavihek Classification ali zavihek Klasifikacija_x000a_" sqref="Y1013:Y1018 JF1013:JF1018 TB1013:TB1018 ACX1013:ACX1018 AMT1013:AMT1018 AWP1013:AWP1018 BGL1013:BGL1018 BQH1013:BQH1018 CAD1013:CAD1018 CJZ1013:CJZ1018 CTV1013:CTV1018 DDR1013:DDR1018 DNN1013:DNN1018 DXJ1013:DXJ1018 EHF1013:EHF1018 ERB1013:ERB1018 FAX1013:FAX1018 FKT1013:FKT1018 FUP1013:FUP1018 GEL1013:GEL1018 GOH1013:GOH1018 GYD1013:GYD1018 HHZ1013:HHZ1018 HRV1013:HRV1018 IBR1013:IBR1018 ILN1013:ILN1018 IVJ1013:IVJ1018 JFF1013:JFF1018 JPB1013:JPB1018 JYX1013:JYX1018 KIT1013:KIT1018 KSP1013:KSP1018 LCL1013:LCL1018 LMH1013:LMH1018 LWD1013:LWD1018 MFZ1013:MFZ1018 MPV1013:MPV1018 MZR1013:MZR1018 NJN1013:NJN1018 NTJ1013:NTJ1018 ODF1013:ODF1018 ONB1013:ONB1018 OWX1013:OWX1018 PGT1013:PGT1018 PQP1013:PQP1018 QAL1013:QAL1018 QKH1013:QKH1018 QUD1013:QUD1018 RDZ1013:RDZ1018 RNV1013:RNV1018 RXR1013:RXR1018 SHN1013:SHN1018 SRJ1013:SRJ1018 TBF1013:TBF1018 TLB1013:TLB1018 TUX1013:TUX1018 UET1013:UET1018 UOP1013:UOP1018 UYL1013:UYL1018 VIH1013:VIH1018 VSD1013:VSD1018 WBZ1013:WBZ1018 WLV1013:WLV1018 WVR1013:WVR1018" xr:uid="{D302E332-3617-442B-8C29-FCF9B54EA3B2}">
      <formula1>1</formula1>
      <formula2>6</formula2>
    </dataValidation>
    <dataValidation type="whole" allowBlank="1" showErrorMessage="1" errorTitle="Leto" error="celo število" sqref="H1013:H1018 IO1013:IO1018 SK1013:SK1018 ACG1013:ACG1018 AMC1013:AMC1018 AVY1013:AVY1018 BFU1013:BFU1018 BPQ1013:BPQ1018 BZM1013:BZM1018 CJI1013:CJI1018 CTE1013:CTE1018 DDA1013:DDA1018 DMW1013:DMW1018 DWS1013:DWS1018 EGO1013:EGO1018 EQK1013:EQK1018 FAG1013:FAG1018 FKC1013:FKC1018 FTY1013:FTY1018 GDU1013:GDU1018 GNQ1013:GNQ1018 GXM1013:GXM1018 HHI1013:HHI1018 HRE1013:HRE1018 IBA1013:IBA1018 IKW1013:IKW1018 IUS1013:IUS1018 JEO1013:JEO1018 JOK1013:JOK1018 JYG1013:JYG1018 KIC1013:KIC1018 KRY1013:KRY1018 LBU1013:LBU1018 LLQ1013:LLQ1018 LVM1013:LVM1018 MFI1013:MFI1018 MPE1013:MPE1018 MZA1013:MZA1018 NIW1013:NIW1018 NSS1013:NSS1018 OCO1013:OCO1018 OMK1013:OMK1018 OWG1013:OWG1018 PGC1013:PGC1018 PPY1013:PPY1018 PZU1013:PZU1018 QJQ1013:QJQ1018 QTM1013:QTM1018 RDI1013:RDI1018 RNE1013:RNE1018 RXA1013:RXA1018 SGW1013:SGW1018 SQS1013:SQS1018 TAO1013:TAO1018 TKK1013:TKK1018 TUG1013:TUG1018 UEC1013:UEC1018 UNY1013:UNY1018 UXU1013:UXU1018 VHQ1013:VHQ1018 VRM1013:VRM1018 WBI1013:WBI1018 WLE1013:WLE1018 WVA1013:WVA1018 H406 JD406 SZ406 ACV406 AMR406 AWN406 BGJ406 BQF406 CAB406 CJX406 CTT406 DDP406 DNL406 DXH406 EHD406 EQZ406 FAV406 FKR406 FUN406 GEJ406 GOF406 GYB406 HHX406 HRT406 IBP406 ILL406 IVH406 JFD406 JOZ406 JYV406 KIR406 KSN406 LCJ406 LMF406 LWB406 MFX406 MPT406 MZP406 NJL406 NTH406 ODD406 OMZ406 OWV406 PGR406 PQN406 QAJ406 QKF406 QUB406 RDX406 RNT406 RXP406 SHL406 SRH406 TBD406 TKZ406 TUV406 UER406 UON406 UYJ406 VIF406 VSB406 WBX406 WLT406 WVP406" xr:uid="{2775698B-A144-4920-B160-F3E8227661A7}">
      <formula1>1900</formula1>
      <formula2>2020</formula2>
    </dataValidation>
    <dataValidation type="decimal" allowBlank="1" showInputMessage="1" showErrorMessage="1" prompt=" - vpišite kolikšna je bila angažiranost v procentih,  celoštevilska vrednost" sqref="AI795 JP795 TL795 ADH795 AND795 AWZ795 BGV795 BQR795 CAN795 CKJ795 CUF795 DEB795 DNX795 DXT795 EHP795 ERL795 FBH795 FLD795 FUZ795 GEV795 GOR795 GYN795 HIJ795 HSF795 ICB795 ILX795 IVT795 JFP795 JPL795 JZH795 KJD795 KSZ795 LCV795 LMR795 LWN795 MGJ795 MQF795 NAB795 NJX795 NTT795 ODP795 ONL795 OXH795 PHD795 PQZ795 QAV795 QKR795 QUN795 REJ795 ROF795 RYB795 SHX795 SRT795 TBP795 TLL795 TVH795 UFD795 UOZ795 UYV795 VIR795 VSN795 WCJ795 WMF795 WWB795 AO795 JV795 TR795 ADN795 ANJ795 AXF795 BHB795 BQX795 CAT795 CKP795 CUL795 DEH795 DOD795 DXZ795 EHV795 ERR795 FBN795 FLJ795 FVF795 GFB795 GOX795 GYT795 HIP795 HSL795 ICH795 IMD795 IVZ795 JFV795 JPR795 JZN795 KJJ795 KTF795 LDB795 LMX795 LWT795 MGP795 MQL795 NAH795 NKD795 NTZ795 ODV795 ONR795 OXN795 PHJ795 PRF795 QBB795 QKX795 QUT795 REP795 ROL795 RYH795 SID795 SRZ795 TBV795 TLR795 TVN795 UFJ795 UPF795 UZB795 VIX795 VST795 WCP795 WML795 WWH795 AR795 JY795 TU795 ADQ795 ANM795 AXI795 BHE795 BRA795 CAW795 CKS795 CUO795 DEK795 DOG795 DYC795 EHY795 ERU795 FBQ795 FLM795 FVI795 GFE795 GPA795 GYW795 HIS795 HSO795 ICK795 IMG795 IWC795 JFY795 JPU795 JZQ795 KJM795 KTI795 LDE795 LNA795 LWW795 MGS795 MQO795 NAK795 NKG795 NUC795 ODY795 ONU795 OXQ795 PHM795 PRI795 QBE795 QLA795 QUW795 RES795 ROO795 RYK795 SIG795 SSC795 TBY795 TLU795 TVQ795 UFM795 UPI795 UZE795 VJA795 VSW795 WCS795 WMO795 WWK795 AI815 JP815 TL815 ADH815 AND815 AWZ815 BGV815 BQR815 CAN815 CKJ815 CUF815 DEB815 DNX815 DXT815 EHP815 ERL815 FBH815 FLD815 FUZ815 GEV815 GOR815 GYN815 HIJ815 HSF815 ICB815 ILX815 IVT815 JFP815 JPL815 JZH815 KJD815 KSZ815 LCV815 LMR815 LWN815 MGJ815 MQF815 NAB815 NJX815 NTT815 ODP815 ONL815 OXH815 PHD815 PQZ815 QAV815 QKR815 QUN815 REJ815 ROF815 RYB815 SHX815 SRT815 TBP815 TLL815 TVH815 UFD815 UOZ815 UYV815 VIR815 VSN815 WCJ815 WMF815 WWB815" xr:uid="{718EAEE1-4C5F-4634-9470-1E9DE9D023E9}">
      <formula1>0</formula1>
      <formula2>100</formula2>
    </dataValidation>
    <dataValidation type="custom" allowBlank="1" showInputMessage="1" showErrorMessage="1" prompt=" - Naslov opreme v angleškem jeziku - obvezen podatek_x000a_" sqref="I795:I808 IP795:IP808 SL795:SL808 ACH795:ACH808 AMD795:AMD808 AVZ795:AVZ808 BFV795:BFV808 BPR795:BPR808 BZN795:BZN808 CJJ795:CJJ808 CTF795:CTF808 DDB795:DDB808 DMX795:DMX808 DWT795:DWT808 EGP795:EGP808 EQL795:EQL808 FAH795:FAH808 FKD795:FKD808 FTZ795:FTZ808 GDV795:GDV808 GNR795:GNR808 GXN795:GXN808 HHJ795:HHJ808 HRF795:HRF808 IBB795:IBB808 IKX795:IKX808 IUT795:IUT808 JEP795:JEP808 JOL795:JOL808 JYH795:JYH808 KID795:KID808 KRZ795:KRZ808 LBV795:LBV808 LLR795:LLR808 LVN795:LVN808 MFJ795:MFJ808 MPF795:MPF808 MZB795:MZB808 NIX795:NIX808 NST795:NST808 OCP795:OCP808 OML795:OML808 OWH795:OWH808 PGD795:PGD808 PPZ795:PPZ808 PZV795:PZV808 QJR795:QJR808 QTN795:QTN808 RDJ795:RDJ808 RNF795:RNF808 RXB795:RXB808 SGX795:SGX808 SQT795:SQT808 TAP795:TAP808 TKL795:TKL808 TUH795:TUH808 UED795:UED808 UNZ795:UNZ808 UXV795:UXV808 VHR795:VHR808 VRN795:VRN808 WBJ795:WBJ808 WLF795:WLF808 WVB795:WVB808 I810:I815 IP810:IP815 SL810:SL815 ACH810:ACH815 AMD810:AMD815 AVZ810:AVZ815 BFV810:BFV815 BPR810:BPR815 BZN810:BZN815 CJJ810:CJJ815 CTF810:CTF815 DDB810:DDB815 DMX810:DMX815 DWT810:DWT815 EGP810:EGP815 EQL810:EQL815 FAH810:FAH815 FKD810:FKD815 FTZ810:FTZ815 GDV810:GDV815 GNR810:GNR815 GXN810:GXN815 HHJ810:HHJ815 HRF810:HRF815 IBB810:IBB815 IKX810:IKX815 IUT810:IUT815 JEP810:JEP815 JOL810:JOL815 JYH810:JYH815 KID810:KID815 KRZ810:KRZ815 LBV810:LBV815 LLR810:LLR815 LVN810:LVN815 MFJ810:MFJ815 MPF810:MPF815 MZB810:MZB815 NIX810:NIX815 NST810:NST815 OCP810:OCP815 OML810:OML815 OWH810:OWH815 PGD810:PGD815 PPZ810:PPZ815 PZV810:PZV815 QJR810:QJR815 QTN810:QTN815 RDJ810:RDJ815 RNF810:RNF815 RXB810:RXB815 SGX810:SGX815 SQT810:SQT815 TAP810:TAP815 TKL810:TKL815 TUH810:TUH815 UED810:UED815 UNZ810:UNZ815 UXV810:UXV815 VHR810:VHR815 VRN810:VRN815 WBJ810:WBJ815 WLF810:WLF815 WVB810:WVB815 G814:G815 IN814:IN815 SJ814:SJ815 ACF814:ACF815 AMB814:AMB815 AVX814:AVX815 BFT814:BFT815 BPP814:BPP815 BZL814:BZL815 CJH814:CJH815 CTD814:CTD815 DCZ814:DCZ815 DMV814:DMV815 DWR814:DWR815 EGN814:EGN815 EQJ814:EQJ815 FAF814:FAF815 FKB814:FKB815 FTX814:FTX815 GDT814:GDT815 GNP814:GNP815 GXL814:GXL815 HHH814:HHH815 HRD814:HRD815 IAZ814:IAZ815 IKV814:IKV815 IUR814:IUR815 JEN814:JEN815 JOJ814:JOJ815 JYF814:JYF815 KIB814:KIB815 KRX814:KRX815 LBT814:LBT815 LLP814:LLP815 LVL814:LVL815 MFH814:MFH815 MPD814:MPD815 MYZ814:MYZ815 NIV814:NIV815 NSR814:NSR815 OCN814:OCN815 OMJ814:OMJ815 OWF814:OWF815 PGB814:PGB815 PPX814:PPX815 PZT814:PZT815 QJP814:QJP815 QTL814:QTL815 RDH814:RDH815 RND814:RND815 RWZ814:RWZ815 SGV814:SGV815 SQR814:SQR815 TAN814:TAN815 TKJ814:TKJ815 TUF814:TUF815 UEB814:UEB815 UNX814:UNX815 UXT814:UXT815 VHP814:VHP815 VRL814:VRL815 WBH814:WBH815 WLD814:WLD815 WUZ814:WUZ815" xr:uid="{C4FA59FB-B60B-425C-995A-4ABC9EB837F0}">
      <formula1>AND(GTE(LEN(G795),MIN((1),(500))),LTE(LEN(G795),MAX((1),(500))))</formula1>
    </dataValidation>
    <dataValidation type="decimal" allowBlank="1" showInputMessage="1" showErrorMessage="1" prompt=" - Obvezen podatek" sqref="V795 JC795 SY795 ACU795 AMQ795 AWM795 BGI795 BQE795 CAA795 CJW795 CTS795 DDO795 DNK795 DXG795 EHC795 EQY795 FAU795 FKQ795 FUM795 GEI795 GOE795 GYA795 HHW795 HRS795 IBO795 ILK795 IVG795 JFC795 JOY795 JYU795 KIQ795 KSM795 LCI795 LME795 LWA795 MFW795 MPS795 MZO795 NJK795 NTG795 ODC795 OMY795 OWU795 PGQ795 PQM795 QAI795 QKE795 QUA795 RDW795 RNS795 RXO795 SHK795 SRG795 TBC795 TKY795 TUU795 UEQ795 UOM795 UYI795 VIE795 VSA795 WBW795 WLS795 WVO795 V811 JC811 SY811 ACU811 AMQ811 AWM811 BGI811 BQE811 CAA811 CJW811 CTS811 DDO811 DNK811 DXG811 EHC811 EQY811 FAU811 FKQ811 FUM811 GEI811 GOE811 GYA811 HHW811 HRS811 IBO811 ILK811 IVG811 JFC811 JOY811 JYU811 KIQ811 KSM811 LCI811 LME811 LWA811 MFW811 MPS811 MZO811 NJK811 NTG811 ODC811 OMY811 OWU811 PGQ811 PQM811 QAI811 QKE811 QUA811 RDW811 RNS811 RXO811 SHK811 SRG811 TBC811 TKY811 TUU811 UEQ811 UOM811 UYI811 VIE811 VSA811 WBW811 WLS811 WVO811 V798:V799 JC798:JC799 SY798:SY799 ACU798:ACU799 AMQ798:AMQ799 AWM798:AWM799 BGI798:BGI799 BQE798:BQE799 CAA798:CAA799 CJW798:CJW799 CTS798:CTS799 DDO798:DDO799 DNK798:DNK799 DXG798:DXG799 EHC798:EHC799 EQY798:EQY799 FAU798:FAU799 FKQ798:FKQ799 FUM798:FUM799 GEI798:GEI799 GOE798:GOE799 GYA798:GYA799 HHW798:HHW799 HRS798:HRS799 IBO798:IBO799 ILK798:ILK799 IVG798:IVG799 JFC798:JFC799 JOY798:JOY799 JYU798:JYU799 KIQ798:KIQ799 KSM798:KSM799 LCI798:LCI799 LME798:LME799 LWA798:LWA799 MFW798:MFW799 MPS798:MPS799 MZO798:MZO799 NJK798:NJK799 NTG798:NTG799 ODC798:ODC799 OMY798:OMY799 OWU798:OWU799 PGQ798:PGQ799 PQM798:PQM799 QAI798:QAI799 QKE798:QKE799 QUA798:QUA799 RDW798:RDW799 RNS798:RNS799 RXO798:RXO799 SHK798:SHK799 SRG798:SRG799 TBC798:TBC799 TKY798:TKY799 TUU798:TUU799 UEQ798:UEQ799 UOM798:UOM799 UYI798:UYI799 VIE798:VIE799 VSA798:VSA799 WBW798:WBW799 WLS798:WLS799 WVO798:WVO799 V804 JC804 SY804 ACU804 AMQ804 AWM804 BGI804 BQE804 CAA804 CJW804 CTS804 DDO804 DNK804 DXG804 EHC804 EQY804 FAU804 FKQ804 FUM804 GEI804 GOE804 GYA804 HHW804 HRS804 IBO804 ILK804 IVG804 JFC804 JOY804 JYU804 KIQ804 KSM804 LCI804 LME804 LWA804 MFW804 MPS804 MZO804 NJK804 NTG804 ODC804 OMY804 OWU804 PGQ804 PQM804 QAI804 QKE804 QUA804 RDW804 RNS804 RXO804 SHK804 SRG804 TBC804 TKY804 TUU804 UEQ804 UOM804 UYI804 VIE804 VSA804 WBW804 WLS804 WVO804 V806 JC806 SY806 ACU806 AMQ806 AWM806 BGI806 BQE806 CAA806 CJW806 CTS806 DDO806 DNK806 DXG806 EHC806 EQY806 FAU806 FKQ806 FUM806 GEI806 GOE806 GYA806 HHW806 HRS806 IBO806 ILK806 IVG806 JFC806 JOY806 JYU806 KIQ806 KSM806 LCI806 LME806 LWA806 MFW806 MPS806 MZO806 NJK806 NTG806 ODC806 OMY806 OWU806 PGQ806 PQM806 QAI806 QKE806 QUA806 RDW806 RNS806 RXO806 SHK806 SRG806 TBC806 TKY806 TUU806 UEQ806 UOM806 UYI806 VIE806 VSA806 WBW806 WLS806 WVO806 V821 JC821 SY821 ACU821 AMQ821 AWM821 BGI821 BQE821 CAA821 CJW821 CTS821 DDO821 DNK821 DXG821 EHC821 EQY821 FAU821 FKQ821 FUM821 GEI821 GOE821 GYA821 HHW821 HRS821 IBO821 ILK821 IVG821 JFC821 JOY821 JYU821 KIQ821 KSM821 LCI821 LME821 LWA821 MFW821 MPS821 MZO821 NJK821 NTG821 ODC821 OMY821 OWU821 PGQ821 PQM821 QAI821 QKE821 QUA821 RDW821 RNS821 RXO821 SHK821 SRG821 TBC821 TKY821 TUU821 UEQ821 UOM821 UYI821 VIE821 VSA821 WBW821 WLS821 WVO821" xr:uid="{E0311EA5-5642-4D1F-A6A9-E01BBFD15624}">
      <formula1>0</formula1>
      <formula2>300</formula2>
    </dataValidation>
    <dataValidation type="decimal" allowBlank="1" showInputMessage="1" showErrorMessage="1" prompt=" - " sqref="AF795 JM795 TI795 ADE795 ANA795 AWW795 BGS795 BQO795 CAK795 CKG795 CUC795 DDY795 DNU795 DXQ795 EHM795 ERI795 FBE795 FLA795 FUW795 GES795 GOO795 GYK795 HIG795 HSC795 IBY795 ILU795 IVQ795 JFM795 JPI795 JZE795 KJA795 KSW795 LCS795 LMO795 LWK795 MGG795 MQC795 MZY795 NJU795 NTQ795 ODM795 ONI795 OXE795 PHA795 PQW795 QAS795 QKO795 QUK795 REG795 ROC795 RXY795 SHU795 SRQ795 TBM795 TLI795 TVE795 UFA795 UOW795 UYS795 VIO795 VSK795 WCG795 WMC795 WVY795 AF815 JM815 TI815 ADE815 ANA815 AWW815 BGS815 BQO815 CAK815 CKG815 CUC815 DDY815 DNU815 DXQ815 EHM815 ERI815 FBE815 FLA815 FUW815 GES815 GOO815 GYK815 HIG815 HSC815 IBY815 ILU815 IVQ815 JFM815 JPI815 JZE815 KJA815 KSW815 LCS815 LMO815 LWK815 MGG815 MQC815 MZY815 NJU815 NTQ815 ODM815 ONI815 OXE815 PHA815 PQW815 QAS815 QKO815 QUK815 REG815 ROC815 RXY815 SHU815 SRQ815 TBM815 TLI815 TVE815 UFA815 UOW815 UYS815 VIO815 VSK815 WCG815 WMC815 WVY815" xr:uid="{049DEB9E-D196-49B2-8BE8-AC35CA15CBC8}">
      <formula1>0</formula1>
      <formula2>300</formula2>
    </dataValidation>
    <dataValidation type="decimal" allowBlank="1" showInputMessage="1" showErrorMessage="1" prompt=" - Obvezen podatek" sqref="W795 JD795 SZ795 ACV795 AMR795 AWN795 BGJ795 BQF795 CAB795 CJX795 CTT795 DDP795 DNL795 DXH795 EHD795 EQZ795 FAV795 FKR795 FUN795 GEJ795 GOF795 GYB795 HHX795 HRT795 IBP795 ILL795 IVH795 JFD795 JOZ795 JYV795 KIR795 KSN795 LCJ795 LMF795 LWB795 MFX795 MPT795 MZP795 NJL795 NTH795 ODD795 OMZ795 OWV795 PGR795 PQN795 QAJ795 QKF795 QUB795 RDX795 RNT795 RXP795 SHL795 SRH795 TBD795 TKZ795 TUV795 UER795 UON795 UYJ795 VIF795 VSB795 WBX795 WLT795 WVP795" xr:uid="{C1EABB4C-F93E-4AE5-8598-CE770DDF87DA}">
      <formula1>0</formula1>
      <formula2>100</formula2>
    </dataValidation>
    <dataValidation type="custom" allowBlank="1" showInputMessage="1" showErrorMessage="1" prompt="Šifra programa oz. projekta - Vpišite šifro programa oz. projekta, ki je opremo uporabljal, npr. P1-0000_x000a_" sqref="AG795 JN795 TJ795 ADF795 ANB795 AWX795 BGT795 BQP795 CAL795 CKH795 CUD795 DDZ795 DNV795 DXR795 EHN795 ERJ795 FBF795 FLB795 FUX795 GET795 GOP795 GYL795 HIH795 HSD795 IBZ795 ILV795 IVR795 JFN795 JPJ795 JZF795 KJB795 KSX795 LCT795 LMP795 LWL795 MGH795 MQD795 MZZ795 NJV795 NTR795 ODN795 ONJ795 OXF795 PHB795 PQX795 QAT795 QKP795 QUL795 REH795 ROD795 RXZ795 SHV795 SRR795 TBN795 TLJ795 TVF795 UFB795 UOX795 UYT795 VIP795 VSL795 WCH795 WMD795 WVZ795 AJ795 JQ795 TM795 ADI795 ANE795 AXA795 BGW795 BQS795 CAO795 CKK795 CUG795 DEC795 DNY795 DXU795 EHQ795 ERM795 FBI795 FLE795 FVA795 GEW795 GOS795 GYO795 HIK795 HSG795 ICC795 ILY795 IVU795 JFQ795 JPM795 JZI795 KJE795 KTA795 LCW795 LMS795 LWO795 MGK795 MQG795 NAC795 NJY795 NTU795 ODQ795 ONM795 OXI795 PHE795 PRA795 QAW795 QKS795 QUO795 REK795 ROG795 RYC795 SHY795 SRU795 TBQ795 TLM795 TVI795 UFE795 UPA795 UYW795 VIS795 VSO795 WCK795 WMG795 WWC795 AM795 JT795 TP795 ADL795 ANH795 AXD795 BGZ795 BQV795 CAR795 CKN795 CUJ795 DEF795 DOB795 DXX795 EHT795 ERP795 FBL795 FLH795 FVD795 GEZ795 GOV795 GYR795 HIN795 HSJ795 ICF795 IMB795 IVX795 JFT795 JPP795 JZL795 KJH795 KTD795 LCZ795 LMV795 LWR795 MGN795 MQJ795 NAF795 NKB795 NTX795 ODT795 ONP795 OXL795 PHH795 PRD795 QAZ795 QKV795 QUR795 REN795 ROJ795 RYF795 SIB795 SRX795 TBT795 TLP795 TVL795 UFH795 UPD795 UYZ795 VIV795 VSR795 WCN795 WMJ795 WWF795 AP795 JW795 TS795 ADO795 ANK795 AXG795 BHC795 BQY795 CAU795 CKQ795 CUM795 DEI795 DOE795 DYA795 EHW795 ERS795 FBO795 FLK795 FVG795 GFC795 GOY795 GYU795 HIQ795 HSM795 ICI795 IME795 IWA795 JFW795 JPS795 JZO795 KJK795 KTG795 LDC795 LMY795 LWU795 MGQ795 MQM795 NAI795 NKE795 NUA795 ODW795 ONS795 OXO795 PHK795 PRG795 QBC795 QKY795 QUU795 REQ795 ROM795 RYI795 SIE795 SSA795 TBW795 TLS795 TVO795 UFK795 UPG795 UZC795 VIY795 VSU795 WCQ795 WMM795 WWI795 AG815 JN815 TJ815 ADF815 ANB815 AWX815 BGT815 BQP815 CAL815 CKH815 CUD815 DDZ815 DNV815 DXR815 EHN815 ERJ815 FBF815 FLB815 FUX815 GET815 GOP815 GYL815 HIH815 HSD815 IBZ815 ILV815 IVR815 JFN815 JPJ815 JZF815 KJB815 KSX815 LCT815 LMP815 LWL815 MGH815 MQD815 MZZ815 NJV815 NTR815 ODN815 ONJ815 OXF815 PHB815 PQX815 QAT815 QKP815 QUL815 REH815 ROD815 RXZ815 SHV815 SRR815 TBN815 TLJ815 TVF815 UFB815 UOX815 UYT815 VIP815 VSL815 WCH815 WMD815 WVZ815 AG817 JN817 TJ817 ADF817 ANB817 AWX817 BGT817 BQP817 CAL817 CKH817 CUD817 DDZ817 DNV817 DXR817 EHN817 ERJ817 FBF817 FLB817 FUX817 GET817 GOP817 GYL817 HIH817 HSD817 IBZ817 ILV817 IVR817 JFN817 JPJ817 JZF817 KJB817 KSX817 LCT817 LMP817 LWL817 MGH817 MQD817 MZZ817 NJV817 NTR817 ODN817 ONJ817 OXF817 PHB817 PQX817 QAT817 QKP817 QUL817 REH817 ROD817 RXZ817 SHV817 SRR817 TBN817 TLJ817 TVF817 UFB817 UOX817 UYT817 VIP817 VSL817 WCH817 WMD817 WVZ817" xr:uid="{DD9CA442-9521-44F8-87DC-128911A7FD22}">
      <formula1>AND(GTE(LEN(AG795),MIN((0),(7))),LTE(LEN(AG795),MAX((0),(7))))</formula1>
    </dataValidation>
    <dataValidation type="decimal" allowBlank="1" showInputMessage="1" showErrorMessage="1" prompt=" - " sqref="AD795:AE795 JK795:JL795 TG795:TH795 ADC795:ADD795 AMY795:AMZ795 AWU795:AWV795 BGQ795:BGR795 BQM795:BQN795 CAI795:CAJ795 CKE795:CKF795 CUA795:CUB795 DDW795:DDX795 DNS795:DNT795 DXO795:DXP795 EHK795:EHL795 ERG795:ERH795 FBC795:FBD795 FKY795:FKZ795 FUU795:FUV795 GEQ795:GER795 GOM795:GON795 GYI795:GYJ795 HIE795:HIF795 HSA795:HSB795 IBW795:IBX795 ILS795:ILT795 IVO795:IVP795 JFK795:JFL795 JPG795:JPH795 JZC795:JZD795 KIY795:KIZ795 KSU795:KSV795 LCQ795:LCR795 LMM795:LMN795 LWI795:LWJ795 MGE795:MGF795 MQA795:MQB795 MZW795:MZX795 NJS795:NJT795 NTO795:NTP795 ODK795:ODL795 ONG795:ONH795 OXC795:OXD795 PGY795:PGZ795 PQU795:PQV795 QAQ795:QAR795 QKM795:QKN795 QUI795:QUJ795 REE795:REF795 ROA795:ROB795 RXW795:RXX795 SHS795:SHT795 SRO795:SRP795 TBK795:TBL795 TLG795:TLH795 TVC795:TVD795 UEY795:UEZ795 UOU795:UOV795 UYQ795:UYR795 VIM795:VIN795 VSI795:VSJ795 WCE795:WCF795 WMA795:WMB795 WVW795:WVX795 AE796:AE797 JL796:JL797 TH796:TH797 ADD796:ADD797 AMZ796:AMZ797 AWV796:AWV797 BGR796:BGR797 BQN796:BQN797 CAJ796:CAJ797 CKF796:CKF797 CUB796:CUB797 DDX796:DDX797 DNT796:DNT797 DXP796:DXP797 EHL796:EHL797 ERH796:ERH797 FBD796:FBD797 FKZ796:FKZ797 FUV796:FUV797 GER796:GER797 GON796:GON797 GYJ796:GYJ797 HIF796:HIF797 HSB796:HSB797 IBX796:IBX797 ILT796:ILT797 IVP796:IVP797 JFL796:JFL797 JPH796:JPH797 JZD796:JZD797 KIZ796:KIZ797 KSV796:KSV797 LCR796:LCR797 LMN796:LMN797 LWJ796:LWJ797 MGF796:MGF797 MQB796:MQB797 MZX796:MZX797 NJT796:NJT797 NTP796:NTP797 ODL796:ODL797 ONH796:ONH797 OXD796:OXD797 PGZ796:PGZ797 PQV796:PQV797 QAR796:QAR797 QKN796:QKN797 QUJ796:QUJ797 REF796:REF797 ROB796:ROB797 RXX796:RXX797 SHT796:SHT797 SRP796:SRP797 TBL796:TBL797 TLH796:TLH797 TVD796:TVD797 UEZ796:UEZ797 UOV796:UOV797 UYR796:UYR797 VIN796:VIN797 VSJ796:VSJ797 WCF796:WCF797 WMB796:WMB797 WVX796:WVX797 AE807:AE808 JL807:JL808 TH807:TH808 ADD807:ADD808 AMZ807:AMZ808 AWV807:AWV808 BGR807:BGR808 BQN807:BQN808 CAJ807:CAJ808 CKF807:CKF808 CUB807:CUB808 DDX807:DDX808 DNT807:DNT808 DXP807:DXP808 EHL807:EHL808 ERH807:ERH808 FBD807:FBD808 FKZ807:FKZ808 FUV807:FUV808 GER807:GER808 GON807:GON808 GYJ807:GYJ808 HIF807:HIF808 HSB807:HSB808 IBX807:IBX808 ILT807:ILT808 IVP807:IVP808 JFL807:JFL808 JPH807:JPH808 JZD807:JZD808 KIZ807:KIZ808 KSV807:KSV808 LCR807:LCR808 LMN807:LMN808 LWJ807:LWJ808 MGF807:MGF808 MQB807:MQB808 MZX807:MZX808 NJT807:NJT808 NTP807:NTP808 ODL807:ODL808 ONH807:ONH808 OXD807:OXD808 PGZ807:PGZ808 PQV807:PQV808 QAR807:QAR808 QKN807:QKN808 QUJ807:QUJ808 REF807:REF808 ROB807:ROB808 RXX807:RXX808 SHT807:SHT808 SRP807:SRP808 TBL807:TBL808 TLH807:TLH808 TVD807:TVD808 UEZ807:UEZ808 UOV807:UOV808 UYR807:UYR808 VIN807:VIN808 VSJ807:VSJ808 WCF807:WCF808 WMB807:WMB808 WVX807:WVX808 AE810 JL810 TH810 ADD810 AMZ810 AWV810 BGR810 BQN810 CAJ810 CKF810 CUB810 DDX810 DNT810 DXP810 EHL810 ERH810 FBD810 FKZ810 FUV810 GER810 GON810 GYJ810 HIF810 HSB810 IBX810 ILT810 IVP810 JFL810 JPH810 JZD810 KIZ810 KSV810 LCR810 LMN810 LWJ810 MGF810 MQB810 MZX810 NJT810 NTP810 ODL810 ONH810 OXD810 PGZ810 PQV810 QAR810 QKN810 QUJ810 REF810 ROB810 RXX810 SHT810 SRP810 TBL810 TLH810 TVD810 UEZ810 UOV810 UYR810 VIN810 VSJ810 WCF810 WMB810 WVX810 AE800:AE803 JL800:JL803 TH800:TH803 ADD800:ADD803 AMZ800:AMZ803 AWV800:AWV803 BGR800:BGR803 BQN800:BQN803 CAJ800:CAJ803 CKF800:CKF803 CUB800:CUB803 DDX800:DDX803 DNT800:DNT803 DXP800:DXP803 EHL800:EHL803 ERH800:ERH803 FBD800:FBD803 FKZ800:FKZ803 FUV800:FUV803 GER800:GER803 GON800:GON803 GYJ800:GYJ803 HIF800:HIF803 HSB800:HSB803 IBX800:IBX803 ILT800:ILT803 IVP800:IVP803 JFL800:JFL803 JPH800:JPH803 JZD800:JZD803 KIZ800:KIZ803 KSV800:KSV803 LCR800:LCR803 LMN800:LMN803 LWJ800:LWJ803 MGF800:MGF803 MQB800:MQB803 MZX800:MZX803 NJT800:NJT803 NTP800:NTP803 ODL800:ODL803 ONH800:ONH803 OXD800:OXD803 PGZ800:PGZ803 PQV800:PQV803 QAR800:QAR803 QKN800:QKN803 QUJ800:QUJ803 REF800:REF803 ROB800:ROB803 RXX800:RXX803 SHT800:SHT803 SRP800:SRP803 TBL800:TBL803 TLH800:TLH803 TVD800:TVD803 UEZ800:UEZ803 UOV800:UOV803 UYR800:UYR803 VIN800:VIN803 VSJ800:VSJ803 WCF800:WCF803 WMB800:WMB803 WVX800:WVX803 AD798:AE799 JK798:JL799 TG798:TH799 ADC798:ADD799 AMY798:AMZ799 AWU798:AWV799 BGQ798:BGR799 BQM798:BQN799 CAI798:CAJ799 CKE798:CKF799 CUA798:CUB799 DDW798:DDX799 DNS798:DNT799 DXO798:DXP799 EHK798:EHL799 ERG798:ERH799 FBC798:FBD799 FKY798:FKZ799 FUU798:FUV799 GEQ798:GER799 GOM798:GON799 GYI798:GYJ799 HIE798:HIF799 HSA798:HSB799 IBW798:IBX799 ILS798:ILT799 IVO798:IVP799 JFK798:JFL799 JPG798:JPH799 JZC798:JZD799 KIY798:KIZ799 KSU798:KSV799 LCQ798:LCR799 LMM798:LMN799 LWI798:LWJ799 MGE798:MGF799 MQA798:MQB799 MZW798:MZX799 NJS798:NJT799 NTO798:NTP799 ODK798:ODL799 ONG798:ONH799 OXC798:OXD799 PGY798:PGZ799 PQU798:PQV799 QAQ798:QAR799 QKM798:QKN799 QUI798:QUJ799 REE798:REF799 ROA798:ROB799 RXW798:RXX799 SHS798:SHT799 SRO798:SRP799 TBK798:TBL799 TLG798:TLH799 TVC798:TVD799 UEY798:UEZ799 UOU798:UOV799 UYQ798:UYR799 VIM798:VIN799 VSI798:VSJ799 WCE798:WCF799 WMA798:WMB799 WVW798:WVX799 AD804:AE804 JK804:JL804 TG804:TH804 ADC804:ADD804 AMY804:AMZ804 AWU804:AWV804 BGQ804:BGR804 BQM804:BQN804 CAI804:CAJ804 CKE804:CKF804 CUA804:CUB804 DDW804:DDX804 DNS804:DNT804 DXO804:DXP804 EHK804:EHL804 ERG804:ERH804 FBC804:FBD804 FKY804:FKZ804 FUU804:FUV804 GEQ804:GER804 GOM804:GON804 GYI804:GYJ804 HIE804:HIF804 HSA804:HSB804 IBW804:IBX804 ILS804:ILT804 IVO804:IVP804 JFK804:JFL804 JPG804:JPH804 JZC804:JZD804 KIY804:KIZ804 KSU804:KSV804 LCQ804:LCR804 LMM804:LMN804 LWI804:LWJ804 MGE804:MGF804 MQA804:MQB804 MZW804:MZX804 NJS804:NJT804 NTO804:NTP804 ODK804:ODL804 ONG804:ONH804 OXC804:OXD804 PGY804:PGZ804 PQU804:PQV804 QAQ804:QAR804 QKM804:QKN804 QUI804:QUJ804 REE804:REF804 ROA804:ROB804 RXW804:RXX804 SHS804:SHT804 SRO804:SRP804 TBK804:TBL804 TLG804:TLH804 TVC804:TVD804 UEY804:UEZ804 UOU804:UOV804 UYQ804:UYR804 VIM804:VIN804 VSI804:VSJ804 WCE804:WCF804 WMA804:WMB804 WVW804:WVX804 AD811:AE811 JK811:JL811 TG811:TH811 ADC811:ADD811 AMY811:AMZ811 AWU811:AWV811 BGQ811:BGR811 BQM811:BQN811 CAI811:CAJ811 CKE811:CKF811 CUA811:CUB811 DDW811:DDX811 DNS811:DNT811 DXO811:DXP811 EHK811:EHL811 ERG811:ERH811 FBC811:FBD811 FKY811:FKZ811 FUU811:FUV811 GEQ811:GER811 GOM811:GON811 GYI811:GYJ811 HIE811:HIF811 HSA811:HSB811 IBW811:IBX811 ILS811:ILT811 IVO811:IVP811 JFK811:JFL811 JPG811:JPH811 JZC811:JZD811 KIY811:KIZ811 KSU811:KSV811 LCQ811:LCR811 LMM811:LMN811 LWI811:LWJ811 MGE811:MGF811 MQA811:MQB811 MZW811:MZX811 NJS811:NJT811 NTO811:NTP811 ODK811:ODL811 ONG811:ONH811 OXC811:OXD811 PGY811:PGZ811 PQU811:PQV811 QAQ811:QAR811 QKM811:QKN811 QUI811:QUJ811 REE811:REF811 ROA811:ROB811 RXW811:RXX811 SHS811:SHT811 SRO811:SRP811 TBK811:TBL811 TLG811:TLH811 TVC811:TVD811 UEY811:UEZ811 UOU811:UOV811 UYQ811:UYR811 VIM811:VIN811 VSI811:VSJ811 WCE811:WCF811 WMA811:WMB811 WVW811:WVX811 AD806:AE806 JK806:JL806 TG806:TH806 ADC806:ADD806 AMY806:AMZ806 AWU806:AWV806 BGQ806:BGR806 BQM806:BQN806 CAI806:CAJ806 CKE806:CKF806 CUA806:CUB806 DDW806:DDX806 DNS806:DNT806 DXO806:DXP806 EHK806:EHL806 ERG806:ERH806 FBC806:FBD806 FKY806:FKZ806 FUU806:FUV806 GEQ806:GER806 GOM806:GON806 GYI806:GYJ806 HIE806:HIF806 HSA806:HSB806 IBW806:IBX806 ILS806:ILT806 IVO806:IVP806 JFK806:JFL806 JPG806:JPH806 JZC806:JZD806 KIY806:KIZ806 KSU806:KSV806 LCQ806:LCR806 LMM806:LMN806 LWI806:LWJ806 MGE806:MGF806 MQA806:MQB806 MZW806:MZX806 NJS806:NJT806 NTO806:NTP806 ODK806:ODL806 ONG806:ONH806 OXC806:OXD806 PGY806:PGZ806 PQU806:PQV806 QAQ806:QAR806 QKM806:QKN806 QUI806:QUJ806 REE806:REF806 ROA806:ROB806 RXW806:RXX806 SHS806:SHT806 SRO806:SRP806 TBK806:TBL806 TLG806:TLH806 TVC806:TVD806 UEY806:UEZ806 UOU806:UOV806 UYQ806:UYR806 VIM806:VIN806 VSI806:VSJ806 WCE806:WCF806 WMA806:WMB806 WVW806:WVX806 AE812:AE814 JL812:JL814 TH812:TH814 ADD812:ADD814 AMZ812:AMZ814 AWV812:AWV814 BGR812:BGR814 BQN812:BQN814 CAJ812:CAJ814 CKF812:CKF814 CUB812:CUB814 DDX812:DDX814 DNT812:DNT814 DXP812:DXP814 EHL812:EHL814 ERH812:ERH814 FBD812:FBD814 FKZ812:FKZ814 FUV812:FUV814 GER812:GER814 GON812:GON814 GYJ812:GYJ814 HIF812:HIF814 HSB812:HSB814 IBX812:IBX814 ILT812:ILT814 IVP812:IVP814 JFL812:JFL814 JPH812:JPH814 JZD812:JZD814 KIZ812:KIZ814 KSV812:KSV814 LCR812:LCR814 LMN812:LMN814 LWJ812:LWJ814 MGF812:MGF814 MQB812:MQB814 MZX812:MZX814 NJT812:NJT814 NTP812:NTP814 ODL812:ODL814 ONH812:ONH814 OXD812:OXD814 PGZ812:PGZ814 PQV812:PQV814 QAR812:QAR814 QKN812:QKN814 QUJ812:QUJ814 REF812:REF814 ROB812:ROB814 RXX812:RXX814 SHT812:SHT814 SRP812:SRP814 TBL812:TBL814 TLH812:TLH814 TVD812:TVD814 UEZ812:UEZ814 UOV812:UOV814 UYR812:UYR814 VIN812:VIN814 VSJ812:VSJ814 WCF812:WCF814 WMB812:WMB814 WVX812:WVX814 AE805 JL805 TH805 ADD805 AMZ805 AWV805 BGR805 BQN805 CAJ805 CKF805 CUB805 DDX805 DNT805 DXP805 EHL805 ERH805 FBD805 FKZ805 FUV805 GER805 GON805 GYJ805 HIF805 HSB805 IBX805 ILT805 IVP805 JFL805 JPH805 JZD805 KIZ805 KSV805 LCR805 LMN805 LWJ805 MGF805 MQB805 MZX805 NJT805 NTP805 ODL805 ONH805 OXD805 PGZ805 PQV805 QAR805 QKN805 QUJ805 REF805 ROB805 RXX805 SHT805 SRP805 TBL805 TLH805 TVD805 UEZ805 UOV805 UYR805 VIN805 VSJ805 WCF805 WMB805 WVX805 AD815:AE815 JK815:JL815 TG815:TH815 ADC815:ADD815 AMY815:AMZ815 AWU815:AWV815 BGQ815:BGR815 BQM815:BQN815 CAI815:CAJ815 CKE815:CKF815 CUA815:CUB815 DDW815:DDX815 DNS815:DNT815 DXO815:DXP815 EHK815:EHL815 ERG815:ERH815 FBC815:FBD815 FKY815:FKZ815 FUU815:FUV815 GEQ815:GER815 GOM815:GON815 GYI815:GYJ815 HIE815:HIF815 HSA815:HSB815 IBW815:IBX815 ILS815:ILT815 IVO815:IVP815 JFK815:JFL815 JPG815:JPH815 JZC815:JZD815 KIY815:KIZ815 KSU815:KSV815 LCQ815:LCR815 LMM815:LMN815 LWI815:LWJ815 MGE815:MGF815 MQA815:MQB815 MZW815:MZX815 NJS815:NJT815 NTO815:NTP815 ODK815:ODL815 ONG815:ONH815 OXC815:OXD815 PGY815:PGZ815 PQU815:PQV815 QAQ815:QAR815 QKM815:QKN815 QUI815:QUJ815 REE815:REF815 ROA815:ROB815 RXW815:RXX815 SHS815:SHT815 SRO815:SRP815 TBK815:TBL815 TLG815:TLH815 TVC815:TVD815 UEY815:UEZ815 UOU815:UOV815 UYQ815:UYR815 VIM815:VIN815 VSI815:VSJ815 WCE815:WCF815 WMA815:WMB815 WVW815:WVX815" xr:uid="{9BE788B2-FD69-4B47-B896-1D804D5D85BD}">
      <formula1>0</formula1>
      <formula2>200</formula2>
    </dataValidation>
    <dataValidation type="custom" allowBlank="1" showInputMessage="1" showErrorMessage="1" prompt="spletna stran  - navedite spletno stran, kjer je predstavljena raziskovalna oprema, cenik, pogoji dostopa, OBVEZEN PODATEK!" sqref="X795 JE795 TA795 ACW795 AMS795 AWO795 BGK795 BQG795 CAC795 CJY795 CTU795 DDQ795 DNM795 DXI795 EHE795 ERA795 FAW795 FKS795 FUO795 GEK795 GOG795 GYC795 HHY795 HRU795 IBQ795 ILM795 IVI795 JFE795 JPA795 JYW795 KIS795 KSO795 LCK795 LMG795 LWC795 MFY795 MPU795 MZQ795 NJM795 NTI795 ODE795 ONA795 OWW795 PGS795 PQO795 QAK795 QKG795 QUC795 RDY795 RNU795 RXQ795 SHM795 SRI795 TBE795 TLA795 TUW795 UES795 UOO795 UYK795 VIG795 VSC795 WBY795 WLU795 WVQ795 X810:X813 JE810:JE813 TA810:TA813 ACW810:ACW813 AMS810:AMS813 AWO810:AWO813 BGK810:BGK813 BQG810:BQG813 CAC810:CAC813 CJY810:CJY813 CTU810:CTU813 DDQ810:DDQ813 DNM810:DNM813 DXI810:DXI813 EHE810:EHE813 ERA810:ERA813 FAW810:FAW813 FKS810:FKS813 FUO810:FUO813 GEK810:GEK813 GOG810:GOG813 GYC810:GYC813 HHY810:HHY813 HRU810:HRU813 IBQ810:IBQ813 ILM810:ILM813 IVI810:IVI813 JFE810:JFE813 JPA810:JPA813 JYW810:JYW813 KIS810:KIS813 KSO810:KSO813 LCK810:LCK813 LMG810:LMG813 LWC810:LWC813 MFY810:MFY813 MPU810:MPU813 MZQ810:MZQ813 NJM810:NJM813 NTI810:NTI813 ODE810:ODE813 ONA810:ONA813 OWW810:OWW813 PGS810:PGS813 PQO810:PQO813 QAK810:QAK813 QKG810:QKG813 QUC810:QUC813 RDY810:RDY813 RNU810:RNU813 RXQ810:RXQ813 SHM810:SHM813 SRI810:SRI813 TBE810:TBE813 TLA810:TLA813 TUW810:TUW813 UES810:UES813 UOO810:UOO813 UYK810:UYK813 VIG810:VIG813 VSC810:VSC813 WBY810:WBY813 WLU810:WLU813 WVQ810:WVQ813 X798:X799 JE798:JE799 TA798:TA799 ACW798:ACW799 AMS798:AMS799 AWO798:AWO799 BGK798:BGK799 BQG798:BQG799 CAC798:CAC799 CJY798:CJY799 CTU798:CTU799 DDQ798:DDQ799 DNM798:DNM799 DXI798:DXI799 EHE798:EHE799 ERA798:ERA799 FAW798:FAW799 FKS798:FKS799 FUO798:FUO799 GEK798:GEK799 GOG798:GOG799 GYC798:GYC799 HHY798:HHY799 HRU798:HRU799 IBQ798:IBQ799 ILM798:ILM799 IVI798:IVI799 JFE798:JFE799 JPA798:JPA799 JYW798:JYW799 KIS798:KIS799 KSO798:KSO799 LCK798:LCK799 LMG798:LMG799 LWC798:LWC799 MFY798:MFY799 MPU798:MPU799 MZQ798:MZQ799 NJM798:NJM799 NTI798:NTI799 ODE798:ODE799 ONA798:ONA799 OWW798:OWW799 PGS798:PGS799 PQO798:PQO799 QAK798:QAK799 QKG798:QKG799 QUC798:QUC799 RDY798:RDY799 RNU798:RNU799 RXQ798:RXQ799 SHM798:SHM799 SRI798:SRI799 TBE798:TBE799 TLA798:TLA799 TUW798:TUW799 UES798:UES799 UOO798:UOO799 UYK798:UYK799 VIG798:VIG799 VSC798:VSC799 WBY798:WBY799 WLU798:WLU799 WVQ798:WVQ799 X804 JE804 TA804 ACW804 AMS804 AWO804 BGK804 BQG804 CAC804 CJY804 CTU804 DDQ804 DNM804 DXI804 EHE804 ERA804 FAW804 FKS804 FUO804 GEK804 GOG804 GYC804 HHY804 HRU804 IBQ804 ILM804 IVI804 JFE804 JPA804 JYW804 KIS804 KSO804 LCK804 LMG804 LWC804 MFY804 MPU804 MZQ804 NJM804 NTI804 ODE804 ONA804 OWW804 PGS804 PQO804 QAK804 QKG804 QUC804 RDY804 RNU804 RXQ804 SHM804 SRI804 TBE804 TLA804 TUW804 UES804 UOO804 UYK804 VIG804 VSC804 WBY804 WLU804 WVQ804 X806 JE806 TA806 ACW806 AMS806 AWO806 BGK806 BQG806 CAC806 CJY806 CTU806 DDQ806 DNM806 DXI806 EHE806 ERA806 FAW806 FKS806 FUO806 GEK806 GOG806 GYC806 HHY806 HRU806 IBQ806 ILM806 IVI806 JFE806 JPA806 JYW806 KIS806 KSO806 LCK806 LMG806 LWC806 MFY806 MPU806 MZQ806 NJM806 NTI806 ODE806 ONA806 OWW806 PGS806 PQO806 QAK806 QKG806 QUC806 RDY806 RNU806 RXQ806 SHM806 SRI806 TBE806 TLA806 TUW806 UES806 UOO806 UYK806 VIG806 VSC806 WBY806 WLU806 WVQ806 X820:X821 JE820:JE821 TA820:TA821 ACW820:ACW821 AMS820:AMS821 AWO820:AWO821 BGK820:BGK821 BQG820:BQG821 CAC820:CAC821 CJY820:CJY821 CTU820:CTU821 DDQ820:DDQ821 DNM820:DNM821 DXI820:DXI821 EHE820:EHE821 ERA820:ERA821 FAW820:FAW821 FKS820:FKS821 FUO820:FUO821 GEK820:GEK821 GOG820:GOG821 GYC820:GYC821 HHY820:HHY821 HRU820:HRU821 IBQ820:IBQ821 ILM820:ILM821 IVI820:IVI821 JFE820:JFE821 JPA820:JPA821 JYW820:JYW821 KIS820:KIS821 KSO820:KSO821 LCK820:LCK821 LMG820:LMG821 LWC820:LWC821 MFY820:MFY821 MPU820:MPU821 MZQ820:MZQ821 NJM820:NJM821 NTI820:NTI821 ODE820:ODE821 ONA820:ONA821 OWW820:OWW821 PGS820:PGS821 PQO820:PQO821 QAK820:QAK821 QKG820:QKG821 QUC820:QUC821 RDY820:RDY821 RNU820:RNU821 RXQ820:RXQ821 SHM820:SHM821 SRI820:SRI821 TBE820:TBE821 TLA820:TLA821 TUW820:TUW821 UES820:UES821 UOO820:UOO821 UYK820:UYK821 VIG820:VIG821 VSC820:VSC821 WBY820:WBY821 WLU820:WLU821 WVQ820:WVQ821" xr:uid="{47B0D450-B544-48EC-BB90-1DE32B3EF89B}">
      <formula1>AND(GTE(LEN(X795),MIN((0),(200))),LTE(LEN(X795),MAX((0),(200))))</formula1>
    </dataValidation>
    <dataValidation type="decimal" allowBlank="1" showInputMessage="1" showErrorMessage="1" prompt=" - vpišite kolikšna je bila angažiranost v procentih, oblika besedila je celoštevilska vrednost" sqref="AL795 JS795 TO795 ADK795 ANG795 AXC795 BGY795 BQU795 CAQ795 CKM795 CUI795 DEE795 DOA795 DXW795 EHS795 ERO795 FBK795 FLG795 FVC795 GEY795 GOU795 GYQ795 HIM795 HSI795 ICE795 IMA795 IVW795 JFS795 JPO795 JZK795 KJG795 KTC795 LCY795 LMU795 LWQ795 MGM795 MQI795 NAE795 NKA795 NTW795 ODS795 ONO795 OXK795 PHG795 PRC795 QAY795 QKU795 QUQ795 REM795 ROI795 RYE795 SIA795 SRW795 TBS795 TLO795 TVK795 UFG795 UPC795 UYY795 VIU795 VSQ795 WCM795 WMI795 WWE795" xr:uid="{C8CA0CCC-5044-4622-ADA1-3D4D08F4833C}">
      <formula1>0</formula1>
      <formula2>100</formula2>
    </dataValidation>
    <dataValidation type="decimal" allowBlank="1" showInputMessage="1" showErrorMessage="1" prompt=" - " sqref="Z795 JG795 TC795 ACY795 AMU795 AWQ795 BGM795 BQI795 CAE795 CKA795 CTW795 DDS795 DNO795 DXK795 EHG795 ERC795 FAY795 FKU795 FUQ795 GEM795 GOI795 GYE795 HIA795 HRW795 IBS795 ILO795 IVK795 JFG795 JPC795 JYY795 KIU795 KSQ795 LCM795 LMI795 LWE795 MGA795 MPW795 MZS795 NJO795 NTK795 ODG795 ONC795 OWY795 PGU795 PQQ795 QAM795 QKI795 QUE795 REA795 RNW795 RXS795 SHO795 SRK795 TBG795 TLC795 TUY795 UEU795 UOQ795 UYM795 VII795 VSE795 WCA795 WLW795 WVS795 Z811 JG811 TC811 ACY811 AMU811 AWQ811 BGM811 BQI811 CAE811 CKA811 CTW811 DDS811 DNO811 DXK811 EHG811 ERC811 FAY811 FKU811 FUQ811 GEM811 GOI811 GYE811 HIA811 HRW811 IBS811 ILO811 IVK811 JFG811 JPC811 JYY811 KIU811 KSQ811 LCM811 LMI811 LWE811 MGA811 MPW811 MZS811 NJO811 NTK811 ODG811 ONC811 OWY811 PGU811 PQQ811 QAM811 QKI811 QUE811 REA811 RNW811 RXS811 SHO811 SRK811 TBG811 TLC811 TUY811 UEU811 UOQ811 UYM811 VII811 VSE811 WCA811 WLW811 WVS811 Z798:Z799 JG798:JG799 TC798:TC799 ACY798:ACY799 AMU798:AMU799 AWQ798:AWQ799 BGM798:BGM799 BQI798:BQI799 CAE798:CAE799 CKA798:CKA799 CTW798:CTW799 DDS798:DDS799 DNO798:DNO799 DXK798:DXK799 EHG798:EHG799 ERC798:ERC799 FAY798:FAY799 FKU798:FKU799 FUQ798:FUQ799 GEM798:GEM799 GOI798:GOI799 GYE798:GYE799 HIA798:HIA799 HRW798:HRW799 IBS798:IBS799 ILO798:ILO799 IVK798:IVK799 JFG798:JFG799 JPC798:JPC799 JYY798:JYY799 KIU798:KIU799 KSQ798:KSQ799 LCM798:LCM799 LMI798:LMI799 LWE798:LWE799 MGA798:MGA799 MPW798:MPW799 MZS798:MZS799 NJO798:NJO799 NTK798:NTK799 ODG798:ODG799 ONC798:ONC799 OWY798:OWY799 PGU798:PGU799 PQQ798:PQQ799 QAM798:QAM799 QKI798:QKI799 QUE798:QUE799 REA798:REA799 RNW798:RNW799 RXS798:RXS799 SHO798:SHO799 SRK798:SRK799 TBG798:TBG799 TLC798:TLC799 TUY798:TUY799 UEU798:UEU799 UOQ798:UOQ799 UYM798:UYM799 VII798:VII799 VSE798:VSE799 WCA798:WCA799 WLW798:WLW799 WVS798:WVS799 Z804 JG804 TC804 ACY804 AMU804 AWQ804 BGM804 BQI804 CAE804 CKA804 CTW804 DDS804 DNO804 DXK804 EHG804 ERC804 FAY804 FKU804 FUQ804 GEM804 GOI804 GYE804 HIA804 HRW804 IBS804 ILO804 IVK804 JFG804 JPC804 JYY804 KIU804 KSQ804 LCM804 LMI804 LWE804 MGA804 MPW804 MZS804 NJO804 NTK804 ODG804 ONC804 OWY804 PGU804 PQQ804 QAM804 QKI804 QUE804 REA804 RNW804 RXS804 SHO804 SRK804 TBG804 TLC804 TUY804 UEU804 UOQ804 UYM804 VII804 VSE804 WCA804 WLW804 WVS804 Z806 JG806 TC806 ACY806 AMU806 AWQ806 BGM806 BQI806 CAE806 CKA806 CTW806 DDS806 DNO806 DXK806 EHG806 ERC806 FAY806 FKU806 FUQ806 GEM806 GOI806 GYE806 HIA806 HRW806 IBS806 ILO806 IVK806 JFG806 JPC806 JYY806 KIU806 KSQ806 LCM806 LMI806 LWE806 MGA806 MPW806 MZS806 NJO806 NTK806 ODG806 ONC806 OWY806 PGU806 PQQ806 QAM806 QKI806 QUE806 REA806 RNW806 RXS806 SHO806 SRK806 TBG806 TLC806 TUY806 UEU806 UOQ806 UYM806 VII806 VSE806 WCA806 WLW806 WVS806 Z821 JG821 TC821 ACY821 AMU821 AWQ821 BGM821 BQI821 CAE821 CKA821 CTW821 DDS821 DNO821 DXK821 EHG821 ERC821 FAY821 FKU821 FUQ821 GEM821 GOI821 GYE821 HIA821 HRW821 IBS821 ILO821 IVK821 JFG821 JPC821 JYY821 KIU821 KSQ821 LCM821 LMI821 LWE821 MGA821 MPW821 MZS821 NJO821 NTK821 ODG821 ONC821 OWY821 PGU821 PQQ821 QAM821 QKI821 QUE821 REA821 RNW821 RXS821 SHO821 SRK821 TBG821 TLC821 TUY821 UEU821 UOQ821 UYM821 VII821 VSE821 WCA821 WLW821 WVS821 Z815 JG815 TC815 ACY815 AMU815 AWQ815 BGM815 BQI815 CAE815 CKA815 CTW815 DDS815 DNO815 DXK815 EHG815 ERC815 FAY815 FKU815 FUQ815 GEM815 GOI815 GYE815 HIA815 HRW815 IBS815 ILO815 IVK815 JFG815 JPC815 JYY815 KIU815 KSQ815 LCM815 LMI815 LWE815 MGA815 MPW815 MZS815 NJO815 NTK815 ODG815 ONC815 OWY815 PGU815 PQQ815 QAM815 QKI815 QUE815 REA815 RNW815 RXS815 SHO815 SRK815 TBG815 TLC815 TUY815 UEU815 UOQ815 UYM815 VII815 VSE815 WCA815 WLW815 WVS815" xr:uid="{10FBA048-BD82-4523-9289-57F47C625807}">
      <formula1>1</formula1>
      <formula2>12</formula2>
    </dataValidation>
    <dataValidation type="custom" allowBlank="1" showInputMessage="1" showErrorMessage="1" prompt=" - Obvezen podatek" sqref="L795:N795 IS795:IU795 SO795:SQ795 ACK795:ACM795 AMG795:AMI795 AWC795:AWE795 BFY795:BGA795 BPU795:BPW795 BZQ795:BZS795 CJM795:CJO795 CTI795:CTK795 DDE795:DDG795 DNA795:DNC795 DWW795:DWY795 EGS795:EGU795 EQO795:EQQ795 FAK795:FAM795 FKG795:FKI795 FUC795:FUE795 GDY795:GEA795 GNU795:GNW795 GXQ795:GXS795 HHM795:HHO795 HRI795:HRK795 IBE795:IBG795 ILA795:ILC795 IUW795:IUY795 JES795:JEU795 JOO795:JOQ795 JYK795:JYM795 KIG795:KII795 KSC795:KSE795 LBY795:LCA795 LLU795:LLW795 LVQ795:LVS795 MFM795:MFO795 MPI795:MPK795 MZE795:MZG795 NJA795:NJC795 NSW795:NSY795 OCS795:OCU795 OMO795:OMQ795 OWK795:OWM795 PGG795:PGI795 PQC795:PQE795 PZY795:QAA795 QJU795:QJW795 QTQ795:QTS795 RDM795:RDO795 RNI795:RNK795 RXE795:RXG795 SHA795:SHC795 SQW795:SQY795 TAS795:TAU795 TKO795:TKQ795 TUK795:TUM795 UEG795:UEI795 UOC795:UOE795 UXY795:UYA795 VHU795:VHW795 VRQ795:VRS795 WBM795:WBO795 WLI795:WLK795 WVE795:WVG795 L811:N811 IS811:IU811 SO811:SQ811 ACK811:ACM811 AMG811:AMI811 AWC811:AWE811 BFY811:BGA811 BPU811:BPW811 BZQ811:BZS811 CJM811:CJO811 CTI811:CTK811 DDE811:DDG811 DNA811:DNC811 DWW811:DWY811 EGS811:EGU811 EQO811:EQQ811 FAK811:FAM811 FKG811:FKI811 FUC811:FUE811 GDY811:GEA811 GNU811:GNW811 GXQ811:GXS811 HHM811:HHO811 HRI811:HRK811 IBE811:IBG811 ILA811:ILC811 IUW811:IUY811 JES811:JEU811 JOO811:JOQ811 JYK811:JYM811 KIG811:KII811 KSC811:KSE811 LBY811:LCA811 LLU811:LLW811 LVQ811:LVS811 MFM811:MFO811 MPI811:MPK811 MZE811:MZG811 NJA811:NJC811 NSW811:NSY811 OCS811:OCU811 OMO811:OMQ811 OWK811:OWM811 PGG811:PGI811 PQC811:PQE811 PZY811:QAA811 QJU811:QJW811 QTQ811:QTS811 RDM811:RDO811 RNI811:RNK811 RXE811:RXG811 SHA811:SHC811 SQW811:SQY811 TAS811:TAU811 TKO811:TKQ811 TUK811:TUM811 UEG811:UEI811 UOC811:UOE811 UXY811:UYA811 VHU811:VHW811 VRQ811:VRS811 WBM811:WBO811 WLI811:WLK811 WVE811:WVG811 L804:N804 IS804:IU804 SO804:SQ804 ACK804:ACM804 AMG804:AMI804 AWC804:AWE804 BFY804:BGA804 BPU804:BPW804 BZQ804:BZS804 CJM804:CJO804 CTI804:CTK804 DDE804:DDG804 DNA804:DNC804 DWW804:DWY804 EGS804:EGU804 EQO804:EQQ804 FAK804:FAM804 FKG804:FKI804 FUC804:FUE804 GDY804:GEA804 GNU804:GNW804 GXQ804:GXS804 HHM804:HHO804 HRI804:HRK804 IBE804:IBG804 ILA804:ILC804 IUW804:IUY804 JES804:JEU804 JOO804:JOQ804 JYK804:JYM804 KIG804:KII804 KSC804:KSE804 LBY804:LCA804 LLU804:LLW804 LVQ804:LVS804 MFM804:MFO804 MPI804:MPK804 MZE804:MZG804 NJA804:NJC804 NSW804:NSY804 OCS804:OCU804 OMO804:OMQ804 OWK804:OWM804 PGG804:PGI804 PQC804:PQE804 PZY804:QAA804 QJU804:QJW804 QTQ804:QTS804 RDM804:RDO804 RNI804:RNK804 RXE804:RXG804 SHA804:SHC804 SQW804:SQY804 TAS804:TAU804 TKO804:TKQ804 TUK804:TUM804 UEG804:UEI804 UOC804:UOE804 UXY804:UYA804 VHU804:VHW804 VRQ804:VRS804 WBM804:WBO804 WLI804:WLK804 WVE804:WVG804 L806:N806 IS806:IU806 SO806:SQ806 ACK806:ACM806 AMG806:AMI806 AWC806:AWE806 BFY806:BGA806 BPU806:BPW806 BZQ806:BZS806 CJM806:CJO806 CTI806:CTK806 DDE806:DDG806 DNA806:DNC806 DWW806:DWY806 EGS806:EGU806 EQO806:EQQ806 FAK806:FAM806 FKG806:FKI806 FUC806:FUE806 GDY806:GEA806 GNU806:GNW806 GXQ806:GXS806 HHM806:HHO806 HRI806:HRK806 IBE806:IBG806 ILA806:ILC806 IUW806:IUY806 JES806:JEU806 JOO806:JOQ806 JYK806:JYM806 KIG806:KII806 KSC806:KSE806 LBY806:LCA806 LLU806:LLW806 LVQ806:LVS806 MFM806:MFO806 MPI806:MPK806 MZE806:MZG806 NJA806:NJC806 NSW806:NSY806 OCS806:OCU806 OMO806:OMQ806 OWK806:OWM806 PGG806:PGI806 PQC806:PQE806 PZY806:QAA806 QJU806:QJW806 QTQ806:QTS806 RDM806:RDO806 RNI806:RNK806 RXE806:RXG806 SHA806:SHC806 SQW806:SQY806 TAS806:TAU806 TKO806:TKQ806 TUK806:TUM806 UEG806:UEI806 UOC806:UOE806 UXY806:UYA806 VHU806:VHW806 VRQ806:VRS806 WBM806:WBO806 WLI806:WLK806 WVE806:WVG806 L815:N815 IS815:IU815 SO815:SQ815 ACK815:ACM815 AMG815:AMI815 AWC815:AWE815 BFY815:BGA815 BPU815:BPW815 BZQ815:BZS815 CJM815:CJO815 CTI815:CTK815 DDE815:DDG815 DNA815:DNC815 DWW815:DWY815 EGS815:EGU815 EQO815:EQQ815 FAK815:FAM815 FKG815:FKI815 FUC815:FUE815 GDY815:GEA815 GNU815:GNW815 GXQ815:GXS815 HHM815:HHO815 HRI815:HRK815 IBE815:IBG815 ILA815:ILC815 IUW815:IUY815 JES815:JEU815 JOO815:JOQ815 JYK815:JYM815 KIG815:KII815 KSC815:KSE815 LBY815:LCA815 LLU815:LLW815 LVQ815:LVS815 MFM815:MFO815 MPI815:MPK815 MZE815:MZG815 NJA815:NJC815 NSW815:NSY815 OCS815:OCU815 OMO815:OMQ815 OWK815:OWM815 PGG815:PGI815 PQC815:PQE815 PZY815:QAA815 QJU815:QJW815 QTQ815:QTS815 RDM815:RDO815 RNI815:RNK815 RXE815:RXG815 SHA815:SHC815 SQW815:SQY815 TAS815:TAU815 TKO815:TKQ815 TUK815:TUM815 UEG815:UEI815 UOC815:UOE815 UXY815:UYA815 VHU815:VHW815 VRQ815:VRS815 WBM815:WBO815 WLI815:WLK815 WVE815:WVG815 L822:M822 IS822:IT822 SO822:SP822 ACK822:ACL822 AMG822:AMH822 AWC822:AWD822 BFY822:BFZ822 BPU822:BPV822 BZQ822:BZR822 CJM822:CJN822 CTI822:CTJ822 DDE822:DDF822 DNA822:DNB822 DWW822:DWX822 EGS822:EGT822 EQO822:EQP822 FAK822:FAL822 FKG822:FKH822 FUC822:FUD822 GDY822:GDZ822 GNU822:GNV822 GXQ822:GXR822 HHM822:HHN822 HRI822:HRJ822 IBE822:IBF822 ILA822:ILB822 IUW822:IUX822 JES822:JET822 JOO822:JOP822 JYK822:JYL822 KIG822:KIH822 KSC822:KSD822 LBY822:LBZ822 LLU822:LLV822 LVQ822:LVR822 MFM822:MFN822 MPI822:MPJ822 MZE822:MZF822 NJA822:NJB822 NSW822:NSX822 OCS822:OCT822 OMO822:OMP822 OWK822:OWL822 PGG822:PGH822 PQC822:PQD822 PZY822:PZZ822 QJU822:QJV822 QTQ822:QTR822 RDM822:RDN822 RNI822:RNJ822 RXE822:RXF822 SHA822:SHB822 SQW822:SQX822 TAS822:TAT822 TKO822:TKP822 TUK822:TUL822 UEG822:UEH822 UOC822:UOD822 UXY822:UXZ822 VHU822:VHV822 VRQ822:VRR822 WBM822:WBN822 WLI822:WLJ822 WVE822:WVF822 L798:N799 IS798:IU799 SO798:SQ799 ACK798:ACM799 AMG798:AMI799 AWC798:AWE799 BFY798:BGA799 BPU798:BPW799 BZQ798:BZS799 CJM798:CJO799 CTI798:CTK799 DDE798:DDG799 DNA798:DNC799 DWW798:DWY799 EGS798:EGU799 EQO798:EQQ799 FAK798:FAM799 FKG798:FKI799 FUC798:FUE799 GDY798:GEA799 GNU798:GNW799 GXQ798:GXS799 HHM798:HHO799 HRI798:HRK799 IBE798:IBG799 ILA798:ILC799 IUW798:IUY799 JES798:JEU799 JOO798:JOQ799 JYK798:JYM799 KIG798:KII799 KSC798:KSE799 LBY798:LCA799 LLU798:LLW799 LVQ798:LVS799 MFM798:MFO799 MPI798:MPK799 MZE798:MZG799 NJA798:NJC799 NSW798:NSY799 OCS798:OCU799 OMO798:OMQ799 OWK798:OWM799 PGG798:PGI799 PQC798:PQE799 PZY798:QAA799 QJU798:QJW799 QTQ798:QTS799 RDM798:RDO799 RNI798:RNK799 RXE798:RXG799 SHA798:SHC799 SQW798:SQY799 TAS798:TAU799 TKO798:TKQ799 TUK798:TUM799 UEG798:UEI799 UOC798:UOE799 UXY798:UYA799 VHU798:VHW799 VRQ798:VRS799 WBM798:WBO799 WLI798:WLK799 WVE798:WVG799 L821:N821 IS821:IU821 SO821:SQ821 ACK821:ACM821 AMG821:AMI821 AWC821:AWE821 BFY821:BGA821 BPU821:BPW821 BZQ821:BZS821 CJM821:CJO821 CTI821:CTK821 DDE821:DDG821 DNA821:DNC821 DWW821:DWY821 EGS821:EGU821 EQO821:EQQ821 FAK821:FAM821 FKG821:FKI821 FUC821:FUE821 GDY821:GEA821 GNU821:GNW821 GXQ821:GXS821 HHM821:HHO821 HRI821:HRK821 IBE821:IBG821 ILA821:ILC821 IUW821:IUY821 JES821:JEU821 JOO821:JOQ821 JYK821:JYM821 KIG821:KII821 KSC821:KSE821 LBY821:LCA821 LLU821:LLW821 LVQ821:LVS821 MFM821:MFO821 MPI821:MPK821 MZE821:MZG821 NJA821:NJC821 NSW821:NSY821 OCS821:OCU821 OMO821:OMQ821 OWK821:OWM821 PGG821:PGI821 PQC821:PQE821 PZY821:QAA821 QJU821:QJW821 QTQ821:QTS821 RDM821:RDO821 RNI821:RNK821 RXE821:RXG821 SHA821:SHC821 SQW821:SQY821 TAS821:TAU821 TKO821:TKQ821 TUK821:TUM821 UEG821:UEI821 UOC821:UOE821 UXY821:UYA821 VHU821:VHW821 VRQ821:VRS821 WBM821:WBO821 WLI821:WLK821 WVE821:WVG821 L816:M817 IS816:IT817 SO816:SP817 ACK816:ACL817 AMG816:AMH817 AWC816:AWD817 BFY816:BFZ817 BPU816:BPV817 BZQ816:BZR817 CJM816:CJN817 CTI816:CTJ817 DDE816:DDF817 DNA816:DNB817 DWW816:DWX817 EGS816:EGT817 EQO816:EQP817 FAK816:FAL817 FKG816:FKH817 FUC816:FUD817 GDY816:GDZ817 GNU816:GNV817 GXQ816:GXR817 HHM816:HHN817 HRI816:HRJ817 IBE816:IBF817 ILA816:ILB817 IUW816:IUX817 JES816:JET817 JOO816:JOP817 JYK816:JYL817 KIG816:KIH817 KSC816:KSD817 LBY816:LBZ817 LLU816:LLV817 LVQ816:LVR817 MFM816:MFN817 MPI816:MPJ817 MZE816:MZF817 NJA816:NJB817 NSW816:NSX817 OCS816:OCT817 OMO816:OMP817 OWK816:OWL817 PGG816:PGH817 PQC816:PQD817 PZY816:PZZ817 QJU816:QJV817 QTQ816:QTR817 RDM816:RDN817 RNI816:RNJ817 RXE816:RXF817 SHA816:SHB817 SQW816:SQX817 TAS816:TAT817 TKO816:TKP817 TUK816:TUL817 UEG816:UEH817 UOC816:UOD817 UXY816:UXZ817 VHU816:VHV817 VRQ816:VRR817 WBM816:WBN817 WLI816:WLJ817 WVE816:WVF817 L819:M820 IS819:IT820 SO819:SP820 ACK819:ACL820 AMG819:AMH820 AWC819:AWD820 BFY819:BFZ820 BPU819:BPV820 BZQ819:BZR820 CJM819:CJN820 CTI819:CTJ820 DDE819:DDF820 DNA819:DNB820 DWW819:DWX820 EGS819:EGT820 EQO819:EQP820 FAK819:FAL820 FKG819:FKH820 FUC819:FUD820 GDY819:GDZ820 GNU819:GNV820 GXQ819:GXR820 HHM819:HHN820 HRI819:HRJ820 IBE819:IBF820 ILA819:ILB820 IUW819:IUX820 JES819:JET820 JOO819:JOP820 JYK819:JYL820 KIG819:KIH820 KSC819:KSD820 LBY819:LBZ820 LLU819:LLV820 LVQ819:LVR820 MFM819:MFN820 MPI819:MPJ820 MZE819:MZF820 NJA819:NJB820 NSW819:NSX820 OCS819:OCT820 OMO819:OMP820 OWK819:OWL820 PGG819:PGH820 PQC819:PQD820 PZY819:PZZ820 QJU819:QJV820 QTQ819:QTR820 RDM819:RDN820 RNI819:RNJ820 RXE819:RXF820 SHA819:SHB820 SQW819:SQX820 TAS819:TAT820 TKO819:TKP820 TUK819:TUL820 UEG819:UEH820 UOC819:UOD820 UXY819:UXZ820 VHU819:VHV820 VRQ819:VRR820 WBM819:WBN820 WLI819:WLJ820 WVE819:WVF820 N817 IU817 SQ817 ACM817 AMI817 AWE817 BGA817 BPW817 BZS817 CJO817 CTK817 DDG817 DNC817 DWY817 EGU817 EQQ817 FAM817 FKI817 FUE817 GEA817 GNW817 GXS817 HHO817 HRK817 IBG817 ILC817 IUY817 JEU817 JOQ817 JYM817 KII817 KSE817 LCA817 LLW817 LVS817 MFO817 MPK817 MZG817 NJC817 NSY817 OCU817 OMQ817 OWM817 PGI817 PQE817 QAA817 QJW817 QTS817 RDO817 RNK817 RXG817 SHC817 SQY817 TAU817 TKQ817 TUM817 UEI817 UOE817 UYA817 VHW817 VRS817 WBO817 WLK817 WVG817" xr:uid="{D3555996-086F-4C8A-BABB-51DDFD1EAFCC}">
      <formula1>AND(GTE(LEN(L795),MIN((1),(300))),LTE(LEN(L795),MAX((1),(300))))</formula1>
    </dataValidation>
    <dataValidation type="decimal" allowBlank="1" showInputMessage="1" showErrorMessage="1" prompt=" - obvezen podatek" sqref="Q795:U795 IX795:JB795 ST795:SX795 ACP795:ACT795 AML795:AMP795 AWH795:AWL795 BGD795:BGH795 BPZ795:BQD795 BZV795:BZZ795 CJR795:CJV795 CTN795:CTR795 DDJ795:DDN795 DNF795:DNJ795 DXB795:DXF795 EGX795:EHB795 EQT795:EQX795 FAP795:FAT795 FKL795:FKP795 FUH795:FUL795 GED795:GEH795 GNZ795:GOD795 GXV795:GXZ795 HHR795:HHV795 HRN795:HRR795 IBJ795:IBN795 ILF795:ILJ795 IVB795:IVF795 JEX795:JFB795 JOT795:JOX795 JYP795:JYT795 KIL795:KIP795 KSH795:KSL795 LCD795:LCH795 LLZ795:LMD795 LVV795:LVZ795 MFR795:MFV795 MPN795:MPR795 MZJ795:MZN795 NJF795:NJJ795 NTB795:NTF795 OCX795:ODB795 OMT795:OMX795 OWP795:OWT795 PGL795:PGP795 PQH795:PQL795 QAD795:QAH795 QJZ795:QKD795 QTV795:QTZ795 RDR795:RDV795 RNN795:RNR795 RXJ795:RXN795 SHF795:SHJ795 SRB795:SRF795 TAX795:TBB795 TKT795:TKX795 TUP795:TUT795 UEL795:UEP795 UOH795:UOL795 UYD795:UYH795 VHZ795:VID795 VRV795:VRZ795 WBR795:WBV795 WLN795:WLR795 WVJ795:WVN795 Q820:Q821 IX820:IX821 ST820:ST821 ACP820:ACP821 AML820:AML821 AWH820:AWH821 BGD820:BGD821 BPZ820:BPZ821 BZV820:BZV821 CJR820:CJR821 CTN820:CTN821 DDJ820:DDJ821 DNF820:DNF821 DXB820:DXB821 EGX820:EGX821 EQT820:EQT821 FAP820:FAP821 FKL820:FKL821 FUH820:FUH821 GED820:GED821 GNZ820:GNZ821 GXV820:GXV821 HHR820:HHR821 HRN820:HRN821 IBJ820:IBJ821 ILF820:ILF821 IVB820:IVB821 JEX820:JEX821 JOT820:JOT821 JYP820:JYP821 KIL820:KIL821 KSH820:KSH821 LCD820:LCD821 LLZ820:LLZ821 LVV820:LVV821 MFR820:MFR821 MPN820:MPN821 MZJ820:MZJ821 NJF820:NJF821 NTB820:NTB821 OCX820:OCX821 OMT820:OMT821 OWP820:OWP821 PGL820:PGL821 PQH820:PQH821 QAD820:QAD821 QJZ820:QJZ821 QTV820:QTV821 RDR820:RDR821 RNN820:RNN821 RXJ820:RXJ821 SHF820:SHF821 SRB820:SRB821 TAX820:TAX821 TKT820:TKT821 TUP820:TUP821 UEL820:UEL821 UOH820:UOH821 UYD820:UYD821 VHZ820:VHZ821 VRV820:VRV821 WBR820:WBR821 WLN820:WLN821 WVJ820:WVJ821 Q811:T811 IX811:JA811 ST811:SW811 ACP811:ACS811 AML811:AMO811 AWH811:AWK811 BGD811:BGG811 BPZ811:BQC811 BZV811:BZY811 CJR811:CJU811 CTN811:CTQ811 DDJ811:DDM811 DNF811:DNI811 DXB811:DXE811 EGX811:EHA811 EQT811:EQW811 FAP811:FAS811 FKL811:FKO811 FUH811:FUK811 GED811:GEG811 GNZ811:GOC811 GXV811:GXY811 HHR811:HHU811 HRN811:HRQ811 IBJ811:IBM811 ILF811:ILI811 IVB811:IVE811 JEX811:JFA811 JOT811:JOW811 JYP811:JYS811 KIL811:KIO811 KSH811:KSK811 LCD811:LCG811 LLZ811:LMC811 LVV811:LVY811 MFR811:MFU811 MPN811:MPQ811 MZJ811:MZM811 NJF811:NJI811 NTB811:NTE811 OCX811:ODA811 OMT811:OMW811 OWP811:OWS811 PGL811:PGO811 PQH811:PQK811 QAD811:QAG811 QJZ811:QKC811 QTV811:QTY811 RDR811:RDU811 RNN811:RNQ811 RXJ811:RXM811 SHF811:SHI811 SRB811:SRE811 TAX811:TBA811 TKT811:TKW811 TUP811:TUS811 UEL811:UEO811 UOH811:UOK811 UYD811:UYG811 VHZ811:VIC811 VRV811:VRY811 WBR811:WBU811 WLN811:WLQ811 WVJ811:WVM811 S820:T821 IZ820:JA821 SV820:SW821 ACR820:ACS821 AMN820:AMO821 AWJ820:AWK821 BGF820:BGG821 BQB820:BQC821 BZX820:BZY821 CJT820:CJU821 CTP820:CTQ821 DDL820:DDM821 DNH820:DNI821 DXD820:DXE821 EGZ820:EHA821 EQV820:EQW821 FAR820:FAS821 FKN820:FKO821 FUJ820:FUK821 GEF820:GEG821 GOB820:GOC821 GXX820:GXY821 HHT820:HHU821 HRP820:HRQ821 IBL820:IBM821 ILH820:ILI821 IVD820:IVE821 JEZ820:JFA821 JOV820:JOW821 JYR820:JYS821 KIN820:KIO821 KSJ820:KSK821 LCF820:LCG821 LMB820:LMC821 LVX820:LVY821 MFT820:MFU821 MPP820:MPQ821 MZL820:MZM821 NJH820:NJI821 NTD820:NTE821 OCZ820:ODA821 OMV820:OMW821 OWR820:OWS821 PGN820:PGO821 PQJ820:PQK821 QAF820:QAG821 QKB820:QKC821 QTX820:QTY821 RDT820:RDU821 RNP820:RNQ821 RXL820:RXM821 SHH820:SHI821 SRD820:SRE821 TAZ820:TBA821 TKV820:TKW821 TUR820:TUS821 UEN820:UEO821 UOJ820:UOK821 UYF820:UYG821 VIB820:VIC821 VRX820:VRY821 WBT820:WBU821 WLP820:WLQ821 WVL820:WVM821 Q804:T804 IX804:JA804 ST804:SW804 ACP804:ACS804 AML804:AMO804 AWH804:AWK804 BGD804:BGG804 BPZ804:BQC804 BZV804:BZY804 CJR804:CJU804 CTN804:CTQ804 DDJ804:DDM804 DNF804:DNI804 DXB804:DXE804 EGX804:EHA804 EQT804:EQW804 FAP804:FAS804 FKL804:FKO804 FUH804:FUK804 GED804:GEG804 GNZ804:GOC804 GXV804:GXY804 HHR804:HHU804 HRN804:HRQ804 IBJ804:IBM804 ILF804:ILI804 IVB804:IVE804 JEX804:JFA804 JOT804:JOW804 JYP804:JYS804 KIL804:KIO804 KSH804:KSK804 LCD804:LCG804 LLZ804:LMC804 LVV804:LVY804 MFR804:MFU804 MPN804:MPQ804 MZJ804:MZM804 NJF804:NJI804 NTB804:NTE804 OCX804:ODA804 OMT804:OMW804 OWP804:OWS804 PGL804:PGO804 PQH804:PQK804 QAD804:QAG804 QJZ804:QKC804 QTV804:QTY804 RDR804:RDU804 RNN804:RNQ804 RXJ804:RXM804 SHF804:SHI804 SRB804:SRE804 TAX804:TBA804 TKT804:TKW804 TUP804:TUS804 UEL804:UEO804 UOH804:UOK804 UYD804:UYG804 VHZ804:VIC804 VRV804:VRY804 WBR804:WBU804 WLN804:WLQ804 WVJ804:WVM804 Q806:T806 IX806:JA806 ST806:SW806 ACP806:ACS806 AML806:AMO806 AWH806:AWK806 BGD806:BGG806 BPZ806:BQC806 BZV806:BZY806 CJR806:CJU806 CTN806:CTQ806 DDJ806:DDM806 DNF806:DNI806 DXB806:DXE806 EGX806:EHA806 EQT806:EQW806 FAP806:FAS806 FKL806:FKO806 FUH806:FUK806 GED806:GEG806 GNZ806:GOC806 GXV806:GXY806 HHR806:HHU806 HRN806:HRQ806 IBJ806:IBM806 ILF806:ILI806 IVB806:IVE806 JEX806:JFA806 JOT806:JOW806 JYP806:JYS806 KIL806:KIO806 KSH806:KSK806 LCD806:LCG806 LLZ806:LMC806 LVV806:LVY806 MFR806:MFU806 MPN806:MPQ806 MZJ806:MZM806 NJF806:NJI806 NTB806:NTE806 OCX806:ODA806 OMT806:OMW806 OWP806:OWS806 PGL806:PGO806 PQH806:PQK806 QAD806:QAG806 QJZ806:QKC806 QTV806:QTY806 RDR806:RDU806 RNN806:RNQ806 RXJ806:RXM806 SHF806:SHI806 SRB806:SRE806 TAX806:TBA806 TKT806:TKW806 TUP806:TUS806 UEL806:UEO806 UOH806:UOK806 UYD806:UYG806 VHZ806:VIC806 VRV806:VRY806 WBR806:WBU806 WLN806:WLQ806 WVJ806:WVM806 Q798:T799 IX798:JA799 ST798:SW799 ACP798:ACS799 AML798:AMO799 AWH798:AWK799 BGD798:BGG799 BPZ798:BQC799 BZV798:BZY799 CJR798:CJU799 CTN798:CTQ799 DDJ798:DDM799 DNF798:DNI799 DXB798:DXE799 EGX798:EHA799 EQT798:EQW799 FAP798:FAS799 FKL798:FKO799 FUH798:FUK799 GED798:GEG799 GNZ798:GOC799 GXV798:GXY799 HHR798:HHU799 HRN798:HRQ799 IBJ798:IBM799 ILF798:ILI799 IVB798:IVE799 JEX798:JFA799 JOT798:JOW799 JYP798:JYS799 KIL798:KIO799 KSH798:KSK799 LCD798:LCG799 LLZ798:LMC799 LVV798:LVY799 MFR798:MFU799 MPN798:MPQ799 MZJ798:MZM799 NJF798:NJI799 NTB798:NTE799 OCX798:ODA799 OMT798:OMW799 OWP798:OWS799 PGL798:PGO799 PQH798:PQK799 QAD798:QAG799 QJZ798:QKC799 QTV798:QTY799 RDR798:RDU799 RNN798:RNQ799 RXJ798:RXM799 SHF798:SHI799 SRB798:SRE799 TAX798:TBA799 TKT798:TKW799 TUP798:TUS799 UEL798:UEO799 UOH798:UOK799 UYD798:UYG799 VHZ798:VIC799 VRV798:VRY799 WBR798:WBU799 WLN798:WLQ799 WVJ798:WVM799 Q815:T816 IX815:JA816 ST815:SW816 ACP815:ACS816 AML815:AMO816 AWH815:AWK816 BGD815:BGG816 BPZ815:BQC816 BZV815:BZY816 CJR815:CJU816 CTN815:CTQ816 DDJ815:DDM816 DNF815:DNI816 DXB815:DXE816 EGX815:EHA816 EQT815:EQW816 FAP815:FAS816 FKL815:FKO816 FUH815:FUK816 GED815:GEG816 GNZ815:GOC816 GXV815:GXY816 HHR815:HHU816 HRN815:HRQ816 IBJ815:IBM816 ILF815:ILI816 IVB815:IVE816 JEX815:JFA816 JOT815:JOW816 JYP815:JYS816 KIL815:KIO816 KSH815:KSK816 LCD815:LCG816 LLZ815:LMC816 LVV815:LVY816 MFR815:MFU816 MPN815:MPQ816 MZJ815:MZM816 NJF815:NJI816 NTB815:NTE816 OCX815:ODA816 OMT815:OMW816 OWP815:OWS816 PGL815:PGO816 PQH815:PQK816 QAD815:QAG816 QJZ815:QKC816 QTV815:QTY816 RDR815:RDU816 RNN815:RNQ816 RXJ815:RXM816 SHF815:SHI816 SRB815:SRE816 TAX815:TBA816 TKT815:TKW816 TUP815:TUS816 UEL815:UEO816 UOH815:UOK816 UYD815:UYG816 VHZ815:VIC816 VRV815:VRY816 WBR815:WBU816 WLN815:WLQ816 WVJ815:WVM816" xr:uid="{538F71F7-3DE0-49C9-BD53-E8EA040A4F04}">
      <formula1>0</formula1>
      <formula2>10000</formula2>
    </dataValidation>
    <dataValidation type="decimal" operator="greaterThanOrEqual" allowBlank="1" showInputMessage="1" showErrorMessage="1" prompt=" - " sqref="J795:J808 IQ795:IQ808 SM795:SM808 ACI795:ACI808 AME795:AME808 AWA795:AWA808 BFW795:BFW808 BPS795:BPS808 BZO795:BZO808 CJK795:CJK808 CTG795:CTG808 DDC795:DDC808 DMY795:DMY808 DWU795:DWU808 EGQ795:EGQ808 EQM795:EQM808 FAI795:FAI808 FKE795:FKE808 FUA795:FUA808 GDW795:GDW808 GNS795:GNS808 GXO795:GXO808 HHK795:HHK808 HRG795:HRG808 IBC795:IBC808 IKY795:IKY808 IUU795:IUU808 JEQ795:JEQ808 JOM795:JOM808 JYI795:JYI808 KIE795:KIE808 KSA795:KSA808 LBW795:LBW808 LLS795:LLS808 LVO795:LVO808 MFK795:MFK808 MPG795:MPG808 MZC795:MZC808 NIY795:NIY808 NSU795:NSU808 OCQ795:OCQ808 OMM795:OMM808 OWI795:OWI808 PGE795:PGE808 PQA795:PQA808 PZW795:PZW808 QJS795:QJS808 QTO795:QTO808 RDK795:RDK808 RNG795:RNG808 RXC795:RXC808 SGY795:SGY808 SQU795:SQU808 TAQ795:TAQ808 TKM795:TKM808 TUI795:TUI808 UEE795:UEE808 UOA795:UOA808 UXW795:UXW808 VHS795:VHS808 VRO795:VRO808 WBK795:WBK808 WLG795:WLG808 WVC795:WVC808 J810:J815 IQ810:IQ815 SM810:SM815 ACI810:ACI815 AME810:AME815 AWA810:AWA815 BFW810:BFW815 BPS810:BPS815 BZO810:BZO815 CJK810:CJK815 CTG810:CTG815 DDC810:DDC815 DMY810:DMY815 DWU810:DWU815 EGQ810:EGQ815 EQM810:EQM815 FAI810:FAI815 FKE810:FKE815 FUA810:FUA815 GDW810:GDW815 GNS810:GNS815 GXO810:GXO815 HHK810:HHK815 HRG810:HRG815 IBC810:IBC815 IKY810:IKY815 IUU810:IUU815 JEQ810:JEQ815 JOM810:JOM815 JYI810:JYI815 KIE810:KIE815 KSA810:KSA815 LBW810:LBW815 LLS810:LLS815 LVO810:LVO815 MFK810:MFK815 MPG810:MPG815 MZC810:MZC815 NIY810:NIY815 NSU810:NSU815 OCQ810:OCQ815 OMM810:OMM815 OWI810:OWI815 PGE810:PGE815 PQA810:PQA815 PZW810:PZW815 QJS810:QJS815 QTO810:QTO815 RDK810:RDK815 RNG810:RNG815 RXC810:RXC815 SGY810:SGY815 SQU810:SQU815 TAQ810:TAQ815 TKM810:TKM815 TUI810:TUI815 UEE810:UEE815 UOA810:UOA815 UXW810:UXW815 VHS810:VHS815 VRO810:VRO815 WBK810:WBK815 WLG810:WLG815 WVC810:WVC815" xr:uid="{79D69C13-383C-4280-8538-9C9B7D901147}">
      <formula1>0</formula1>
    </dataValidation>
    <dataValidation type="whole" allowBlank="1" showInputMessage="1" showErrorMessage="1" errorTitle="Klasifikacija" error="Gl. zavihek Classification ali zavihek Klasifikacija_x000a_" sqref="Y783:Y786 JF783:JF786 TB783:TB786 ACX783:ACX786 AMT783:AMT786 AWP783:AWP786 BGL783:BGL786 BQH783:BQH786 CAD783:CAD786 CJZ783:CJZ786 CTV783:CTV786 DDR783:DDR786 DNN783:DNN786 DXJ783:DXJ786 EHF783:EHF786 ERB783:ERB786 FAX783:FAX786 FKT783:FKT786 FUP783:FUP786 GEL783:GEL786 GOH783:GOH786 GYD783:GYD786 HHZ783:HHZ786 HRV783:HRV786 IBR783:IBR786 ILN783:ILN786 IVJ783:IVJ786 JFF783:JFF786 JPB783:JPB786 JYX783:JYX786 KIT783:KIT786 KSP783:KSP786 LCL783:LCL786 LMH783:LMH786 LWD783:LWD786 MFZ783:MFZ786 MPV783:MPV786 MZR783:MZR786 NJN783:NJN786 NTJ783:NTJ786 ODF783:ODF786 ONB783:ONB786 OWX783:OWX786 PGT783:PGT786 PQP783:PQP786 QAL783:QAL786 QKH783:QKH786 QUD783:QUD786 RDZ783:RDZ786 RNV783:RNV786 RXR783:RXR786 SHN783:SHN786 SRJ783:SRJ786 TBF783:TBF786 TLB783:TLB786 TUX783:TUX786 UET783:UET786 UOP783:UOP786 UYL783:UYL786 VIH783:VIH786 VSD783:VSD786 WBZ783:WBZ786 WLV783:WLV786 WVR783:WVR786 Y579 JU579 TQ579 ADM579 ANI579 AXE579 BHA579 BQW579 CAS579 CKO579 CUK579 DEG579 DOC579 DXY579 EHU579 ERQ579 FBM579 FLI579 FVE579 GFA579 GOW579 GYS579 HIO579 HSK579 ICG579 IMC579 IVY579 JFU579 JPQ579 JZM579 KJI579 KTE579 LDA579 LMW579 LWS579 MGO579 MQK579 NAG579 NKC579 NTY579 ODU579 ONQ579 OXM579 PHI579 PRE579 QBA579 QKW579 QUS579 REO579 ROK579 RYG579 SIC579 SRY579 TBU579 TLQ579 TVM579 UFI579 UPE579 UZA579 VIW579 VSS579 WCO579 WMK579 WWG579" xr:uid="{76F35194-1A0A-4037-95A8-926DF176F889}">
      <formula1>1</formula1>
      <formula2>6</formula2>
    </dataValidation>
    <dataValidation type="whole" allowBlank="1" showInputMessage="1" showErrorMessage="1" errorTitle="Klasifikacija" error="Gl. zavihek Classification ali zavihek Klasifikacija_x000a_" sqref="AB783:AB786 JI783:JI786 TE783:TE786 ADA783:ADA786 AMW783:AMW786 AWS783:AWS786 BGO783:BGO786 BQK783:BQK786 CAG783:CAG786 CKC783:CKC786 CTY783:CTY786 DDU783:DDU786 DNQ783:DNQ786 DXM783:DXM786 EHI783:EHI786 ERE783:ERE786 FBA783:FBA786 FKW783:FKW786 FUS783:FUS786 GEO783:GEO786 GOK783:GOK786 GYG783:GYG786 HIC783:HIC786 HRY783:HRY786 IBU783:IBU786 ILQ783:ILQ786 IVM783:IVM786 JFI783:JFI786 JPE783:JPE786 JZA783:JZA786 KIW783:KIW786 KSS783:KSS786 LCO783:LCO786 LMK783:LMK786 LWG783:LWG786 MGC783:MGC786 MPY783:MPY786 MZU783:MZU786 NJQ783:NJQ786 NTM783:NTM786 ODI783:ODI786 ONE783:ONE786 OXA783:OXA786 PGW783:PGW786 PQS783:PQS786 QAO783:QAO786 QKK783:QKK786 QUG783:QUG786 REC783:REC786 RNY783:RNY786 RXU783:RXU786 SHQ783:SHQ786 SRM783:SRM786 TBI783:TBI786 TLE783:TLE786 TVA783:TVA786 UEW783:UEW786 UOS783:UOS786 UYO783:UYO786 VIK783:VIK786 VSG783:VSG786 WCC783:WCC786 WLY783:WLY786 WVU783:WVU786 AB1195:AB1225 JI1193:JI1223 TE1193:TE1223 ADA1193:ADA1223 AMW1193:AMW1223 AWS1193:AWS1223 BGO1193:BGO1223 BQK1193:BQK1223 CAG1193:CAG1223 CKC1193:CKC1223 CTY1193:CTY1223 DDU1193:DDU1223 DNQ1193:DNQ1223 DXM1193:DXM1223 EHI1193:EHI1223 ERE1193:ERE1223 FBA1193:FBA1223 FKW1193:FKW1223 FUS1193:FUS1223 GEO1193:GEO1223 GOK1193:GOK1223 GYG1193:GYG1223 HIC1193:HIC1223 HRY1193:HRY1223 IBU1193:IBU1223 ILQ1193:ILQ1223 IVM1193:IVM1223 JFI1193:JFI1223 JPE1193:JPE1223 JZA1193:JZA1223 KIW1193:KIW1223 KSS1193:KSS1223 LCO1193:LCO1223 LMK1193:LMK1223 LWG1193:LWG1223 MGC1193:MGC1223 MPY1193:MPY1223 MZU1193:MZU1223 NJQ1193:NJQ1223 NTM1193:NTM1223 ODI1193:ODI1223 ONE1193:ONE1223 OXA1193:OXA1223 PGW1193:PGW1223 PQS1193:PQS1223 QAO1193:QAO1223 QKK1193:QKK1223 QUG1193:QUG1223 REC1193:REC1223 RNY1193:RNY1223 RXU1193:RXU1223 SHQ1193:SHQ1223 SRM1193:SRM1223 TBI1193:TBI1223 TLE1193:TLE1223 TVA1193:TVA1223 UEW1193:UEW1223 UOS1193:UOS1223 UYO1193:UYO1223 VIK1193:VIK1223 VSG1193:VSG1223 WCC1193:WCC1223 WLY1193:WLY1223 WVU1193:WVU1223 AB1095:AB1141 JI1093:JI1139 TE1093:TE1139 ADA1093:ADA1139 AMW1093:AMW1139 AWS1093:AWS1139 BGO1093:BGO1139 BQK1093:BQK1139 CAG1093:CAG1139 CKC1093:CKC1139 CTY1093:CTY1139 DDU1093:DDU1139 DNQ1093:DNQ1139 DXM1093:DXM1139 EHI1093:EHI1139 ERE1093:ERE1139 FBA1093:FBA1139 FKW1093:FKW1139 FUS1093:FUS1139 GEO1093:GEO1139 GOK1093:GOK1139 GYG1093:GYG1139 HIC1093:HIC1139 HRY1093:HRY1139 IBU1093:IBU1139 ILQ1093:ILQ1139 IVM1093:IVM1139 JFI1093:JFI1139 JPE1093:JPE1139 JZA1093:JZA1139 KIW1093:KIW1139 KSS1093:KSS1139 LCO1093:LCO1139 LMK1093:LMK1139 LWG1093:LWG1139 MGC1093:MGC1139 MPY1093:MPY1139 MZU1093:MZU1139 NJQ1093:NJQ1139 NTM1093:NTM1139 ODI1093:ODI1139 ONE1093:ONE1139 OXA1093:OXA1139 PGW1093:PGW1139 PQS1093:PQS1139 QAO1093:QAO1139 QKK1093:QKK1139 QUG1093:QUG1139 REC1093:REC1139 RNY1093:RNY1139 RXU1093:RXU1139 SHQ1093:SHQ1139 SRM1093:SRM1139 TBI1093:TBI1139 TLE1093:TLE1139 TVA1093:TVA1139 UEW1093:UEW1139 UOS1093:UOS1139 UYO1093:UYO1139 VIK1093:VIK1139 VSG1093:VSG1139 WCC1093:WCC1139 WLY1093:WLY1139 WVU1093:WVU1139 AR1176:AR1177 JY1174:JY1175 TU1174:TU1175 ADQ1174:ADQ1175 ANM1174:ANM1175 AXI1174:AXI1175 BHE1174:BHE1175 BRA1174:BRA1175 CAW1174:CAW1175 CKS1174:CKS1175 CUO1174:CUO1175 DEK1174:DEK1175 DOG1174:DOG1175 DYC1174:DYC1175 EHY1174:EHY1175 ERU1174:ERU1175 FBQ1174:FBQ1175 FLM1174:FLM1175 FVI1174:FVI1175 GFE1174:GFE1175 GPA1174:GPA1175 GYW1174:GYW1175 HIS1174:HIS1175 HSO1174:HSO1175 ICK1174:ICK1175 IMG1174:IMG1175 IWC1174:IWC1175 JFY1174:JFY1175 JPU1174:JPU1175 JZQ1174:JZQ1175 KJM1174:KJM1175 KTI1174:KTI1175 LDE1174:LDE1175 LNA1174:LNA1175 LWW1174:LWW1175 MGS1174:MGS1175 MQO1174:MQO1175 NAK1174:NAK1175 NKG1174:NKG1175 NUC1174:NUC1175 ODY1174:ODY1175 ONU1174:ONU1175 OXQ1174:OXQ1175 PHM1174:PHM1175 PRI1174:PRI1175 QBE1174:QBE1175 QLA1174:QLA1175 QUW1174:QUW1175 RES1174:RES1175 ROO1174:ROO1175 RYK1174:RYK1175 SIG1174:SIG1175 SSC1174:SSC1175 TBY1174:TBY1175 TLU1174:TLU1175 TVQ1174:TVQ1175 UFM1174:UFM1175 UPI1174:UPI1175 UZE1174:UZE1175 VJA1174:VJA1175 VSW1174:VSW1175 WCS1174:WCS1175 WMO1174:WMO1175 WWK1174:WWK1175 AB1035:AB1054" xr:uid="{90560F6C-4D56-4AEE-A746-C40B1E214EDF}">
      <formula1>1</formula1>
      <formula2>71</formula2>
    </dataValidation>
    <dataValidation type="whole" allowBlank="1" showInputMessage="1" showErrorMessage="1" errorTitle="Stopnja odpisanosti" error="odstotek (celoštevilska vrednost)" sqref="W1195:W1225 JD1193:JD1223 SZ1193:SZ1223 ACV1193:ACV1223 AMR1193:AMR1223 AWN1193:AWN1223 BGJ1193:BGJ1223 BQF1193:BQF1223 CAB1193:CAB1223 CJX1193:CJX1223 CTT1193:CTT1223 DDP1193:DDP1223 DNL1193:DNL1223 DXH1193:DXH1223 EHD1193:EHD1223 EQZ1193:EQZ1223 FAV1193:FAV1223 FKR1193:FKR1223 FUN1193:FUN1223 GEJ1193:GEJ1223 GOF1193:GOF1223 GYB1193:GYB1223 HHX1193:HHX1223 HRT1193:HRT1223 IBP1193:IBP1223 ILL1193:ILL1223 IVH1193:IVH1223 JFD1193:JFD1223 JOZ1193:JOZ1223 JYV1193:JYV1223 KIR1193:KIR1223 KSN1193:KSN1223 LCJ1193:LCJ1223 LMF1193:LMF1223 LWB1193:LWB1223 MFX1193:MFX1223 MPT1193:MPT1223 MZP1193:MZP1223 NJL1193:NJL1223 NTH1193:NTH1223 ODD1193:ODD1223 OMZ1193:OMZ1223 OWV1193:OWV1223 PGR1193:PGR1223 PQN1193:PQN1223 QAJ1193:QAJ1223 QKF1193:QKF1223 QUB1193:QUB1223 RDX1193:RDX1223 RNT1193:RNT1223 RXP1193:RXP1223 SHL1193:SHL1223 SRH1193:SRH1223 TBD1193:TBD1223 TKZ1193:TKZ1223 TUV1193:TUV1223 UER1193:UER1223 UON1193:UON1223 UYJ1193:UYJ1223 VIF1193:VIF1223 VSB1193:VSB1223 WBX1193:WBX1223 WLT1193:WLT1223 WVP1193:WVP1223 W790 JD790 SZ790 ACV790 AMR790 AWN790 BGJ790 BQF790 CAB790 CJX790 CTT790 DDP790 DNL790 DXH790 EHD790 EQZ790 FAV790 FKR790 FUN790 GEJ790 GOF790 GYB790 HHX790 HRT790 IBP790 ILL790 IVH790 JFD790 JOZ790 JYV790 KIR790 KSN790 LCJ790 LMF790 LWB790 MFX790 MPT790 MZP790 NJL790 NTH790 ODD790 OMZ790 OWV790 PGR790 PQN790 QAJ790 QKF790 QUB790 RDX790 RNT790 RXP790 SHL790 SRH790 TBD790 TKZ790 TUV790 UER790 UON790 UYJ790 VIF790 VSB790 WBX790 WLT790 WVP790 W781:W786 JD781:JD786 SZ781:SZ786 ACV781:ACV786 AMR781:AMR786 AWN781:AWN786 BGJ781:BGJ786 BQF781:BQF786 CAB781:CAB786 CJX781:CJX786 CTT781:CTT786 DDP781:DDP786 DNL781:DNL786 DXH781:DXH786 EHD781:EHD786 EQZ781:EQZ786 FAV781:FAV786 FKR781:FKR786 FUN781:FUN786 GEJ781:GEJ786 GOF781:GOF786 GYB781:GYB786 HHX781:HHX786 HRT781:HRT786 IBP781:IBP786 ILL781:ILL786 IVH781:IVH786 JFD781:JFD786 JOZ781:JOZ786 JYV781:JYV786 KIR781:KIR786 KSN781:KSN786 LCJ781:LCJ786 LMF781:LMF786 LWB781:LWB786 MFX781:MFX786 MPT781:MPT786 MZP781:MZP786 NJL781:NJL786 NTH781:NTH786 ODD781:ODD786 OMZ781:OMZ786 OWV781:OWV786 PGR781:PGR786 PQN781:PQN786 QAJ781:QAJ786 QKF781:QKF786 QUB781:QUB786 RDX781:RDX786 RNT781:RNT786 RXP781:RXP786 SHL781:SHL786 SRH781:SRH786 TBD781:TBD786 TKZ781:TKZ786 TUV781:TUV786 UER781:UER786 UON781:UON786 UYJ781:UYJ786 VIF781:VIF786 VSB781:VSB786 WBX781:WBX786 WLT781:WLT786 WVP781:WVP786 W769:W779 JD769:JD779 SZ769:SZ779 ACV769:ACV779 AMR769:AMR779 AWN769:AWN779 BGJ769:BGJ779 BQF769:BQF779 CAB769:CAB779 CJX769:CJX779 CTT769:CTT779 DDP769:DDP779 DNL769:DNL779 DXH769:DXH779 EHD769:EHD779 EQZ769:EQZ779 FAV769:FAV779 FKR769:FKR779 FUN769:FUN779 GEJ769:GEJ779 GOF769:GOF779 GYB769:GYB779 HHX769:HHX779 HRT769:HRT779 IBP769:IBP779 ILL769:ILL779 IVH769:IVH779 JFD769:JFD779 JOZ769:JOZ779 JYV769:JYV779 KIR769:KIR779 KSN769:KSN779 LCJ769:LCJ779 LMF769:LMF779 LWB769:LWB779 MFX769:MFX779 MPT769:MPT779 MZP769:MZP779 NJL769:NJL779 NTH769:NTH779 ODD769:ODD779 OMZ769:OMZ779 OWV769:OWV779 PGR769:PGR779 PQN769:PQN779 QAJ769:QAJ779 QKF769:QKF779 QUB769:QUB779 RDX769:RDX779 RNT769:RNT779 RXP769:RXP779 SHL769:SHL779 SRH769:SRH779 TBD769:TBD779 TKZ769:TKZ779 TUV769:TUV779 UER769:UER779 UON769:UON779 UYJ769:UYJ779 VIF769:VIF779 VSB769:VSB779 WBX769:WBX779 WLT769:WLT779 WVP769:WVP779 FQ881 PM881 ZI881 AJE881 ATA881 BCW881 BMS881 BWO881 CGK881 CQG881 DAC881 DJY881 DTU881 EDQ881 ENM881 EXI881 FHE881 FRA881 GAW881 GKS881 GUO881 HEK881 HOG881 HYC881 IHY881 IRU881 JBQ881 JLM881 JVI881 KFE881 KPA881 KYW881 LIS881 LSO881 MCK881 MMG881 MWC881 NFY881 NPU881 NZQ881 OJM881 OTI881 PDE881 PNA881 PWW881 QGS881 QQO881 RAK881 RKG881 RUC881 SDY881 SNU881 SXQ881 THM881 TRI881 UBE881 ULA881 UUW881 VES881 VOO881 VYK881 WIG881 WSC881 XBY881 W881 JD881 SZ881 ACV881 AMR881 AWN881 BGJ881 BQF881 CAB881 CJX881 CTT881 DDP881 DNL881 DXH881 EHD881 EQZ881 FAV881 FKR881 FUN881 GEJ881 GOF881 GYB881 HHX881 HRT881 IBP881 ILL881 IVH881 JFD881 JOZ881 JYV881 KIR881 KSN881 LCJ881 LMF881 LWB881 MFX881 MPT881 MZP881 NJL881 NTH881 ODD881 OMZ881 OWV881 PGR881 PQN881 QAJ881 QKF881 QUB881 RDX881 RNT881 RXP881 SHL881 SRH881 TBD881 TKZ881 TUV881 UER881 UON881 UYJ881 VIF881 VSB881 WBX881 WLT881 WVP881 Y1183:Y1194 JF1181:JF1192 TB1181:TB1192 ACX1181:ACX1192 AMT1181:AMT1192 AWP1181:AWP1192 BGL1181:BGL1192 BQH1181:BQH1192 CAD1181:CAD1192 CJZ1181:CJZ1192 CTV1181:CTV1192 DDR1181:DDR1192 DNN1181:DNN1192 DXJ1181:DXJ1192 EHF1181:EHF1192 ERB1181:ERB1192 FAX1181:FAX1192 FKT1181:FKT1192 FUP1181:FUP1192 GEL1181:GEL1192 GOH1181:GOH1192 GYD1181:GYD1192 HHZ1181:HHZ1192 HRV1181:HRV1192 IBR1181:IBR1192 ILN1181:ILN1192 IVJ1181:IVJ1192 JFF1181:JFF1192 JPB1181:JPB1192 JYX1181:JYX1192 KIT1181:KIT1192 KSP1181:KSP1192 LCL1181:LCL1192 LMH1181:LMH1192 LWD1181:LWD1192 MFZ1181:MFZ1192 MPV1181:MPV1192 MZR1181:MZR1192 NJN1181:NJN1192 NTJ1181:NTJ1192 ODF1181:ODF1192 ONB1181:ONB1192 OWX1181:OWX1192 PGT1181:PGT1192 PQP1181:PQP1192 QAL1181:QAL1192 QKH1181:QKH1192 QUD1181:QUD1192 RDZ1181:RDZ1192 RNV1181:RNV1192 RXR1181:RXR1192 SHN1181:SHN1192 SRJ1181:SRJ1192 TBF1181:TBF1192 TLB1181:TLB1192 TUX1181:TUX1192 UET1181:UET1192 UOP1181:UOP1192 UYL1181:UYL1192 VIH1181:VIH1192 VSD1181:VSD1192 WBZ1181:WBZ1192 WLV1181:WLV1192 WVR1181:WVR1192 W585:W590 W1095:W1141 JD1093:JD1139 SZ1093:SZ1139 ACV1093:ACV1139 AMR1093:AMR1139 AWN1093:AWN1139 BGJ1093:BGJ1139 BQF1093:BQF1139 CAB1093:CAB1139 CJX1093:CJX1139 CTT1093:CTT1139 DDP1093:DDP1139 DNL1093:DNL1139 DXH1093:DXH1139 EHD1093:EHD1139 EQZ1093:EQZ1139 FAV1093:FAV1139 FKR1093:FKR1139 FUN1093:FUN1139 GEJ1093:GEJ1139 GOF1093:GOF1139 GYB1093:GYB1139 HHX1093:HHX1139 HRT1093:HRT1139 IBP1093:IBP1139 ILL1093:ILL1139 IVH1093:IVH1139 JFD1093:JFD1139 JOZ1093:JOZ1139 JYV1093:JYV1139 KIR1093:KIR1139 KSN1093:KSN1139 LCJ1093:LCJ1139 LMF1093:LMF1139 LWB1093:LWB1139 MFX1093:MFX1139 MPT1093:MPT1139 MZP1093:MZP1139 NJL1093:NJL1139 NTH1093:NTH1139 ODD1093:ODD1139 OMZ1093:OMZ1139 OWV1093:OWV1139 PGR1093:PGR1139 PQN1093:PQN1139 QAJ1093:QAJ1139 QKF1093:QKF1139 QUB1093:QUB1139 RDX1093:RDX1139 RNT1093:RNT1139 RXP1093:RXP1139 SHL1093:SHL1139 SRH1093:SRH1139 TBD1093:TBD1139 TKZ1093:TKZ1139 TUV1093:TUV1139 UER1093:UER1139 UON1093:UON1139 UYJ1093:UYJ1139 VIF1093:VIF1139 VSB1093:VSB1139 WBX1093:WBX1139 WLT1093:WLT1139 WVP1093:WVP1139 W1176:W1177 JD1174:JD1175 SZ1174:SZ1175 ACV1174:ACV1175 AMR1174:AMR1175 AWN1174:AWN1175 BGJ1174:BGJ1175 BQF1174:BQF1175 CAB1174:CAB1175 CJX1174:CJX1175 CTT1174:CTT1175 DDP1174:DDP1175 DNL1174:DNL1175 DXH1174:DXH1175 EHD1174:EHD1175 EQZ1174:EQZ1175 FAV1174:FAV1175 FKR1174:FKR1175 FUN1174:FUN1175 GEJ1174:GEJ1175 GOF1174:GOF1175 GYB1174:GYB1175 HHX1174:HHX1175 HRT1174:HRT1175 IBP1174:IBP1175 ILL1174:ILL1175 IVH1174:IVH1175 JFD1174:JFD1175 JOZ1174:JOZ1175 JYV1174:JYV1175 KIR1174:KIR1175 KSN1174:KSN1175 LCJ1174:LCJ1175 LMF1174:LMF1175 LWB1174:LWB1175 MFX1174:MFX1175 MPT1174:MPT1175 MZP1174:MZP1175 NJL1174:NJL1175 NTH1174:NTH1175 ODD1174:ODD1175 OMZ1174:OMZ1175 OWV1174:OWV1175 PGR1174:PGR1175 PQN1174:PQN1175 QAJ1174:QAJ1175 QKF1174:QKF1175 QUB1174:QUB1175 RDX1174:RDX1175 RNT1174:RNT1175 RXP1174:RXP1175 SHL1174:SHL1175 SRH1174:SRH1175 TBD1174:TBD1175 TKZ1174:TKZ1175 TUV1174:TUV1175 UER1174:UER1175 UON1174:UON1175 UYJ1174:UYJ1175 VIF1174:VIF1175 VSB1174:VSB1175 WBX1174:WBX1175 WLT1174:WLT1175 WVP1174:WVP1175 JS585:JS590 TO585:TO590 ADK585:ADK590 ANG585:ANG590 AXC585:AXC590 BGY585:BGY590 BQU585:BQU590 CAQ585:CAQ590 CKM585:CKM590 CUI585:CUI590 DEE585:DEE590 DOA585:DOA590 DXW585:DXW590 EHS585:EHS590 ERO585:ERO590 FBK585:FBK590 FLG585:FLG590 FVC585:FVC590 GEY585:GEY590 GOU585:GOU590 GYQ585:GYQ590 HIM585:HIM590 HSI585:HSI590 ICE585:ICE590 IMA585:IMA590 IVW585:IVW590 JFS585:JFS590 JPO585:JPO590 JZK585:JZK590 KJG585:KJG590 KTC585:KTC590 LCY585:LCY590 LMU585:LMU590 LWQ585:LWQ590 MGM585:MGM590 MQI585:MQI590 NAE585:NAE590 NKA585:NKA590 NTW585:NTW590 ODS585:ODS590 ONO585:ONO590 OXK585:OXK590 PHG585:PHG590 PRC585:PRC590 QAY585:QAY590 QKU585:QKU590 QUQ585:QUQ590 REM585:REM590 ROI585:ROI590 RYE585:RYE590 SIA585:SIA590 SRW585:SRW590 TBS585:TBS590 TLO585:TLO590 TVK585:TVK590 UFG585:UFG590 UPC585:UPC590 UYY585:UYY590 VIU585:VIU590 VSQ585:VSQ590 WCM585:WCM590 WMI585:WMI590 WWE585:WWE590 W729:W731 W755:W764 W680:W719 JS680:JS693 TO680:TO693 ADK680:ADK693 ANG680:ANG693 AXC680:AXC693 BGY680:BGY693 BQU680:BQU693 CAQ680:CAQ693 CKM680:CKM693 CUI680:CUI693 DEE680:DEE693 DOA680:DOA693 DXW680:DXW693 EHS680:EHS693 ERO680:ERO693 FBK680:FBK693 FLG680:FLG693 FVC680:FVC693 GEY680:GEY693 GOU680:GOU693 GYQ680:GYQ693 HIM680:HIM693 HSI680:HSI693 ICE680:ICE693 IMA680:IMA693 IVW680:IVW693 JFS680:JFS693 JPO680:JPO693 JZK680:JZK693 KJG680:KJG693 KTC680:KTC693 LCY680:LCY693 LMU680:LMU693 LWQ680:LWQ693 MGM680:MGM693 MQI680:MQI693 NAE680:NAE693 NKA680:NKA693 NTW680:NTW693 ODS680:ODS693 ONO680:ONO693 OXK680:OXK693 PHG680:PHG693 PRC680:PRC693 QAY680:QAY693 QKU680:QKU693 QUQ680:QUQ693 REM680:REM693 ROI680:ROI693 RYE680:RYE693 SIA680:SIA693 SRW680:SRW693 TBS680:TBS693 TLO680:TLO693 TVK680:TVK693 UFG680:UFG693 UPC680:UPC693 UYY680:UYY693 VIU680:VIU693 VSQ680:VSQ693 WCM680:WCM693 WMI680:WMI693 WWE680:WWE693" xr:uid="{E5A9E85D-4665-458F-8FF3-846DCB14369C}">
      <formula1>0</formula1>
      <formula2>100</formula2>
    </dataValidation>
    <dataValidation type="decimal" allowBlank="1" showInputMessage="1" showErrorMessage="1" errorTitle="Stroški dela operaterja" error="celo število &lt; 21" sqref="AE881 JL881 TH881 ADD881 AMZ881 AWV881 BGR881 BQN881 CAJ881 CKF881 CUB881 DDX881 DNT881 DXP881 EHL881 ERH881 FBD881 FKZ881 FUV881 GER881 GON881 GYJ881 HIF881 HSB881 IBX881 ILT881 IVP881 JFL881 JPH881 JZD881 KIZ881 KSV881 LCR881 LMN881 LWJ881 MGF881 MQB881 MZX881 NJT881 NTP881 ODL881 ONH881 OXD881 PGZ881 PQV881 QAR881 QKN881 QUJ881 REF881 ROB881 RXX881 SHT881 SRP881 TBL881 TLH881 TVD881 UEZ881 UOV881 UYR881 VIN881 VSJ881 WCF881 WMB881 WVX881 FY881 PU881 ZQ881 AJM881 ATI881 BDE881 BNA881 BWW881 CGS881 CQO881 DAK881 DKG881 DUC881 EDY881 ENU881 EXQ881 FHM881 FRI881 GBE881 GLA881 GUW881 HES881 HOO881 HYK881 IIG881 ISC881 JBY881 JLU881 JVQ881 KFM881 KPI881 KZE881 LJA881 LSW881 MCS881 MMO881 MWK881 NGG881 NQC881 NZY881 OJU881 OTQ881 PDM881 PNI881 PXE881 QHA881 QQW881 RAS881 RKO881 RUK881 SEG881 SOC881 SXY881 THU881 TRQ881 UBM881 ULI881 UVE881 VFA881 VOW881 VYS881 WIO881 WSK881 XCG881 AE585:AE590 KA585:KA590 TW585:TW590 ADS585:ADS590 ANO585:ANO590 AXK585:AXK590 BHG585:BHG590 BRC585:BRC590 CAY585:CAY590 CKU585:CKU590 CUQ585:CUQ590 DEM585:DEM590 DOI585:DOI590 DYE585:DYE590 EIA585:EIA590 ERW585:ERW590 FBS585:FBS590 FLO585:FLO590 FVK585:FVK590 GFG585:GFG590 GPC585:GPC590 GYY585:GYY590 HIU585:HIU590 HSQ585:HSQ590 ICM585:ICM590 IMI585:IMI590 IWE585:IWE590 JGA585:JGA590 JPW585:JPW590 JZS585:JZS590 KJO585:KJO590 KTK585:KTK590 LDG585:LDG590 LNC585:LNC590 LWY585:LWY590 MGU585:MGU590 MQQ585:MQQ590 NAM585:NAM590 NKI585:NKI590 NUE585:NUE590 OEA585:OEA590 ONW585:ONW590 OXS585:OXS590 PHO585:PHO590 PRK585:PRK590 QBG585:QBG590 QLC585:QLC590 QUY585:QUY590 REU585:REU590 ROQ585:ROQ590 RYM585:RYM590 SII585:SII590 SSE585:SSE590 TCA585:TCA590 TLW585:TLW590 TVS585:TVS590 UFO585:UFO590 UPK585:UPK590 UZG585:UZG590 VJC585:VJC590 VSY585:VSY590 WCU585:WCU590 WMQ585:WMQ590 WWM585:WWM590" xr:uid="{4DC730B7-8A7C-4C73-BBEA-872FC6A1DF93}">
      <formula1>0</formula1>
      <formula2>20</formula2>
    </dataValidation>
    <dataValidation type="whole" operator="greaterThan" allowBlank="1" showInputMessage="1" showErrorMessage="1" error="Celo število" sqref="AC881 JJ881 TF881 ADB881 AMX881 AWT881 BGP881 BQL881 CAH881 CKD881 CTZ881 DDV881 DNR881 DXN881 EHJ881 ERF881 FBB881 FKX881 FUT881 GEP881 GOL881 GYH881 HID881 HRZ881 IBV881 ILR881 IVN881 JFJ881 JPF881 JZB881 KIX881 KST881 LCP881 LML881 LWH881 MGD881 MPZ881 MZV881 NJR881 NTN881 ODJ881 ONF881 OXB881 PGX881 PQT881 QAP881 QKL881 QUH881 RED881 RNZ881 RXV881 SHR881 SRN881 TBJ881 TLF881 TVB881 UEX881 UOT881 UYP881 VIL881 VSH881 WCD881 WLZ881 WVV881 FW881 PS881 ZO881 AJK881 ATG881 BDC881 BMY881 BWU881 CGQ881 CQM881 DAI881 DKE881 DUA881 EDW881 ENS881 EXO881 FHK881 FRG881 GBC881 GKY881 GUU881 HEQ881 HOM881 HYI881 IIE881 ISA881 JBW881 JLS881 JVO881 KFK881 KPG881 KZC881 LIY881 LSU881 MCQ881 MMM881 MWI881 NGE881 NQA881 NZW881 OJS881 OTO881 PDK881 PNG881 PXC881 QGY881 QQU881 RAQ881 RKM881 RUI881 SEE881 SOA881 SXW881 THS881 TRO881 UBK881 ULG881 UVC881 VEY881 VOU881 VYQ881 WIM881 WSI881 XCE881 AC585:AC590 JY585:JY590 TU585:TU590 ADQ585:ADQ590 ANM585:ANM590 AXI585:AXI590 BHE585:BHE590 BRA585:BRA590 CAW585:CAW590 CKS585:CKS590 CUO585:CUO590 DEK585:DEK590 DOG585:DOG590 DYC585:DYC590 EHY585:EHY590 ERU585:ERU590 FBQ585:FBQ590 FLM585:FLM590 FVI585:FVI590 GFE585:GFE590 GPA585:GPA590 GYW585:GYW590 HIS585:HIS590 HSO585:HSO590 ICK585:ICK590 IMG585:IMG590 IWC585:IWC590 JFY585:JFY590 JPU585:JPU590 JZQ585:JZQ590 KJM585:KJM590 KTI585:KTI590 LDE585:LDE590 LNA585:LNA590 LWW585:LWW590 MGS585:MGS590 MQO585:MQO590 NAK585:NAK590 NKG585:NKG590 NUC585:NUC590 ODY585:ODY590 ONU585:ONU590 OXQ585:OXQ590 PHM585:PHM590 PRI585:PRI590 QBE585:QBE590 QLA585:QLA590 QUW585:QUW590 RES585:RES590 ROO585:ROO590 RYK585:RYK590 SIG585:SIG590 SSC585:SSC590 TBY585:TBY590 TLU585:TLU590 TVQ585:TVQ590 UFM585:UFM590 UPI585:UPI590 UZE585:UZE590 VJA585:VJA590 VSW585:VSW590 WCS585:WCS590 WMO585:WMO590 WWK585:WWK590" xr:uid="{9ECB8DF4-50E8-4C06-91AF-0F9A0756C441}">
      <formula1>0</formula1>
    </dataValidation>
    <dataValidation type="whole" allowBlank="1" showInputMessage="1" showErrorMessage="1" errorTitle="Klasifikacija" error="Celo število &lt;= 71 - Gl. zavihek MERIL Classification oz. Klasifikacija " sqref="AB881 JI881 TE881 ADA881 AMW881 AWS881 BGO881 BQK881 CAG881 CKC881 CTY881 DDU881 DNQ881 DXM881 EHI881 ERE881 FBA881 FKW881 FUS881 GEO881 GOK881 GYG881 HIC881 HRY881 IBU881 ILQ881 IVM881 JFI881 JPE881 JZA881 KIW881 KSS881 LCO881 LMK881 LWG881 MGC881 MPY881 MZU881 NJQ881 NTM881 ODI881 ONE881 OXA881 PGW881 PQS881 QAO881 QKK881 QUG881 REC881 RNY881 RXU881 SHQ881 SRM881 TBI881 TLE881 TVA881 UEW881 UOS881 UYO881 VIK881 VSG881 WCC881 WLY881 WVU881 FV881 PR881 ZN881 AJJ881 ATF881 BDB881 BMX881 BWT881 CGP881 CQL881 DAH881 DKD881 DTZ881 EDV881 ENR881 EXN881 FHJ881 FRF881 GBB881 GKX881 GUT881 HEP881 HOL881 HYH881 IID881 IRZ881 JBV881 JLR881 JVN881 KFJ881 KPF881 KZB881 LIX881 LST881 MCP881 MML881 MWH881 NGD881 NPZ881 NZV881 OJR881 OTN881 PDJ881 PNF881 PXB881 QGX881 QQT881 RAP881 RKL881 RUH881 SED881 SNZ881 SXV881 THR881 TRN881 UBJ881 ULF881 UVB881 VEX881 VOT881 VYP881 WIL881 WSH881 XCD881 AB585:AB590 JX585:JX590 TT585:TT590 ADP585:ADP590 ANL585:ANL590 AXH585:AXH590 BHD585:BHD590 BQZ585:BQZ590 CAV585:CAV590 CKR585:CKR590 CUN585:CUN590 DEJ585:DEJ590 DOF585:DOF590 DYB585:DYB590 EHX585:EHX590 ERT585:ERT590 FBP585:FBP590 FLL585:FLL590 FVH585:FVH590 GFD585:GFD590 GOZ585:GOZ590 GYV585:GYV590 HIR585:HIR590 HSN585:HSN590 ICJ585:ICJ590 IMF585:IMF590 IWB585:IWB590 JFX585:JFX590 JPT585:JPT590 JZP585:JZP590 KJL585:KJL590 KTH585:KTH590 LDD585:LDD590 LMZ585:LMZ590 LWV585:LWV590 MGR585:MGR590 MQN585:MQN590 NAJ585:NAJ590 NKF585:NKF590 NUB585:NUB590 ODX585:ODX590 ONT585:ONT590 OXP585:OXP590 PHL585:PHL590 PRH585:PRH590 QBD585:QBD590 QKZ585:QKZ590 QUV585:QUV590 RER585:RER590 RON585:RON590 RYJ585:RYJ590 SIF585:SIF590 SSB585:SSB590 TBX585:TBX590 TLT585:TLT590 TVP585:TVP590 UFL585:UFL590 UPH585:UPH590 UZD585:UZD590 VIZ585:VIZ590 VSV585:VSV590 WCR585:WCR590 WMN585:WMN590 WWJ585:WWJ590" xr:uid="{3E2B3655-B5F5-44EE-826E-A73AA01EF849}">
      <formula1>1</formula1>
      <formula2>71</formula2>
    </dataValidation>
    <dataValidation type="whole" allowBlank="1" showInputMessage="1" showErrorMessage="1" errorTitle="Klasifikacija" error="Celo število &lt; 7 - gl. zavihek Classification oz. Klasifikacija Uni-Leeds_x000a_" sqref="Y881 JF881 TB881 ACX881 AMT881 AWP881 BGL881 BQH881 CAD881 CJZ881 CTV881 DDR881 DNN881 DXJ881 EHF881 ERB881 FAX881 FKT881 FUP881 GEL881 GOH881 GYD881 HHZ881 HRV881 IBR881 ILN881 IVJ881 JFF881 JPB881 JYX881 KIT881 KSP881 LCL881 LMH881 LWD881 MFZ881 MPV881 MZR881 NJN881 NTJ881 ODF881 ONB881 OWX881 PGT881 PQP881 QAL881 QKH881 QUD881 RDZ881 RNV881 RXR881 SHN881 SRJ881 TBF881 TLB881 TUX881 UET881 UOP881 UYL881 VIH881 VSD881 WBZ881 WLV881 WVR881 FS881 PO881 ZK881 AJG881 ATC881 BCY881 BMU881 BWQ881 CGM881 CQI881 DAE881 DKA881 DTW881 EDS881 ENO881 EXK881 FHG881 FRC881 GAY881 GKU881 GUQ881 HEM881 HOI881 HYE881 IIA881 IRW881 JBS881 JLO881 JVK881 KFG881 KPC881 KYY881 LIU881 LSQ881 MCM881 MMI881 MWE881 NGA881 NPW881 NZS881 OJO881 OTK881 PDG881 PNC881 PWY881 QGU881 QQQ881 RAM881 RKI881 RUE881 SEA881 SNW881 SXS881 THO881 TRK881 UBG881 ULC881 UUY881 VEU881 VOQ881 VYM881 WII881 WSE881 XCA881 Y585:Y590 JU585:JU590 TQ585:TQ590 ADM585:ADM590 ANI585:ANI590 AXE585:AXE590 BHA585:BHA590 BQW585:BQW590 CAS585:CAS590 CKO585:CKO590 CUK585:CUK590 DEG585:DEG590 DOC585:DOC590 DXY585:DXY590 EHU585:EHU590 ERQ585:ERQ590 FBM585:FBM590 FLI585:FLI590 FVE585:FVE590 GFA585:GFA590 GOW585:GOW590 GYS585:GYS590 HIO585:HIO590 HSK585:HSK590 ICG585:ICG590 IMC585:IMC590 IVY585:IVY590 JFU585:JFU590 JPQ585:JPQ590 JZM585:JZM590 KJI585:KJI590 KTE585:KTE590 LDA585:LDA590 LMW585:LMW590 LWS585:LWS590 MGO585:MGO590 MQK585:MQK590 NAG585:NAG590 NKC585:NKC590 NTY585:NTY590 ODU585:ODU590 ONQ585:ONQ590 OXM585:OXM590 PHI585:PHI590 PRE585:PRE590 QBA585:QBA590 QKW585:QKW590 QUS585:QUS590 REO585:REO590 ROK585:ROK590 RYG585:RYG590 SIC585:SIC590 SRY585:SRY590 TBU585:TBU590 TLQ585:TLQ590 TVM585:TVM590 UFI585:UFI590 UPE585:UPE590 UZA585:UZA590 VIW585:VIW590 VSS585:VSS590 WCO585:WCO590 WMK585:WMK590 WWG585:WWG590" xr:uid="{41BA21A5-1DF5-4072-90C7-48EBCC533926}">
      <formula1>1</formula1>
      <formula2>6</formula2>
    </dataValidation>
    <dataValidation type="whole" allowBlank="1" showInputMessage="1" showErrorMessage="1" errorTitle="Klasifikacija" error="Celo število &lt; 10 - gl. zavihek Classification oz. Klasifikacija Uni-Leeds" sqref="AA881 JH881 TD881 ACZ881 AMV881 AWR881 BGN881 BQJ881 CAF881 CKB881 CTX881 DDT881 DNP881 DXL881 EHH881 ERD881 FAZ881 FKV881 FUR881 GEN881 GOJ881 GYF881 HIB881 HRX881 IBT881 ILP881 IVL881 JFH881 JPD881 JYZ881 KIV881 KSR881 LCN881 LMJ881 LWF881 MGB881 MPX881 MZT881 NJP881 NTL881 ODH881 OND881 OWZ881 PGV881 PQR881 QAN881 QKJ881 QUF881 REB881 RNX881 RXT881 SHP881 SRL881 TBH881 TLD881 TUZ881 UEV881 UOR881 UYN881 VIJ881 VSF881 WCB881 WLX881 WVT881 FU881 PQ881 ZM881 AJI881 ATE881 BDA881 BMW881 BWS881 CGO881 CQK881 DAG881 DKC881 DTY881 EDU881 ENQ881 EXM881 FHI881 FRE881 GBA881 GKW881 GUS881 HEO881 HOK881 HYG881 IIC881 IRY881 JBU881 JLQ881 JVM881 KFI881 KPE881 KZA881 LIW881 LSS881 MCO881 MMK881 MWG881 NGC881 NPY881 NZU881 OJQ881 OTM881 PDI881 PNE881 PXA881 QGW881 QQS881 RAO881 RKK881 RUG881 SEC881 SNY881 SXU881 THQ881 TRM881 UBI881 ULE881 UVA881 VEW881 VOS881 VYO881 WIK881 WSG881 XCC881 AA585:AA590 JW585:JW590 TS585:TS590 ADO585:ADO590 ANK585:ANK590 AXG585:AXG590 BHC585:BHC590 BQY585:BQY590 CAU585:CAU590 CKQ585:CKQ590 CUM585:CUM590 DEI585:DEI590 DOE585:DOE590 DYA585:DYA590 EHW585:EHW590 ERS585:ERS590 FBO585:FBO590 FLK585:FLK590 FVG585:FVG590 GFC585:GFC590 GOY585:GOY590 GYU585:GYU590 HIQ585:HIQ590 HSM585:HSM590 ICI585:ICI590 IME585:IME590 IWA585:IWA590 JFW585:JFW590 JPS585:JPS590 JZO585:JZO590 KJK585:KJK590 KTG585:KTG590 LDC585:LDC590 LMY585:LMY590 LWU585:LWU590 MGQ585:MGQ590 MQM585:MQM590 NAI585:NAI590 NKE585:NKE590 NUA585:NUA590 ODW585:ODW590 ONS585:ONS590 OXO585:OXO590 PHK585:PHK590 PRG585:PRG590 QBC585:QBC590 QKY585:QKY590 QUU585:QUU590 REQ585:REQ590 ROM585:ROM590 RYI585:RYI590 SIE585:SIE590 SSA585:SSA590 TBW585:TBW590 TLS585:TLS590 TVO585:TVO590 UFK585:UFK590 UPG585:UPG590 UZC585:UZC590 VIY585:VIY590 VSU585:VSU590 WCQ585:WCQ590 WMM585:WMM590 WWI585:WWI590" xr:uid="{F533FFE9-2C03-44C3-AFF2-AF30E487CF58}">
      <formula1>1</formula1>
      <formula2>9</formula2>
    </dataValidation>
    <dataValidation type="whole" allowBlank="1" showInputMessage="1" showErrorMessage="1" errorTitle="Klasifikacija" error="Celo število &lt; 13 - gl. zavihek Classification oz. Klasifikacija Uni-Leeds_x000a_" sqref="Z881 JG881 TC881 ACY881 AMU881 AWQ881 BGM881 BQI881 CAE881 CKA881 CTW881 DDS881 DNO881 DXK881 EHG881 ERC881 FAY881 FKU881 FUQ881 GEM881 GOI881 GYE881 HIA881 HRW881 IBS881 ILO881 IVK881 JFG881 JPC881 JYY881 KIU881 KSQ881 LCM881 LMI881 LWE881 MGA881 MPW881 MZS881 NJO881 NTK881 ODG881 ONC881 OWY881 PGU881 PQQ881 QAM881 QKI881 QUE881 REA881 RNW881 RXS881 SHO881 SRK881 TBG881 TLC881 TUY881 UEU881 UOQ881 UYM881 VII881 VSE881 WCA881 WLW881 WVS881 FT881 PP881 ZL881 AJH881 ATD881 BCZ881 BMV881 BWR881 CGN881 CQJ881 DAF881 DKB881 DTX881 EDT881 ENP881 EXL881 FHH881 FRD881 GAZ881 GKV881 GUR881 HEN881 HOJ881 HYF881 IIB881 IRX881 JBT881 JLP881 JVL881 KFH881 KPD881 KYZ881 LIV881 LSR881 MCN881 MMJ881 MWF881 NGB881 NPX881 NZT881 OJP881 OTL881 PDH881 PND881 PWZ881 QGV881 QQR881 RAN881 RKJ881 RUF881 SEB881 SNX881 SXT881 THP881 TRL881 UBH881 ULD881 UUZ881 VEV881 VOR881 VYN881 WIJ881 WSF881 XCB881 Z585:Z590 JV585:JV590 TR585:TR590 ADN585:ADN590 ANJ585:ANJ590 AXF585:AXF590 BHB585:BHB590 BQX585:BQX590 CAT585:CAT590 CKP585:CKP590 CUL585:CUL590 DEH585:DEH590 DOD585:DOD590 DXZ585:DXZ590 EHV585:EHV590 ERR585:ERR590 FBN585:FBN590 FLJ585:FLJ590 FVF585:FVF590 GFB585:GFB590 GOX585:GOX590 GYT585:GYT590 HIP585:HIP590 HSL585:HSL590 ICH585:ICH590 IMD585:IMD590 IVZ585:IVZ590 JFV585:JFV590 JPR585:JPR590 JZN585:JZN590 KJJ585:KJJ590 KTF585:KTF590 LDB585:LDB590 LMX585:LMX590 LWT585:LWT590 MGP585:MGP590 MQL585:MQL590 NAH585:NAH590 NKD585:NKD590 NTZ585:NTZ590 ODV585:ODV590 ONR585:ONR590 OXN585:OXN590 PHJ585:PHJ590 PRF585:PRF590 QBB585:QBB590 QKX585:QKX590 QUT585:QUT590 REP585:REP590 ROL585:ROL590 RYH585:RYH590 SID585:SID590 SRZ585:SRZ590 TBV585:TBV590 TLR585:TLR590 TVN585:TVN590 UFJ585:UFJ590 UPF585:UPF590 UZB585:UZB590 VIX585:VIX590 VST585:VST590 WCP585:WCP590 WML585:WML590 WWH585:WWH590" xr:uid="{E4A5AA0C-A3CD-4AF0-8272-10D0BD55F048}">
      <formula1>1</formula1>
      <formula2>12</formula2>
    </dataValidation>
    <dataValidation type="decimal" allowBlank="1" showInputMessage="1" showErrorMessage="1" errorTitle="Stroški dela operaterja" error="celo število &lt;= 500" sqref="AD881 JK881 TG881 ADC881 AMY881 AWU881 BGQ881 BQM881 CAI881 CKE881 CUA881 DDW881 DNS881 DXO881 EHK881 ERG881 FBC881 FKY881 FUU881 GEQ881 GOM881 GYI881 HIE881 HSA881 IBW881 ILS881 IVO881 JFK881 JPG881 JZC881 KIY881 KSU881 LCQ881 LMM881 LWI881 MGE881 MQA881 MZW881 NJS881 NTO881 ODK881 ONG881 OXC881 PGY881 PQU881 QAQ881 QKM881 QUI881 REE881 ROA881 RXW881 SHS881 SRO881 TBK881 TLG881 TVC881 UEY881 UOU881 UYQ881 VIM881 VSI881 WCE881 WMA881 WVW881 FX881 PT881 ZP881 AJL881 ATH881 BDD881 BMZ881 BWV881 CGR881 CQN881 DAJ881 DKF881 DUB881 EDX881 ENT881 EXP881 FHL881 FRH881 GBD881 GKZ881 GUV881 HER881 HON881 HYJ881 IIF881 ISB881 JBX881 JLT881 JVP881 KFL881 KPH881 KZD881 LIZ881 LSV881 MCR881 MMN881 MWJ881 NGF881 NQB881 NZX881 OJT881 OTP881 PDL881 PNH881 PXD881 QGZ881 QQV881 RAR881 RKN881 RUJ881 SEF881 SOB881 SXX881 THT881 TRP881 UBL881 ULH881 UVD881 VEZ881 VOV881 VYR881 WIN881 WSJ881 XCF881 AD585:AD590 JZ585:JZ590 TV585:TV590 ADR585:ADR590 ANN585:ANN590 AXJ585:AXJ590 BHF585:BHF590 BRB585:BRB590 CAX585:CAX590 CKT585:CKT590 CUP585:CUP590 DEL585:DEL590 DOH585:DOH590 DYD585:DYD590 EHZ585:EHZ590 ERV585:ERV590 FBR585:FBR590 FLN585:FLN590 FVJ585:FVJ590 GFF585:GFF590 GPB585:GPB590 GYX585:GYX590 HIT585:HIT590 HSP585:HSP590 ICL585:ICL590 IMH585:IMH590 IWD585:IWD590 JFZ585:JFZ590 JPV585:JPV590 JZR585:JZR590 KJN585:KJN590 KTJ585:KTJ590 LDF585:LDF590 LNB585:LNB590 LWX585:LWX590 MGT585:MGT590 MQP585:MQP590 NAL585:NAL590 NKH585:NKH590 NUD585:NUD590 ODZ585:ODZ590 ONV585:ONV590 OXR585:OXR590 PHN585:PHN590 PRJ585:PRJ590 QBF585:QBF590 QLB585:QLB590 QUX585:QUX590 RET585:RET590 ROP585:ROP590 RYL585:RYL590 SIH585:SIH590 SSD585:SSD590 TBZ585:TBZ590 TLV585:TLV590 TVR585:TVR590 UFN585:UFN590 UPJ585:UPJ590 UZF585:UZF590 VJB585:VJB590 VSX585:VSX590 WCT585:WCT590 WMP585:WMP590 WWL585:WWL590" xr:uid="{C67DB027-E50E-4BC4-9D7B-CF9FC487FD6E}">
      <formula1>0</formula1>
      <formula2>500</formula2>
    </dataValidation>
    <dataValidation type="whole" allowBlank="1" showInputMessage="1" showErrorMessage="1" errorTitle="Leto" error="celo število" sqref="H336:H354 IO336:IO354 SK336:SK354 ACG336:ACG354 AMC336:AMC354 AVY336:AVY354 BFU336:BFU354 BPQ336:BPQ354 BZM336:BZM354 CJI336:CJI354 CTE336:CTE354 DDA336:DDA354 DMW336:DMW354 DWS336:DWS354 EGO336:EGO354 EQK336:EQK354 FAG336:FAG354 FKC336:FKC354 FTY336:FTY354 GDU336:GDU354 GNQ336:GNQ354 GXM336:GXM354 HHI336:HHI354 HRE336:HRE354 IBA336:IBA354 IKW336:IKW354 IUS336:IUS354 JEO336:JEO354 JOK336:JOK354 JYG336:JYG354 KIC336:KIC354 KRY336:KRY354 LBU336:LBU354 LLQ336:LLQ354 LVM336:LVM354 MFI336:MFI354 MPE336:MPE354 MZA336:MZA354 NIW336:NIW354 NSS336:NSS354 OCO336:OCO354 OMK336:OMK354 OWG336:OWG354 PGC336:PGC354 PPY336:PPY354 PZU336:PZU354 QJQ336:QJQ354 QTM336:QTM354 RDI336:RDI354 RNE336:RNE354 RXA336:RXA354 SGW336:SGW354 SQS336:SQS354 TAO336:TAO354 TKK336:TKK354 TUG336:TUG354 UEC336:UEC354 UNY336:UNY354 UXU336:UXU354 VHQ336:VHQ354 VRM336:VRM354 WBI336:WBI354 WLE336:WLE354 WVA336:WVA354 FB881 OX881 YT881 AIP881 ASL881 BCH881 BMD881 BVZ881 CFV881 CPR881 CZN881 DJJ881 DTF881 EDB881 EMX881 EWT881 FGP881 FQL881 GAH881 GKD881 GTZ881 HDV881 HNR881 HXN881 IHJ881 IRF881 JBB881 JKX881 JUT881 KEP881 KOL881 KYH881 LID881 LRZ881 MBV881 MLR881 MVN881 NFJ881 NPF881 NZB881 OIX881 OST881 PCP881 PML881 PWH881 QGD881 QPZ881 QZV881 RJR881 RTN881 SDJ881 SNF881 SXB881 TGX881 TQT881 UAP881 UKL881 UUH881 VED881 VNZ881 VXV881 WHR881 WRN881 XBJ881 H881 IO881 SK881 ACG881 AMC881 AVY881 BFU881 BPQ881 BZM881 CJI881 CTE881 DDA881 DMW881 DWS881 EGO881 EQK881 FAG881 FKC881 FTY881 GDU881 GNQ881 GXM881 HHI881 HRE881 IBA881 IKW881 IUS881 JEO881 JOK881 JYG881 KIC881 KRY881 LBU881 LLQ881 LVM881 MFI881 MPE881 MZA881 NIW881 NSS881 OCO881 OMK881 OWG881 PGC881 PPY881 PZU881 QJQ881 QTM881 RDI881 RNE881 RXA881 SGW881 SQS881 TAO881 TKK881 TUG881 UEC881 UNY881 UXU881 VHQ881 VRM881 WBI881 WLE881 WVA881 H1183:H1225 IO1181:IO1223 SK1181:SK1223 ACG1181:ACG1223 AMC1181:AMC1223 AVY1181:AVY1223 BFU1181:BFU1223 BPQ1181:BPQ1223 BZM1181:BZM1223 CJI1181:CJI1223 CTE1181:CTE1223 DDA1181:DDA1223 DMW1181:DMW1223 DWS1181:DWS1223 EGO1181:EGO1223 EQK1181:EQK1223 FAG1181:FAG1223 FKC1181:FKC1223 FTY1181:FTY1223 GDU1181:GDU1223 GNQ1181:GNQ1223 GXM1181:GXM1223 HHI1181:HHI1223 HRE1181:HRE1223 IBA1181:IBA1223 IKW1181:IKW1223 IUS1181:IUS1223 JEO1181:JEO1223 JOK1181:JOK1223 JYG1181:JYG1223 KIC1181:KIC1223 KRY1181:KRY1223 LBU1181:LBU1223 LLQ1181:LLQ1223 LVM1181:LVM1223 MFI1181:MFI1223 MPE1181:MPE1223 MZA1181:MZA1223 NIW1181:NIW1223 NSS1181:NSS1223 OCO1181:OCO1223 OMK1181:OMK1223 OWG1181:OWG1223 PGC1181:PGC1223 PPY1181:PPY1223 PZU1181:PZU1223 QJQ1181:QJQ1223 QTM1181:QTM1223 RDI1181:RDI1223 RNE1181:RNE1223 RXA1181:RXA1223 SGW1181:SGW1223 SQS1181:SQS1223 TAO1181:TAO1223 TKK1181:TKK1223 TUG1181:TUG1223 UEC1181:UEC1223 UNY1181:UNY1223 UXU1181:UXU1223 VHQ1181:VHQ1223 VRM1181:VRM1223 WBI1181:WBI1223 WLE1181:WLE1223 WVA1181:WVA1223 H132:H146 IO132:IO146 SK132:SK146 ACG132:ACG146 AMC132:AMC146 AVY132:AVY146 BFU132:BFU146 BPQ132:BPQ146 BZM132:BZM146 CJI132:CJI146 CTE132:CTE146 DDA132:DDA146 DMW132:DMW146 DWS132:DWS146 EGO132:EGO146 EQK132:EQK146 FAG132:FAG146 FKC132:FKC146 FTY132:FTY146 GDU132:GDU146 GNQ132:GNQ146 GXM132:GXM146 HHI132:HHI146 HRE132:HRE146 IBA132:IBA146 IKW132:IKW146 IUS132:IUS146 JEO132:JEO146 JOK132:JOK146 JYG132:JYG146 KIC132:KIC146 KRY132:KRY146 LBU132:LBU146 LLQ132:LLQ146 LVM132:LVM146 MFI132:MFI146 MPE132:MPE146 MZA132:MZA146 NIW132:NIW146 NSS132:NSS146 OCO132:OCO146 OMK132:OMK146 OWG132:OWG146 PGC132:PGC146 PPY132:PPY146 PZU132:PZU146 QJQ132:QJQ146 QTM132:QTM146 RDI132:RDI146 RNE132:RNE146 RXA132:RXA146 SGW132:SGW146 SQS132:SQS146 TAO132:TAO146 TKK132:TKK146 TUG132:TUG146 UEC132:UEC146 UNY132:UNY146 UXU132:UXU146 VHQ132:VHQ146 VRM132:VRM146 WBI132:WBI146 WLE132:WLE146 WVA132:WVA146 H125:H130 IO125:IO130 SK125:SK130 ACG125:ACG130 AMC125:AMC130 AVY125:AVY130 BFU125:BFU130 BPQ125:BPQ130 BZM125:BZM130 CJI125:CJI130 CTE125:CTE130 DDA125:DDA130 DMW125:DMW130 DWS125:DWS130 EGO125:EGO130 EQK125:EQK130 FAG125:FAG130 FKC125:FKC130 FTY125:FTY130 GDU125:GDU130 GNQ125:GNQ130 GXM125:GXM130 HHI125:HHI130 HRE125:HRE130 IBA125:IBA130 IKW125:IKW130 IUS125:IUS130 JEO125:JEO130 JOK125:JOK130 JYG125:JYG130 KIC125:KIC130 KRY125:KRY130 LBU125:LBU130 LLQ125:LLQ130 LVM125:LVM130 MFI125:MFI130 MPE125:MPE130 MZA125:MZA130 NIW125:NIW130 NSS125:NSS130 OCO125:OCO130 OMK125:OMK130 OWG125:OWG130 PGC125:PGC130 PPY125:PPY130 PZU125:PZU130 QJQ125:QJQ130 QTM125:QTM130 RDI125:RDI130 RNE125:RNE130 RXA125:RXA130 SGW125:SGW130 SQS125:SQS130 TAO125:TAO130 TKK125:TKK130 TUG125:TUG130 UEC125:UEC130 UNY125:UNY130 UXU125:UXU130 VHQ125:VHQ130 VRM125:VRM130 WBI125:WBI130 WLE125:WLE130 WVA125:WVA130 H148:H163 IO148:IO163 SK148:SK163 ACG148:ACG163 AMC148:AMC163 AVY148:AVY163 BFU148:BFU163 BPQ148:BPQ163 BZM148:BZM163 CJI148:CJI163 CTE148:CTE163 DDA148:DDA163 DMW148:DMW163 DWS148:DWS163 EGO148:EGO163 EQK148:EQK163 FAG148:FAG163 FKC148:FKC163 FTY148:FTY163 GDU148:GDU163 GNQ148:GNQ163 GXM148:GXM163 HHI148:HHI163 HRE148:HRE163 IBA148:IBA163 IKW148:IKW163 IUS148:IUS163 JEO148:JEO163 JOK148:JOK163 JYG148:JYG163 KIC148:KIC163 KRY148:KRY163 LBU148:LBU163 LLQ148:LLQ163 LVM148:LVM163 MFI148:MFI163 MPE148:MPE163 MZA148:MZA163 NIW148:NIW163 NSS148:NSS163 OCO148:OCO163 OMK148:OMK163 OWG148:OWG163 PGC148:PGC163 PPY148:PPY163 PZU148:PZU163 QJQ148:QJQ163 QTM148:QTM163 RDI148:RDI163 RNE148:RNE163 RXA148:RXA163 SGW148:SGW163 SQS148:SQS163 TAO148:TAO163 TKK148:TKK163 TUG148:TUG163 UEC148:UEC163 UNY148:UNY163 UXU148:UXU163 VHQ148:VHQ163 VRM148:VRM163 WBI148:WBI163 WLE148:WLE163 WVA148:WVA163 H1095:H1141 IO1093:IO1139 SK1093:SK1139 ACG1093:ACG1139 AMC1093:AMC1139 AVY1093:AVY1139 BFU1093:BFU1139 BPQ1093:BPQ1139 BZM1093:BZM1139 CJI1093:CJI1139 CTE1093:CTE1139 DDA1093:DDA1139 DMW1093:DMW1139 DWS1093:DWS1139 EGO1093:EGO1139 EQK1093:EQK1139 FAG1093:FAG1139 FKC1093:FKC1139 FTY1093:FTY1139 GDU1093:GDU1139 GNQ1093:GNQ1139 GXM1093:GXM1139 HHI1093:HHI1139 HRE1093:HRE1139 IBA1093:IBA1139 IKW1093:IKW1139 IUS1093:IUS1139 JEO1093:JEO1139 JOK1093:JOK1139 JYG1093:JYG1139 KIC1093:KIC1139 KRY1093:KRY1139 LBU1093:LBU1139 LLQ1093:LLQ1139 LVM1093:LVM1139 MFI1093:MFI1139 MPE1093:MPE1139 MZA1093:MZA1139 NIW1093:NIW1139 NSS1093:NSS1139 OCO1093:OCO1139 OMK1093:OMK1139 OWG1093:OWG1139 PGC1093:PGC1139 PPY1093:PPY1139 PZU1093:PZU1139 QJQ1093:QJQ1139 QTM1093:QTM1139 RDI1093:RDI1139 RNE1093:RNE1139 RXA1093:RXA1139 SGW1093:SGW1139 SQS1093:SQS1139 TAO1093:TAO1139 TKK1093:TKK1139 TUG1093:TUG1139 UEC1093:UEC1139 UNY1093:UNY1139 UXU1093:UXU1139 VHQ1093:VHQ1139 VRM1093:VRM1139 WBI1093:WBI1139 WLE1093:WLE1139 WVA1093:WVA1139 H585:H589 JD585:JD589 SZ585:SZ589 ACV585:ACV589 AMR585:AMR589 AWN585:AWN589 BGJ585:BGJ589 BQF585:BQF589 CAB585:CAB589 CJX585:CJX589 CTT585:CTT589 DDP585:DDP589 DNL585:DNL589 DXH585:DXH589 EHD585:EHD589 EQZ585:EQZ589 FAV585:FAV589 FKR585:FKR589 FUN585:FUN589 GEJ585:GEJ589 GOF585:GOF589 GYB585:GYB589 HHX585:HHX589 HRT585:HRT589 IBP585:IBP589 ILL585:ILL589 IVH585:IVH589 JFD585:JFD589 JOZ585:JOZ589 JYV585:JYV589 KIR585:KIR589 KSN585:KSN589 LCJ585:LCJ589 LMF585:LMF589 LWB585:LWB589 MFX585:MFX589 MPT585:MPT589 MZP585:MZP589 NJL585:NJL589 NTH585:NTH589 ODD585:ODD589 OMZ585:OMZ589 OWV585:OWV589 PGR585:PGR589 PQN585:PQN589 QAJ585:QAJ589 QKF585:QKF589 QUB585:QUB589 RDX585:RDX589 RNT585:RNT589 RXP585:RXP589 SHL585:SHL589 SRH585:SRH589 TBD585:TBD589 TKZ585:TKZ589 TUV585:TUV589 UER585:UER589 UON585:UON589 UYJ585:UYJ589 VIF585:VIF589 VSB585:VSB589 WBX585:WBX589 WLT585:WLT589 WVP585:WVP589 H680:H689 JD680:JD689 SZ680:SZ689 ACV680:ACV689 AMR680:AMR689 AWN680:AWN689 BGJ680:BGJ689 BQF680:BQF689 CAB680:CAB689 CJX680:CJX689 CTT680:CTT689 DDP680:DDP689 DNL680:DNL689 DXH680:DXH689 EHD680:EHD689 EQZ680:EQZ689 FAV680:FAV689 FKR680:FKR689 FUN680:FUN689 GEJ680:GEJ689 GOF680:GOF689 GYB680:GYB689 HHX680:HHX689 HRT680:HRT689 IBP680:IBP689 ILL680:ILL689 IVH680:IVH689 JFD680:JFD689 JOZ680:JOZ689 JYV680:JYV689 KIR680:KIR689 KSN680:KSN689 LCJ680:LCJ689 LMF680:LMF689 LWB680:LWB689 MFX680:MFX689 MPT680:MPT689 MZP680:MZP689 NJL680:NJL689 NTH680:NTH689 ODD680:ODD689 OMZ680:OMZ689 OWV680:OWV689 PGR680:PGR689 PQN680:PQN689 QAJ680:QAJ689 QKF680:QKF689 QUB680:QUB689 RDX680:RDX689 RNT680:RNT689 RXP680:RXP689 SHL680:SHL689 SRH680:SRH689 TBD680:TBD689 TKZ680:TKZ689 TUV680:TUV689 UER680:UER689 UON680:UON689 UYJ680:UYJ689 VIF680:VIF689 VSB680:VSB689 WBX680:WBX689 WLT680:WLT689 WVP680:WVP689 H692 JD692 SZ692 ACV692 AMR692 AWN692 BGJ692 BQF692 CAB692 CJX692 CTT692 DDP692 DNL692 DXH692 EHD692 EQZ692 FAV692 FKR692 FUN692 GEJ692 GOF692 GYB692 HHX692 HRT692 IBP692 ILL692 IVH692 JFD692 JOZ692 JYV692 KIR692 KSN692 LCJ692 LMF692 LWB692 MFX692 MPT692 MZP692 NJL692 NTH692 ODD692 OMZ692 OWV692 PGR692 PQN692 QAJ692 QKF692 QUB692 RDX692 RNT692 RXP692 SHL692 SRH692 TBD692 TKZ692 TUV692 UER692 UON692 UYJ692 VIF692 VSB692 WBX692 WLT692 WVP692" xr:uid="{0DB37F71-BE89-4DCF-A912-4BA6DE553F9B}">
      <formula1>1900</formula1>
      <formula2>2020</formula2>
    </dataValidation>
    <dataValidation type="whole" allowBlank="1" showInputMessage="1" showErrorMessage="1" sqref="H41:H124" xr:uid="{8E75ADD8-B4E8-4684-BD91-09DC8CC39B05}">
      <formula1>1900</formula1>
      <formula2>2030</formula2>
    </dataValidation>
    <dataValidation type="decimal" errorStyle="warning" allowBlank="1" showInputMessage="1" showErrorMessage="1" errorTitle="Cena" error="mora biti enaka ali manjša od lastne cene" sqref="Q1195:Q1225 IX1193:IX1223 ST1193:ST1223 ACP1193:ACP1223 AML1193:AML1223 AWH1193:AWH1223 BGD1193:BGD1223 BPZ1193:BPZ1223 BZV1193:BZV1223 CJR1193:CJR1223 CTN1193:CTN1223 DDJ1193:DDJ1223 DNF1193:DNF1223 DXB1193:DXB1223 EGX1193:EGX1223 EQT1193:EQT1223 FAP1193:FAP1223 FKL1193:FKL1223 FUH1193:FUH1223 GED1193:GED1223 GNZ1193:GNZ1223 GXV1193:GXV1223 HHR1193:HHR1223 HRN1193:HRN1223 IBJ1193:IBJ1223 ILF1193:ILF1223 IVB1193:IVB1223 JEX1193:JEX1223 JOT1193:JOT1223 JYP1193:JYP1223 KIL1193:KIL1223 KSH1193:KSH1223 LCD1193:LCD1223 LLZ1193:LLZ1223 LVV1193:LVV1223 MFR1193:MFR1223 MPN1193:MPN1223 MZJ1193:MZJ1223 NJF1193:NJF1223 NTB1193:NTB1223 OCX1193:OCX1223 OMT1193:OMT1223 OWP1193:OWP1223 PGL1193:PGL1223 PQH1193:PQH1223 QAD1193:QAD1223 QJZ1193:QJZ1223 QTV1193:QTV1223 RDR1193:RDR1223 RNN1193:RNN1223 RXJ1193:RXJ1223 SHF1193:SHF1223 SRB1193:SRB1223 TAX1193:TAX1223 TKT1193:TKT1223 TUP1193:TUP1223 UEL1193:UEL1223 UOH1193:UOH1223 UYD1193:UYD1223 VHZ1193:VHZ1223 VRV1193:VRV1223 WBR1193:WBR1223 WLN1193:WLN1223 WVJ1193:WVJ1223 N150:O150 IU150:IV150 SQ150:SR150 ACM150:ACN150 AMI150:AMJ150 AWE150:AWF150 BGA150:BGB150 BPW150:BPX150 BZS150:BZT150 CJO150:CJP150 CTK150:CTL150 DDG150:DDH150 DNC150:DND150 DWY150:DWZ150 EGU150:EGV150 EQQ150:EQR150 FAM150:FAN150 FKI150:FKJ150 FUE150:FUF150 GEA150:GEB150 GNW150:GNX150 GXS150:GXT150 HHO150:HHP150 HRK150:HRL150 IBG150:IBH150 ILC150:ILD150 IUY150:IUZ150 JEU150:JEV150 JOQ150:JOR150 JYM150:JYN150 KII150:KIJ150 KSE150:KSF150 LCA150:LCB150 LLW150:LLX150 LVS150:LVT150 MFO150:MFP150 MPK150:MPL150 MZG150:MZH150 NJC150:NJD150 NSY150:NSZ150 OCU150:OCV150 OMQ150:OMR150 OWM150:OWN150 PGI150:PGJ150 PQE150:PQF150 QAA150:QAB150 QJW150:QJX150 QTS150:QTT150 RDO150:RDP150 RNK150:RNL150 RXG150:RXH150 SHC150:SHD150 SQY150:SQZ150 TAU150:TAV150 TKQ150:TKR150 TUM150:TUN150 UEI150:UEJ150 UOE150:UOF150 UYA150:UYB150 VHW150:VHX150 VRS150:VRT150 WBO150:WBP150 WLK150:WLL150 WVG150:WVH150 Q790 IX790 ST790 ACP790 AML790 AWH790 BGD790 BPZ790 BZV790 CJR790 CTN790 DDJ790 DNF790 DXB790 EGX790 EQT790 FAP790 FKL790 FUH790 GED790 GNZ790 GXV790 HHR790 HRN790 IBJ790 ILF790 IVB790 JEX790 JOT790 JYP790 KIL790 KSH790 LCD790 LLZ790 LVV790 MFR790 MPN790 MZJ790 NJF790 NTB790 OCX790 OMT790 OWP790 PGL790 PQH790 QAD790 QJZ790 QTV790 RDR790 RNN790 RXJ790 SHF790 SRB790 TAX790 TKT790 TUP790 UEL790 UOH790 UYD790 VHZ790 VRV790 WBR790 WLN790 WVJ790 Q781:Q786 IX781:IX786 ST781:ST786 ACP781:ACP786 AML781:AML786 AWH781:AWH786 BGD781:BGD786 BPZ781:BPZ786 BZV781:BZV786 CJR781:CJR786 CTN781:CTN786 DDJ781:DDJ786 DNF781:DNF786 DXB781:DXB786 EGX781:EGX786 EQT781:EQT786 FAP781:FAP786 FKL781:FKL786 FUH781:FUH786 GED781:GED786 GNZ781:GNZ786 GXV781:GXV786 HHR781:HHR786 HRN781:HRN786 IBJ781:IBJ786 ILF781:ILF786 IVB781:IVB786 JEX781:JEX786 JOT781:JOT786 JYP781:JYP786 KIL781:KIL786 KSH781:KSH786 LCD781:LCD786 LLZ781:LLZ786 LVV781:LVV786 MFR781:MFR786 MPN781:MPN786 MZJ781:MZJ786 NJF781:NJF786 NTB781:NTB786 OCX781:OCX786 OMT781:OMT786 OWP781:OWP786 PGL781:PGL786 PQH781:PQH786 QAD781:QAD786 QJZ781:QJZ786 QTV781:QTV786 RDR781:RDR786 RNN781:RNN786 RXJ781:RXJ786 SHF781:SHF786 SRB781:SRB786 TAX781:TAX786 TKT781:TKT786 TUP781:TUP786 UEL781:UEL786 UOH781:UOH786 UYD781:UYD786 VHZ781:VHZ786 VRV781:VRV786 WBR781:WBR786 WLN781:WLN786 WVJ781:WVJ786 FK881 PG881 ZC881 AIY881 ASU881 BCQ881 BMM881 BWI881 CGE881 CQA881 CZW881 DJS881 DTO881 EDK881 ENG881 EXC881 FGY881 FQU881 GAQ881 GKM881 GUI881 HEE881 HOA881 HXW881 IHS881 IRO881 JBK881 JLG881 JVC881 KEY881 KOU881 KYQ881 LIM881 LSI881 MCE881 MMA881 MVW881 NFS881 NPO881 NZK881 OJG881 OTC881 PCY881 PMU881 PWQ881 QGM881 QQI881 RAE881 RKA881 RTW881 SDS881 SNO881 SXK881 THG881 TRC881 UAY881 UKU881 UUQ881 VEM881 VOI881 VYE881 WIA881 WRW881 XBS881 Q881 IX881 ST881 ACP881 AML881 AWH881 BGD881 BPZ881 BZV881 CJR881 CTN881 DDJ881 DNF881 DXB881 EGX881 EQT881 FAP881 FKL881 FUH881 GED881 GNZ881 GXV881 HHR881 HRN881 IBJ881 ILF881 IVB881 JEX881 JOT881 JYP881 KIL881 KSH881 LCD881 LLZ881 LVV881 MFR881 MPN881 MZJ881 NJF881 NTB881 OCX881 OMT881 OWP881 PGL881 PQH881 QAD881 QJZ881 QTV881 RDR881 RNN881 RXJ881 SHF881 SRB881 TAX881 TKT881 TUP881 UEL881 UOH881 UYD881 VHZ881 VRV881 WBR881 WLN881 WVJ881 N128:O128 IU128:IV128 SQ128:SR128 ACM128:ACN128 AMI128:AMJ128 AWE128:AWF128 BGA128:BGB128 BPW128:BPX128 BZS128:BZT128 CJO128:CJP128 CTK128:CTL128 DDG128:DDH128 DNC128:DND128 DWY128:DWZ128 EGU128:EGV128 EQQ128:EQR128 FAM128:FAN128 FKI128:FKJ128 FUE128:FUF128 GEA128:GEB128 GNW128:GNX128 GXS128:GXT128 HHO128:HHP128 HRK128:HRL128 IBG128:IBH128 ILC128:ILD128 IUY128:IUZ128 JEU128:JEV128 JOQ128:JOR128 JYM128:JYN128 KII128:KIJ128 KSE128:KSF128 LCA128:LCB128 LLW128:LLX128 LVS128:LVT128 MFO128:MFP128 MPK128:MPL128 MZG128:MZH128 NJC128:NJD128 NSY128:NSZ128 OCU128:OCV128 OMQ128:OMR128 OWM128:OWN128 PGI128:PGJ128 PQE128:PQF128 QAA128:QAB128 QJW128:QJX128 QTS128:QTT128 RDO128:RDP128 RNK128:RNL128 RXG128:RXH128 SHC128:SHD128 SQY128:SQZ128 TAU128:TAV128 TKQ128:TKR128 TUM128:TUN128 UEI128:UEJ128 UOE128:UOF128 UYA128:UYB128 VHW128:VHX128 VRS128:VRT128 WBO128:WBP128 WLK128:WLL128 WVG128:WVH128 N136:O136 IU136:IV136 SQ136:SR136 ACM136:ACN136 AMI136:AMJ136 AWE136:AWF136 BGA136:BGB136 BPW136:BPX136 BZS136:BZT136 CJO136:CJP136 CTK136:CTL136 DDG136:DDH136 DNC136:DND136 DWY136:DWZ136 EGU136:EGV136 EQQ136:EQR136 FAM136:FAN136 FKI136:FKJ136 FUE136:FUF136 GEA136:GEB136 GNW136:GNX136 GXS136:GXT136 HHO136:HHP136 HRK136:HRL136 IBG136:IBH136 ILC136:ILD136 IUY136:IUZ136 JEU136:JEV136 JOQ136:JOR136 JYM136:JYN136 KII136:KIJ136 KSE136:KSF136 LCA136:LCB136 LLW136:LLX136 LVS136:LVT136 MFO136:MFP136 MPK136:MPL136 MZG136:MZH136 NJC136:NJD136 NSY136:NSZ136 OCU136:OCV136 OMQ136:OMR136 OWM136:OWN136 PGI136:PGJ136 PQE136:PQF136 QAA136:QAB136 QJW136:QJX136 QTS136:QTT136 RDO136:RDP136 RNK136:RNL136 RXG136:RXH136 SHC136:SHD136 SQY136:SQZ136 TAU136:TAV136 TKQ136:TKR136 TUM136:TUN136 UEI136:UEJ136 UOE136:UOF136 UYA136:UYB136 VHW136:VHX136 VRS136:VRT136 WBO136:WBP136 WLK136:WLL136 WVG136:WVH136 R136:T136 IY136:JA136 SU136:SW136 ACQ136:ACS136 AMM136:AMO136 AWI136:AWK136 BGE136:BGG136 BQA136:BQC136 BZW136:BZY136 CJS136:CJU136 CTO136:CTQ136 DDK136:DDM136 DNG136:DNI136 DXC136:DXE136 EGY136:EHA136 EQU136:EQW136 FAQ136:FAS136 FKM136:FKO136 FUI136:FUK136 GEE136:GEG136 GOA136:GOC136 GXW136:GXY136 HHS136:HHU136 HRO136:HRQ136 IBK136:IBM136 ILG136:ILI136 IVC136:IVE136 JEY136:JFA136 JOU136:JOW136 JYQ136:JYS136 KIM136:KIO136 KSI136:KSK136 LCE136:LCG136 LMA136:LMC136 LVW136:LVY136 MFS136:MFU136 MPO136:MPQ136 MZK136:MZM136 NJG136:NJI136 NTC136:NTE136 OCY136:ODA136 OMU136:OMW136 OWQ136:OWS136 PGM136:PGO136 PQI136:PQK136 QAE136:QAG136 QKA136:QKC136 QTW136:QTY136 RDS136:RDU136 RNO136:RNQ136 RXK136:RXM136 SHG136:SHI136 SRC136:SRE136 TAY136:TBA136 TKU136:TKW136 TUQ136:TUS136 UEM136:UEO136 UOI136:UOK136 UYE136:UYG136 VIA136:VIC136 VRW136:VRY136 WBS136:WBU136 WLO136:WLQ136 WVK136:WVM136 R128:T128 IY128:JA128 SU128:SW128 ACQ128:ACS128 AMM128:AMO128 AWI128:AWK128 BGE128:BGG128 BQA128:BQC128 BZW128:BZY128 CJS128:CJU128 CTO128:CTQ128 DDK128:DDM128 DNG128:DNI128 DXC128:DXE128 EGY128:EHA128 EQU128:EQW128 FAQ128:FAS128 FKM128:FKO128 FUI128:FUK128 GEE128:GEG128 GOA128:GOC128 GXW128:GXY128 HHS128:HHU128 HRO128:HRQ128 IBK128:IBM128 ILG128:ILI128 IVC128:IVE128 JEY128:JFA128 JOU128:JOW128 JYQ128:JYS128 KIM128:KIO128 KSI128:KSK128 LCE128:LCG128 LMA128:LMC128 LVW128:LVY128 MFS128:MFU128 MPO128:MPQ128 MZK128:MZM128 NJG128:NJI128 NTC128:NTE128 OCY128:ODA128 OMU128:OMW128 OWQ128:OWS128 PGM128:PGO128 PQI128:PQK128 QAE128:QAG128 QKA128:QKC128 QTW128:QTY128 RDS128:RDU128 RNO128:RNQ128 RXK128:RXM128 SHG128:SHI128 SRC128:SRE128 TAY128:TBA128 TKU128:TKW128 TUQ128:TUS128 UEM128:UEO128 UOI128:UOK128 UYE128:UYG128 VIA128:VIC128 VRW128:VRY128 WBS128:WBU128 WLO128:WLQ128 WVK128:WVM128 N133:O133 IU133:IV133 SQ133:SR133 ACM133:ACN133 AMI133:AMJ133 AWE133:AWF133 BGA133:BGB133 BPW133:BPX133 BZS133:BZT133 CJO133:CJP133 CTK133:CTL133 DDG133:DDH133 DNC133:DND133 DWY133:DWZ133 EGU133:EGV133 EQQ133:EQR133 FAM133:FAN133 FKI133:FKJ133 FUE133:FUF133 GEA133:GEB133 GNW133:GNX133 GXS133:GXT133 HHO133:HHP133 HRK133:HRL133 IBG133:IBH133 ILC133:ILD133 IUY133:IUZ133 JEU133:JEV133 JOQ133:JOR133 JYM133:JYN133 KII133:KIJ133 KSE133:KSF133 LCA133:LCB133 LLW133:LLX133 LVS133:LVT133 MFO133:MFP133 MPK133:MPL133 MZG133:MZH133 NJC133:NJD133 NSY133:NSZ133 OCU133:OCV133 OMQ133:OMR133 OWM133:OWN133 PGI133:PGJ133 PQE133:PQF133 QAA133:QAB133 QJW133:QJX133 QTS133:QTT133 RDO133:RDP133 RNK133:RNL133 RXG133:RXH133 SHC133:SHD133 SQY133:SQZ133 TAU133:TAV133 TKQ133:TKR133 TUM133:TUN133 UEI133:UEJ133 UOE133:UOF133 UYA133:UYB133 VHW133:VHX133 VRS133:VRT133 WBO133:WBP133 WLK133:WLL133 WVG133:WVH133 N148:O148 IU148:IV148 SQ148:SR148 ACM148:ACN148 AMI148:AMJ148 AWE148:AWF148 BGA148:BGB148 BPW148:BPX148 BZS148:BZT148 CJO148:CJP148 CTK148:CTL148 DDG148:DDH148 DNC148:DND148 DWY148:DWZ148 EGU148:EGV148 EQQ148:EQR148 FAM148:FAN148 FKI148:FKJ148 FUE148:FUF148 GEA148:GEB148 GNW148:GNX148 GXS148:GXT148 HHO148:HHP148 HRK148:HRL148 IBG148:IBH148 ILC148:ILD148 IUY148:IUZ148 JEU148:JEV148 JOQ148:JOR148 JYM148:JYN148 KII148:KIJ148 KSE148:KSF148 LCA148:LCB148 LLW148:LLX148 LVS148:LVT148 MFO148:MFP148 MPK148:MPL148 MZG148:MZH148 NJC148:NJD148 NSY148:NSZ148 OCU148:OCV148 OMQ148:OMR148 OWM148:OWN148 PGI148:PGJ148 PQE148:PQF148 QAA148:QAB148 QJW148:QJX148 QTS148:QTT148 RDO148:RDP148 RNK148:RNL148 RXG148:RXH148 SHC148:SHD148 SQY148:SQZ148 TAU148:TAV148 TKQ148:TKR148 TUM148:TUN148 UEI148:UEJ148 UOE148:UOF148 UYA148:UYB148 VHW148:VHX148 VRS148:VRT148 WBO148:WBP148 WLK148:WLL148 WVG148:WVH148 Q159:Q161 IX159:IX161 ST159:ST161 ACP159:ACP161 AML159:AML161 AWH159:AWH161 BGD159:BGD161 BPZ159:BPZ161 BZV159:BZV161 CJR159:CJR161 CTN159:CTN161 DDJ159:DDJ161 DNF159:DNF161 DXB159:DXB161 EGX159:EGX161 EQT159:EQT161 FAP159:FAP161 FKL159:FKL161 FUH159:FUH161 GED159:GED161 GNZ159:GNZ161 GXV159:GXV161 HHR159:HHR161 HRN159:HRN161 IBJ159:IBJ161 ILF159:ILF161 IVB159:IVB161 JEX159:JEX161 JOT159:JOT161 JYP159:JYP161 KIL159:KIL161 KSH159:KSH161 LCD159:LCD161 LLZ159:LLZ161 LVV159:LVV161 MFR159:MFR161 MPN159:MPN161 MZJ159:MZJ161 NJF159:NJF161 NTB159:NTB161 OCX159:OCX161 OMT159:OMT161 OWP159:OWP161 PGL159:PGL161 PQH159:PQH161 QAD159:QAD161 QJZ159:QJZ161 QTV159:QTV161 RDR159:RDR161 RNN159:RNN161 RXJ159:RXJ161 SHF159:SHF161 SRB159:SRB161 TAX159:TAX161 TKT159:TKT161 TUP159:TUP161 UEL159:UEL161 UOH159:UOH161 UYD159:UYD161 VHZ159:VHZ161 VRV159:VRV161 WBR159:WBR161 WLN159:WLN161 WVJ159:WVJ161 N158:O158 IU158:IV158 SQ158:SR158 ACM158:ACN158 AMI158:AMJ158 AWE158:AWF158 BGA158:BGB158 BPW158:BPX158 BZS158:BZT158 CJO158:CJP158 CTK158:CTL158 DDG158:DDH158 DNC158:DND158 DWY158:DWZ158 EGU158:EGV158 EQQ158:EQR158 FAM158:FAN158 FKI158:FKJ158 FUE158:FUF158 GEA158:GEB158 GNW158:GNX158 GXS158:GXT158 HHO158:HHP158 HRK158:HRL158 IBG158:IBH158 ILC158:ILD158 IUY158:IUZ158 JEU158:JEV158 JOQ158:JOR158 JYM158:JYN158 KII158:KIJ158 KSE158:KSF158 LCA158:LCB158 LLW158:LLX158 LVS158:LVT158 MFO158:MFP158 MPK158:MPL158 MZG158:MZH158 NJC158:NJD158 NSY158:NSZ158 OCU158:OCV158 OMQ158:OMR158 OWM158:OWN158 PGI158:PGJ158 PQE158:PQF158 QAA158:QAB158 QJW158:QJX158 QTS158:QTT158 RDO158:RDP158 RNK158:RNL158 RXG158:RXH158 SHC158:SHD158 SQY158:SQZ158 TAU158:TAV158 TKQ158:TKR158 TUM158:TUN158 UEI158:UEJ158 UOE158:UOF158 UYA158:UYB158 VHW158:VHX158 VRS158:VRT158 WBO158:WBP158 WLK158:WLL158 WVG158:WVH158 N143:O143 IU143:IV143 SQ143:SR143 ACM143:ACN143 AMI143:AMJ143 AWE143:AWF143 BGA143:BGB143 BPW143:BPX143 BZS143:BZT143 CJO143:CJP143 CTK143:CTL143 DDG143:DDH143 DNC143:DND143 DWY143:DWZ143 EGU143:EGV143 EQQ143:EQR143 FAM143:FAN143 FKI143:FKJ143 FUE143:FUF143 GEA143:GEB143 GNW143:GNX143 GXS143:GXT143 HHO143:HHP143 HRK143:HRL143 IBG143:IBH143 ILC143:ILD143 IUY143:IUZ143 JEU143:JEV143 JOQ143:JOR143 JYM143:JYN143 KII143:KIJ143 KSE143:KSF143 LCA143:LCB143 LLW143:LLX143 LVS143:LVT143 MFO143:MFP143 MPK143:MPL143 MZG143:MZH143 NJC143:NJD143 NSY143:NSZ143 OCU143:OCV143 OMQ143:OMR143 OWM143:OWN143 PGI143:PGJ143 PQE143:PQF143 QAA143:QAB143 QJW143:QJX143 QTS143:QTT143 RDO143:RDP143 RNK143:RNL143 RXG143:RXH143 SHC143:SHD143 SQY143:SQZ143 TAU143:TAV143 TKQ143:TKR143 TUM143:TUN143 UEI143:UEJ143 UOE143:UOF143 UYA143:UYB143 VHW143:VHX143 VRS143:VRT143 WBO143:WBP143 WLK143:WLL143 WVG143:WVH143 N153:O153 IU153:IV153 SQ153:SR153 ACM153:ACN153 AMI153:AMJ153 AWE153:AWF153 BGA153:BGB153 BPW153:BPX153 BZS153:BZT153 CJO153:CJP153 CTK153:CTL153 DDG153:DDH153 DNC153:DND153 DWY153:DWZ153 EGU153:EGV153 EQQ153:EQR153 FAM153:FAN153 FKI153:FKJ153 FUE153:FUF153 GEA153:GEB153 GNW153:GNX153 GXS153:GXT153 HHO153:HHP153 HRK153:HRL153 IBG153:IBH153 ILC153:ILD153 IUY153:IUZ153 JEU153:JEV153 JOQ153:JOR153 JYM153:JYN153 KII153:KIJ153 KSE153:KSF153 LCA153:LCB153 LLW153:LLX153 LVS153:LVT153 MFO153:MFP153 MPK153:MPL153 MZG153:MZH153 NJC153:NJD153 NSY153:NSZ153 OCU153:OCV153 OMQ153:OMR153 OWM153:OWN153 PGI153:PGJ153 PQE153:PQF153 QAA153:QAB153 QJW153:QJX153 QTS153:QTT153 RDO153:RDP153 RNK153:RNL153 RXG153:RXH153 SHC153:SHD153 SQY153:SQZ153 TAU153:TAV153 TKQ153:TKR153 TUM153:TUN153 UEI153:UEJ153 UOE153:UOF153 UYA153:UYB153 VHW153:VHX153 VRS153:VRT153 WBO153:WBP153 WLK153:WLL153 WVG153:WVH153 Q1095:Q1141 IX1093:IX1139 ST1093:ST1139 ACP1093:ACP1139 AML1093:AML1139 AWH1093:AWH1139 BGD1093:BGD1139 BPZ1093:BPZ1139 BZV1093:BZV1139 CJR1093:CJR1139 CTN1093:CTN1139 DDJ1093:DDJ1139 DNF1093:DNF1139 DXB1093:DXB1139 EGX1093:EGX1139 EQT1093:EQT1139 FAP1093:FAP1139 FKL1093:FKL1139 FUH1093:FUH1139 GED1093:GED1139 GNZ1093:GNZ1139 GXV1093:GXV1139 HHR1093:HHR1139 HRN1093:HRN1139 IBJ1093:IBJ1139 ILF1093:ILF1139 IVB1093:IVB1139 JEX1093:JEX1139 JOT1093:JOT1139 JYP1093:JYP1139 KIL1093:KIL1139 KSH1093:KSH1139 LCD1093:LCD1139 LLZ1093:LLZ1139 LVV1093:LVV1139 MFR1093:MFR1139 MPN1093:MPN1139 MZJ1093:MZJ1139 NJF1093:NJF1139 NTB1093:NTB1139 OCX1093:OCX1139 OMT1093:OMT1139 OWP1093:OWP1139 PGL1093:PGL1139 PQH1093:PQH1139 QAD1093:QAD1139 QJZ1093:QJZ1139 QTV1093:QTV1139 RDR1093:RDR1139 RNN1093:RNN1139 RXJ1093:RXJ1139 SHF1093:SHF1139 SRB1093:SRB1139 TAX1093:TAX1139 TKT1093:TKT1139 TUP1093:TUP1139 UEL1093:UEL1139 UOH1093:UOH1139 UYD1093:UYD1139 VHZ1093:VHZ1139 VRV1093:VRV1139 WBR1093:WBR1139 WLN1093:WLN1139 WVJ1093:WVJ1139 JM585:JM590 TI585:TI590 ADE585:ADE590 ANA585:ANA590 AWW585:AWW590 BGS585:BGS590 BQO585:BQO590 CAK585:CAK590 CKG585:CKG590 CUC585:CUC590 DDY585:DDY590 DNU585:DNU590 DXQ585:DXQ590 EHM585:EHM590 ERI585:ERI590 FBE585:FBE590 FLA585:FLA590 FUW585:FUW590 GES585:GES590 GOO585:GOO590 GYK585:GYK590 HIG585:HIG590 HSC585:HSC590 IBY585:IBY590 ILU585:ILU590 IVQ585:IVQ590 JFM585:JFM590 JPI585:JPI590 JZE585:JZE590 KJA585:KJA590 KSW585:KSW590 LCS585:LCS590 LMO585:LMO590 LWK585:LWK590 MGG585:MGG590 MQC585:MQC590 MZY585:MZY590 NJU585:NJU590 NTQ585:NTQ590 ODM585:ODM590 ONI585:ONI590 OXE585:OXE590 PHA585:PHA590 PQW585:PQW590 QAS585:QAS590 QKO585:QKO590 QUK585:QUK590 REG585:REG590 ROC585:ROC590 RXY585:RXY590 SHU585:SHU590 SRQ585:SRQ590 TBM585:TBM590 TLI585:TLI590 TVE585:TVE590 UFA585:UFA590 UOW585:UOW590 UYS585:UYS590 VIO585:VIO590 VSK585:VSK590 WCG585:WCG590 WMC585:WMC590 WVY585:WVY590 Q585:Q590 T718:U718 Q729:Q733 JM735:JM745 TI735:TI745 ADE735:ADE745 ANA735:ANA745 AWW735:AWW745 BGS735:BGS745 BQO735:BQO745 CAK735:CAK745 CKG735:CKG745 CUC735:CUC745 DDY735:DDY745 DNU735:DNU745 DXQ735:DXQ745 EHM735:EHM745 ERI735:ERI745 FBE735:FBE745 FLA735:FLA745 FUW735:FUW745 GES735:GES745 GOO735:GOO745 GYK735:GYK745 HIG735:HIG745 HSC735:HSC745 IBY735:IBY745 ILU735:ILU745 IVQ735:IVQ745 JFM735:JFM745 JPI735:JPI745 JZE735:JZE745 KJA735:KJA745 KSW735:KSW745 LCS735:LCS745 LMO735:LMO745 LWK735:LWK745 MGG735:MGG745 MQC735:MQC745 MZY735:MZY745 NJU735:NJU745 NTQ735:NTQ745 ODM735:ODM745 ONI735:ONI745 OXE735:OXE745 PHA735:PHA745 PQW735:PQW745 QAS735:QAS745 QKO735:QKO745 QUK735:QUK745 REG735:REG745 ROC735:ROC745 RXY735:RXY745 SHU735:SHU745 SRQ735:SRQ745 TBM735:TBM745 TLI735:TLI745 TVE735:TVE745 UFA735:UFA745 UOW735:UOW745 UYS735:UYS745 VIO735:VIO745 VSK735:VSK745 WCG735:WCG745 WMC735:WMC745 WVY735:WVY745 WVJ769:WVJ779 WLN769:WLN779 WBR769:WBR779 VRV769:VRV779 VHZ769:VHZ779 UYD769:UYD779 UOH769:UOH779 UEL769:UEL779 TUP769:TUP779 TKT769:TKT779 TAX769:TAX779 SRB769:SRB779 SHF769:SHF779 RXJ769:RXJ779 RNN769:RNN779 RDR769:RDR779 QTV769:QTV779 QJZ769:QJZ779 QAD769:QAD779 PQH769:PQH779 PGL769:PGL779 OWP769:OWP779 OMT769:OMT779 OCX769:OCX779 NTB769:NTB779 NJF769:NJF779 MZJ769:MZJ779 MPN769:MPN779 MFR769:MFR779 LVV769:LVV779 LLZ769:LLZ779 LCD769:LCD779 KSH769:KSH779 KIL769:KIL779 JYP769:JYP779 JOT769:JOT779 JEX769:JEX779 IVB769:IVB779 ILF769:ILF779 IBJ769:IBJ779 HRN769:HRN779 HHR769:HHR779 GXV769:GXV779 GNZ769:GNZ779 GED769:GED779 FUH769:FUH779 FKL769:FKL779 FAP769:FAP779 EQT769:EQT779 EGX769:EGX779 DXB769:DXB779 DNF769:DNF779 DDJ769:DDJ779 CTN769:CTN779 CJR769:CJR779 BZV769:BZV779 BPZ769:BPZ779 BGD769:BGD779 AWH769:AWH779 AML769:AML779 ACP769:ACP779 ST769:ST779 IX769:IX779 Q735:Q779 Q680:Q720 JM680:JM693 TI680:TI693 ADE680:ADE693 ANA680:ANA693 AWW680:AWW693 BGS680:BGS693 BQO680:BQO693 CAK680:CAK693 CKG680:CKG693 CUC680:CUC693 DDY680:DDY693 DNU680:DNU693 DXQ680:DXQ693 EHM680:EHM693 ERI680:ERI693 FBE680:FBE693 FLA680:FLA693 FUW680:FUW693 GES680:GES693 GOO680:GOO693 GYK680:GYK693 HIG680:HIG693 HSC680:HSC693 IBY680:IBY693 ILU680:ILU693 IVQ680:IVQ693 JFM680:JFM693 JPI680:JPI693 JZE680:JZE693 KJA680:KJA693 KSW680:KSW693 LCS680:LCS693 LMO680:LMO693 LWK680:LWK693 MGG680:MGG693 MQC680:MQC693 MZY680:MZY693 NJU680:NJU693 NTQ680:NTQ693 ODM680:ODM693 ONI680:ONI693 OXE680:OXE693 PHA680:PHA693 PQW680:PQW693 QAS680:QAS693 QKO680:QKO693 QUK680:QUK693 REG680:REG693 ROC680:ROC693 RXY680:RXY693 SHU680:SHU693 SRQ680:SRQ693 TBM680:TBM693 TLI680:TLI693 TVE680:TVE693 UFA680:UFA693 UOW680:UOW693 UYS680:UYS693 VIO680:VIO693 VSK680:VSK693 WCG680:WCG693 WMC680:WMC693 WVY680:WVY693 Q41:Q68 Q70:Q121 WVJ125:WVJ157 WLN125:WLN157 WBR125:WBR157 VRV125:VRV157 VHZ125:VHZ157 UYD125:UYD157 UOH125:UOH157 UEL125:UEL157 TUP125:TUP157 TKT125:TKT157 TAX125:TAX157 SRB125:SRB157 SHF125:SHF157 RXJ125:RXJ157 RNN125:RNN157 RDR125:RDR157 QTV125:QTV157 QJZ125:QJZ157 QAD125:QAD157 PQH125:PQH157 PGL125:PGL157 OWP125:OWP157 OMT125:OMT157 OCX125:OCX157 NTB125:NTB157 NJF125:NJF157 MZJ125:MZJ157 MPN125:MPN157 MFR125:MFR157 LVV125:LVV157 LLZ125:LLZ157 LCD125:LCD157 KSH125:KSH157 KIL125:KIL157 JYP125:JYP157 JOT125:JOT157 JEX125:JEX157 IVB125:IVB157 ILF125:ILF157 IBJ125:IBJ157 HRN125:HRN157 HHR125:HHR157 GXV125:GXV157 GNZ125:GNZ157 GED125:GED157 FUH125:FUH157 FKL125:FKL157 FAP125:FAP157 EQT125:EQT157 EGX125:EGX157 DXB125:DXB157 DNF125:DNF157 DDJ125:DDJ157 CTN125:CTN157 CJR125:CJR157 BZV125:BZV157 BPZ125:BPZ157 BGD125:BGD157 AWH125:AWH157 AML125:AML157 ACP125:ACP157 ST125:ST157 IX125:IX157 Q123:Q157" xr:uid="{38FF3B27-B99B-4D6F-B011-3C67093A12CE}">
      <formula1>0</formula1>
      <formula2>R41</formula2>
    </dataValidation>
    <dataValidation operator="greaterThanOrEqual" allowBlank="1" showInputMessage="1" showErrorMessage="1" errorTitle="Amortizacija" error="decimalno število!" sqref="R53" xr:uid="{7990211A-4EE5-4198-9D3C-724A39F94FFC}"/>
    <dataValidation type="whole" allowBlank="1" showErrorMessage="1" errorTitle="Odstotek uporabe" error="odstotek (celoštevilska vrednost)" sqref="AI406 KE406 UA406 ADW406 ANS406 AXO406 BHK406 BRG406 CBC406 CKY406 CUU406 DEQ406 DOM406 DYI406 EIE406 ESA406 FBW406 FLS406 FVO406 GFK406 GPG406 GZC406 HIY406 HSU406 ICQ406 IMM406 IWI406 JGE406 JQA406 JZW406 KJS406 KTO406 LDK406 LNG406 LXC406 MGY406 MQU406 NAQ406 NKM406 NUI406 OEE406 OOA406 OXW406 PHS406 PRO406 QBK406 QLG406 QVC406 REY406 ROU406 RYQ406 SIM406 SSI406 TCE406 TMA406 TVW406 UFS406 UPO406 UZK406 VJG406 VTC406 WCY406 WMU406 WWQ406 AL406 KH406 UD406 ADZ406 ANV406 AXR406 BHN406 BRJ406 CBF406 CLB406 CUX406 DET406 DOP406 DYL406 EIH406 ESD406 FBZ406 FLV406 FVR406 GFN406 GPJ406 GZF406 HJB406 HSX406 ICT406 IMP406 IWL406 JGH406 JQD406 JZZ406 KJV406 KTR406 LDN406 LNJ406 LXF406 MHB406 MQX406 NAT406 NKP406 NUL406 OEH406 OOD406 OXZ406 PHV406 PRR406 QBN406 QLJ406 QVF406 RFB406 ROX406 RYT406 SIP406 SSL406 TCH406 TMD406 TVZ406 UFV406 UPR406 UZN406 VJJ406 VTF406 WDB406 WMX406 WWT406 AO406 KK406 UG406 AEC406 ANY406 AXU406 BHQ406 BRM406 CBI406 CLE406 CVA406 DEW406 DOS406 DYO406 EIK406 ESG406 FCC406 FLY406 FVU406 GFQ406 GPM406 GZI406 HJE406 HTA406 ICW406 IMS406 IWO406 JGK406 JQG406 KAC406 KJY406 KTU406 LDQ406 LNM406 LXI406 MHE406 MRA406 NAW406 NKS406 NUO406 OEK406 OOG406 OYC406 PHY406 PRU406 QBQ406 QLM406 QVI406 RFE406 RPA406 RYW406 SIS406 SSO406 TCK406 TMG406 TWC406 UFY406 UPU406 UZQ406 VJM406 VTI406 WDE406 WNA406 WWW406 AR406 KN406 UJ406 AEF406 AOB406 AXX406 BHT406 BRP406 CBL406 CLH406 CVD406 DEZ406 DOV406 DYR406 EIN406 ESJ406 FCF406 FMB406 FVX406 GFT406 GPP406 GZL406 HJH406 HTD406 ICZ406 IMV406 IWR406 JGN406 JQJ406 KAF406 KKB406 KTX406 LDT406 LNP406 LXL406 MHH406 MRD406 NAZ406 NKV406 NUR406 OEN406 OOJ406 OYF406 PIB406 PRX406 QBT406 QLP406 QVL406 RFH406 RPD406 RYZ406 SIV406 SSR406 TCN406 TMJ406 TWF406 UGB406 UPX406 UZT406 VJP406 VTL406 WDH406 WND406 WWZ406 AU406 KQ406 UM406 AEI406 AOE406 AYA406 BHW406 BRS406 CBO406 CLK406 CVG406 DFC406 DOY406 DYU406 EIQ406 ESM406 FCI406 FME406 FWA406 GFW406 GPS406 GZO406 HJK406 HTG406 IDC406 IMY406 IWU406 JGQ406 JQM406 KAI406 KKE406 KUA406 LDW406 LNS406 LXO406 MHK406 MRG406 NBC406 NKY406 NUU406 OEQ406 OOM406 OYI406 PIE406 PSA406 QBW406 QLS406 QVO406 RFK406 RPG406 RZC406 SIY406 SSU406 TCQ406 TMM406 TWI406 UGE406 UQA406 UZW406 VJS406 VTO406 WDK406 WNG406 WXC406 AX406 KT406 UP406 AEL406 AOH406 AYD406 BHZ406 BRV406 CBR406 CLN406 CVJ406 DFF406 DPB406 DYX406 EIT406 ESP406 FCL406 FMH406 FWD406 GFZ406 GPV406 GZR406 HJN406 HTJ406 IDF406 INB406 IWX406 JGT406 JQP406 KAL406 KKH406 KUD406 LDZ406 LNV406 LXR406 MHN406 MRJ406 NBF406 NLB406 NUX406 OET406 OOP406 OYL406 PIH406 PSD406 QBZ406 QLV406 QVR406 RFN406 RPJ406 RZF406 SJB406 SSX406 TCT406 TMP406 TWL406 UGH406 UQD406 UZZ406 VJV406 VTR406 WDN406 WNJ406 WXF406 AU62 AX62 AI62 AL62 AO62 AR62 AX94 AU94 AO56:AO57 AR56:AR57 AI56:AI57 AX56 AU56 AU101 AX101 AL56:AL57" xr:uid="{E6892CF9-AF1C-4B37-A5BF-5223ADEEBC24}">
      <formula1>0</formula1>
      <formula2>100</formula2>
    </dataValidation>
    <dataValidation type="whole" allowBlank="1" showInputMessage="1" showErrorMessage="1" errorTitle="Mesečna stopnja izkoriščenosti" error="odstotek (celoštevilska vrednost)" sqref="AF100:AF124 AI590 AF585:AF590 AF790 JM790 TI790 ADE790 ANA790 AWW790 BGS790 BQO790 CAK790 CKG790 CUC790 DDY790 DNU790 DXQ790 EHM790 ERI790 FBE790 FLA790 FUW790 GES790 GOO790 GYK790 HIG790 HSC790 IBY790 ILU790 IVQ790 JFM790 JPI790 JZE790 KJA790 KSW790 LCS790 LMO790 LWK790 MGG790 MQC790 MZY790 NJU790 NTQ790 ODM790 ONI790 OXE790 PHA790 PQW790 QAS790 QKO790 QUK790 REG790 ROC790 RXY790 SHU790 SRQ790 TBM790 TLI790 TVE790 UFA790 UOW790 UYS790 VIO790 VSK790 WCG790 WMC790 WVY790 AF782:AF786 JM782:JM786 TI782:TI786 ADE782:ADE786 ANA782:ANA786 AWW782:AWW786 BGS782:BGS786 BQO782:BQO786 CAK782:CAK786 CKG782:CKG786 CUC782:CUC786 DDY782:DDY786 DNU782:DNU786 DXQ782:DXQ786 EHM782:EHM786 ERI782:ERI786 FBE782:FBE786 FLA782:FLA786 FUW782:FUW786 GES782:GES786 GOO782:GOO786 GYK782:GYK786 HIG782:HIG786 HSC782:HSC786 IBY782:IBY786 ILU782:ILU786 IVQ782:IVQ786 JFM782:JFM786 JPI782:JPI786 JZE782:JZE786 KJA782:KJA786 KSW782:KSW786 LCS782:LCS786 LMO782:LMO786 LWK782:LWK786 MGG782:MGG786 MQC782:MQC786 MZY782:MZY786 NJU782:NJU786 NTQ782:NTQ786 ODM782:ODM786 ONI782:ONI786 OXE782:OXE786 PHA782:PHA786 PQW782:PQW786 QAS782:QAS786 QKO782:QKO786 QUK782:QUK786 REG782:REG786 ROC782:ROC786 RXY782:RXY786 SHU782:SHU786 SRQ782:SRQ786 TBM782:TBM786 TLI782:TLI786 TVE782:TVE786 UFA782:UFA786 UOW782:UOW786 UYS782:UYS786 VIO782:VIO786 VSK782:VSK786 WCG782:WCG786 WMC782:WMC786 WVY782:WVY786 AF788 JM788 TI788 ADE788 ANA788 AWW788 BGS788 BQO788 CAK788 CKG788 CUC788 DDY788 DNU788 DXQ788 EHM788 ERI788 FBE788 FLA788 FUW788 GES788 GOO788 GYK788 HIG788 HSC788 IBY788 ILU788 IVQ788 JFM788 JPI788 JZE788 KJA788 KSW788 LCS788 LMO788 LWK788 MGG788 MQC788 MZY788 NJU788 NTQ788 ODM788 ONI788 OXE788 PHA788 PQW788 QAS788 QKO788 QUK788 REG788 ROC788 RXY788 SHU788 SRQ788 TBM788 TLI788 TVE788 UFA788 UOW788 UYS788 VIO788 VSK788 WCG788 WMC788 WVY788 AF769:AF779 JM769:JM779 TI769:TI779 ADE769:ADE779 ANA769:ANA779 AWW769:AWW779 BGS769:BGS779 BQO769:BQO779 CAK769:CAK779 CKG769:CKG779 CUC769:CUC779 DDY769:DDY779 DNU769:DNU779 DXQ769:DXQ779 EHM769:EHM779 ERI769:ERI779 FBE769:FBE779 FLA769:FLA779 FUW769:FUW779 GES769:GES779 GOO769:GOO779 GYK769:GYK779 HIG769:HIG779 HSC769:HSC779 IBY769:IBY779 ILU769:ILU779 IVQ769:IVQ779 JFM769:JFM779 JPI769:JPI779 JZE769:JZE779 KJA769:KJA779 KSW769:KSW779 LCS769:LCS779 LMO769:LMO779 LWK769:LWK779 MGG769:MGG779 MQC769:MQC779 MZY769:MZY779 NJU769:NJU779 NTQ769:NTQ779 ODM769:ODM779 ONI769:ONI779 OXE769:OXE779 PHA769:PHA779 PQW769:PQW779 QAS769:QAS779 QKO769:QKO779 QUK769:QUK779 REG769:REG779 ROC769:ROC779 RXY769:RXY779 SHU769:SHU779 SRQ769:SRQ779 TBM769:TBM779 TLI769:TLI779 TVE769:TVE779 UFA769:UFA779 UOW769:UOW779 UYS769:UYS779 VIO769:VIO779 VSK769:VSK779 WCG769:WCG779 WMC769:WMC779 WVY769:WVY779 AF881 JM881 TI881 ADE881 ANA881 AWW881 BGS881 BQO881 CAK881 CKG881 CUC881 DDY881 DNU881 DXQ881 EHM881 ERI881 FBE881 FLA881 FUW881 GES881 GOO881 GYK881 HIG881 HSC881 IBY881 ILU881 IVQ881 JFM881 JPI881 JZE881 KJA881 KSW881 LCS881 LMO881 LWK881 MGG881 MQC881 MZY881 NJU881 NTQ881 ODM881 ONI881 OXE881 PHA881 PQW881 QAS881 QKO881 QUK881 REG881 ROC881 RXY881 SHU881 SRQ881 TBM881 TLI881 TVE881 UFA881 UOW881 UYS881 VIO881 VSK881 WCG881 WMC881 WVY881 FZ881 PV881 ZR881 AJN881 ATJ881 BDF881 BNB881 BWX881 CGT881 CQP881 DAL881 DKH881 DUD881 EDZ881 ENV881 EXR881 FHN881 FRJ881 GBF881 GLB881 GUX881 HET881 HOP881 HYL881 IIH881 ISD881 JBZ881 JLV881 JVR881 KFN881 KPJ881 KZF881 LJB881 LSX881 MCT881 MMP881 MWL881 NGH881 NQD881 NZZ881 OJV881 OTR881 PDN881 PNJ881 PXF881 QHB881 QQX881 RAT881 RKP881 RUL881 SEH881 SOD881 SXZ881 THV881 TRR881 UBN881 ULJ881 UVF881 VFB881 VOX881 VYT881 WIP881 WSL881 XCH881 AF1095:AF1141 JM1093:JM1139 TI1093:TI1139 ADE1093:ADE1139 ANA1093:ANA1139 AWW1093:AWW1139 BGS1093:BGS1139 BQO1093:BQO1139 CAK1093:CAK1139 CKG1093:CKG1139 CUC1093:CUC1139 DDY1093:DDY1139 DNU1093:DNU1139 DXQ1093:DXQ1139 EHM1093:EHM1139 ERI1093:ERI1139 FBE1093:FBE1139 FLA1093:FLA1139 FUW1093:FUW1139 GES1093:GES1139 GOO1093:GOO1139 GYK1093:GYK1139 HIG1093:HIG1139 HSC1093:HSC1139 IBY1093:IBY1139 ILU1093:ILU1139 IVQ1093:IVQ1139 JFM1093:JFM1139 JPI1093:JPI1139 JZE1093:JZE1139 KJA1093:KJA1139 KSW1093:KSW1139 LCS1093:LCS1139 LMO1093:LMO1139 LWK1093:LWK1139 MGG1093:MGG1139 MQC1093:MQC1139 MZY1093:MZY1139 NJU1093:NJU1139 NTQ1093:NTQ1139 ODM1093:ODM1139 ONI1093:ONI1139 OXE1093:OXE1139 PHA1093:PHA1139 PQW1093:PQW1139 QAS1093:QAS1139 QKO1093:QKO1139 QUK1093:QUK1139 REG1093:REG1139 ROC1093:ROC1139 RXY1093:RXY1139 SHU1093:SHU1139 SRQ1093:SRQ1139 TBM1093:TBM1139 TLI1093:TLI1139 TVE1093:TVE1139 UFA1093:UFA1139 UOW1093:UOW1139 UYS1093:UYS1139 VIO1093:VIO1139 VSK1093:VSK1139 WCG1093:WCG1139 WMC1093:WMC1139 WVY1093:WVY1139 Y1176:Y1177 JF1174:JF1175 TB1174:TB1175 ACX1174:ACX1175 AMT1174:AMT1175 AWP1174:AWP1175 BGL1174:BGL1175 BQH1174:BQH1175 CAD1174:CAD1175 CJZ1174:CJZ1175 CTV1174:CTV1175 DDR1174:DDR1175 DNN1174:DNN1175 DXJ1174:DXJ1175 EHF1174:EHF1175 ERB1174:ERB1175 FAX1174:FAX1175 FKT1174:FKT1175 FUP1174:FUP1175 GEL1174:GEL1175 GOH1174:GOH1175 GYD1174:GYD1175 HHZ1174:HHZ1175 HRV1174:HRV1175 IBR1174:IBR1175 ILN1174:ILN1175 IVJ1174:IVJ1175 JFF1174:JFF1175 JPB1174:JPB1175 JYX1174:JYX1175 KIT1174:KIT1175 KSP1174:KSP1175 LCL1174:LCL1175 LMH1174:LMH1175 LWD1174:LWD1175 MFZ1174:MFZ1175 MPV1174:MPV1175 MZR1174:MZR1175 NJN1174:NJN1175 NTJ1174:NTJ1175 ODF1174:ODF1175 ONB1174:ONB1175 OWX1174:OWX1175 PGT1174:PGT1175 PQP1174:PQP1175 QAL1174:QAL1175 QKH1174:QKH1175 QUD1174:QUD1175 RDZ1174:RDZ1175 RNV1174:RNV1175 RXR1174:RXR1175 SHN1174:SHN1175 SRJ1174:SRJ1175 TBF1174:TBF1175 TLB1174:TLB1175 TUX1174:TUX1175 UET1174:UET1175 UOP1174:UOP1175 UYL1174:UYL1175 VIH1174:VIH1175 VSD1174:VSD1175 WBZ1174:WBZ1175 WLV1174:WLV1175 WVR1174:WVR1175 AI585:AI588 KE585:KE588 UA585:UA588 ADW585:ADW588 ANS585:ANS588 AXO585:AXO588 BHK585:BHK588 BRG585:BRG588 CBC585:CBC588 CKY585:CKY588 CUU585:CUU588 DEQ585:DEQ588 DOM585:DOM588 DYI585:DYI588 EIE585:EIE588 ESA585:ESA588 FBW585:FBW588 FLS585:FLS588 FVO585:FVO588 GFK585:GFK588 GPG585:GPG588 GZC585:GZC588 HIY585:HIY588 HSU585:HSU588 ICQ585:ICQ588 IMM585:IMM588 IWI585:IWI588 JGE585:JGE588 JQA585:JQA588 JZW585:JZW588 KJS585:KJS588 KTO585:KTO588 LDK585:LDK588 LNG585:LNG588 LXC585:LXC588 MGY585:MGY588 MQU585:MQU588 NAQ585:NAQ588 NKM585:NKM588 NUI585:NUI588 OEE585:OEE588 OOA585:OOA588 OXW585:OXW588 PHS585:PHS588 PRO585:PRO588 QBK585:QBK588 QLG585:QLG588 QVC585:QVC588 REY585:REY588 ROU585:ROU588 RYQ585:RYQ588 SIM585:SIM588 SSI585:SSI588 TCE585:TCE588 TMA585:TMA588 TVW585:TVW588 UFS585:UFS588 UPO585:UPO588 UZK585:UZK588 VJG585:VJG588 VTC585:VTC588 WCY585:WCY588 WMU585:WMU588 WWQ585:WWQ588 KE590 UA590 ADW590 ANS590 AXO590 BHK590 BRG590 CBC590 CKY590 CUU590 DEQ590 DOM590 DYI590 EIE590 ESA590 FBW590 FLS590 FVO590 GFK590 GPG590 GZC590 HIY590 HSU590 ICQ590 IMM590 IWI590 JGE590 JQA590 JZW590 KJS590 KTO590 LDK590 LNG590 LXC590 MGY590 MQU590 NAQ590 NKM590 NUI590 OEE590 OOA590 OXW590 PHS590 PRO590 QBK590 QLG590 QVC590 REY590 ROU590 RYQ590 SIM590 SSI590 TCE590 TMA590 TVW590 UFS590 UPO590 UZK590 VJG590 VTC590 WCY590 WMU590 WWQ590 KB585:KB590 TX585:TX590 ADT585:ADT590 ANP585:ANP590 AXL585:AXL590 BHH585:BHH590 BRD585:BRD590 CAZ585:CAZ590 CKV585:CKV590 CUR585:CUR590 DEN585:DEN590 DOJ585:DOJ590 DYF585:DYF590 EIB585:EIB590 ERX585:ERX590 FBT585:FBT590 FLP585:FLP590 FVL585:FVL590 GFH585:GFH590 GPD585:GPD590 GYZ585:GYZ590 HIV585:HIV590 HSR585:HSR590 ICN585:ICN590 IMJ585:IMJ590 IWF585:IWF590 JGB585:JGB590 JPX585:JPX590 JZT585:JZT590 KJP585:KJP590 KTL585:KTL590 LDH585:LDH590 LND585:LND590 LWZ585:LWZ590 MGV585:MGV590 MQR585:MQR590 NAN585:NAN590 NKJ585:NKJ590 NUF585:NUF590 OEB585:OEB590 ONX585:ONX590 OXT585:OXT590 PHP585:PHP590 PRL585:PRL590 QBH585:QBH590 QLD585:QLD590 QUZ585:QUZ590 REV585:REV590 ROR585:ROR590 RYN585:RYN590 SIJ585:SIJ590 SSF585:SSF590 TCB585:TCB590 TLX585:TLX590 TVT585:TVT590 UFP585:UFP590 UPL585:UPL590 UZH585:UZH590 VJD585:VJD590 VSZ585:VSZ590 WCV585:WCV590 WMR585:WMR590 WWN585:WWN590 AF707 AF715 AF695 AF736 AF680:AF693 KB680:KB693 TX680:TX693 ADT680:ADT693 ANP680:ANP693 AXL680:AXL693 BHH680:BHH693 BRD680:BRD693 CAZ680:CAZ693 CKV680:CKV693 CUR680:CUR693 DEN680:DEN693 DOJ680:DOJ693 DYF680:DYF693 EIB680:EIB693 ERX680:ERX693 FBT680:FBT693 FLP680:FLP693 FVL680:FVL693 GFH680:GFH693 GPD680:GPD693 GYZ680:GYZ693 HIV680:HIV693 HSR680:HSR693 ICN680:ICN693 IMJ680:IMJ693 IWF680:IWF693 JGB680:JGB693 JPX680:JPX693 JZT680:JZT693 KJP680:KJP693 KTL680:KTL693 LDH680:LDH693 LND680:LND693 LWZ680:LWZ693 MGV680:MGV693 MQR680:MQR693 NAN680:NAN693 NKJ680:NKJ693 NUF680:NUF693 OEB680:OEB693 ONX680:ONX693 OXT680:OXT693 PHP680:PHP693 PRL680:PRL693 QBH680:QBH693 QLD680:QLD693 QUZ680:QUZ693 REV680:REV693 ROR680:ROR693 RYN680:RYN693 SIJ680:SIJ693 SSF680:SSF693 TCB680:TCB693 TLX680:TLX693 TVT680:TVT693 UFP680:UFP693 UPL680:UPL693 UZH680:UZH693 VJD680:VJD693 VSZ680:VSZ693 WCV680:WCV693 WMR680:WMR693 WWN680:WWN693 AF41:AF44 AF46:AF55 AF94 AF59:AF61 AF91:AF92 AF96:AF98 AF63:AF86" xr:uid="{B945D3AF-AC3C-4D71-9878-413966D8B326}">
      <formula1>0</formula1>
      <formula2>100</formula2>
    </dataValidation>
    <dataValidation type="whole" allowBlank="1" showErrorMessage="1" errorTitle="Mesečna stopnja izkoriščenosti" error="odstotek (celoštevilska vrednost)" sqref="AF406 KB406 TX406 ADT406 ANP406 AXL406 BHH406 BRD406 CAZ406 CKV406 CUR406 DEN406 DOJ406 DYF406 EIB406 ERX406 FBT406 FLP406 FVL406 GFH406 GPD406 GYZ406 HIV406 HSR406 ICN406 IMJ406 IWF406 JGB406 JPX406 JZT406 KJP406 KTL406 LDH406 LND406 LWZ406 MGV406 MQR406 NAN406 NKJ406 NUF406 OEB406 ONX406 OXT406 PHP406 PRL406 QBH406 QLD406 QUZ406 REV406 ROR406 RYN406 SIJ406 SSF406 TCB406 TLX406 TVT406 UFP406 UPL406 UZH406 VJD406 VSZ406 WCV406 WMR406 WWN406 AF62 AF56:AF58" xr:uid="{D9D5D052-734D-4797-BB42-D712604D261F}">
      <formula1>0</formula1>
      <formula2>100</formula2>
    </dataValidation>
    <dataValidation type="whole" allowBlank="1" showInputMessage="1" showErrorMessage="1" errorTitle="Klasifikacija" error="Gl. zavihek Classification ali zavihek Klasifikacija_x000d_" sqref="Y91 Y54:Y55 Y69:Y70 Y118:Y119 Y41:Y43 Y72:Y73 Y49:Y50 Y83:Y85 Y96:Y104 Y52 Y89 Y80:Y81 Y58:Y59 Y108:Y116" xr:uid="{AE1F3ED7-E8BF-48B2-84BB-72DBCD2C9E11}">
      <formula1>1</formula1>
      <formula2>4</formula2>
    </dataValidation>
    <dataValidation type="whole" allowBlank="1" showInputMessage="1" showErrorMessage="1" errorTitle="Klasifikacija" error="Gl. zavihek Classification ali zavihek Klasifikacija_x000d_" sqref="AA124 AA69:AA70 AA54:AA55 AA72:AA73 AA89 AA41:AA43 AA118:AA119 AA83:AA85 AA91:AA92 AA49:AA50 AA80:AA81 AA52 AA58:AA59 AA96:AA104 AA108:AA116" xr:uid="{9646EB1A-6F77-4049-8552-E1832697BCB7}">
      <formula1>1</formula1>
      <formula2>9</formula2>
    </dataValidation>
    <dataValidation type="whole" allowBlank="1" showInputMessage="1" showErrorMessage="1" errorTitle="Klasifikacija" error="Gl. zavihek Classification ali zavihek Klasifikacija_x000d_" sqref="Y92 Y124" xr:uid="{31B96A9C-0FDA-410B-B70E-E4D8A87D7FB2}">
      <formula1>1</formula1>
      <formula2>6</formula2>
    </dataValidation>
    <dataValidation type="whole" allowBlank="1" showInputMessage="1" showErrorMessage="1" errorTitle="Klasifikacija" error="Gl. zavihek Classification ali zavihek Klasifikacija_x000a_" sqref="Y128:Y135 JF128:JF135 TB128:TB135 ACX128:ACX135 AMT128:AMT135 AWP128:AWP135 BGL128:BGL135 BQH128:BQH135 CAD128:CAD135 CJZ128:CJZ135 CTV128:CTV135 DDR128:DDR135 DNN128:DNN135 DXJ128:DXJ135 EHF128:EHF135 ERB128:ERB135 FAX128:FAX135 FKT128:FKT135 FUP128:FUP135 GEL128:GEL135 GOH128:GOH135 GYD128:GYD135 HHZ128:HHZ135 HRV128:HRV135 IBR128:IBR135 ILN128:ILN135 IVJ128:IVJ135 JFF128:JFF135 JPB128:JPB135 JYX128:JYX135 KIT128:KIT135 KSP128:KSP135 LCL128:LCL135 LMH128:LMH135 LWD128:LWD135 MFZ128:MFZ135 MPV128:MPV135 MZR128:MZR135 NJN128:NJN135 NTJ128:NTJ135 ODF128:ODF135 ONB128:ONB135 OWX128:OWX135 PGT128:PGT135 PQP128:PQP135 QAL128:QAL135 QKH128:QKH135 QUD128:QUD135 RDZ128:RDZ135 RNV128:RNV135 RXR128:RXR135 SHN128:SHN135 SRJ128:SRJ135 TBF128:TBF135 TLB128:TLB135 TUX128:TUX135 UET128:UET135 UOP128:UOP135 UYL128:UYL135 VIH128:VIH135 VSD128:VSD135 WBZ128:WBZ135 WLV128:WLV135 WVR128:WVR135 Y138:Y163 JF138:JF163 TB138:TB163 ACX138:ACX163 AMT138:AMT163 AWP138:AWP163 BGL138:BGL163 BQH138:BQH163 CAD138:CAD163 CJZ138:CJZ163 CTV138:CTV163 DDR138:DDR163 DNN138:DNN163 DXJ138:DXJ163 EHF138:EHF163 ERB138:ERB163 FAX138:FAX163 FKT138:FKT163 FUP138:FUP163 GEL138:GEL163 GOH138:GOH163 GYD138:GYD163 HHZ138:HHZ163 HRV138:HRV163 IBR138:IBR163 ILN138:ILN163 IVJ138:IVJ163 JFF138:JFF163 JPB138:JPB163 JYX138:JYX163 KIT138:KIT163 KSP138:KSP163 LCL138:LCL163 LMH138:LMH163 LWD138:LWD163 MFZ138:MFZ163 MPV138:MPV163 MZR138:MZR163 NJN138:NJN163 NTJ138:NTJ163 ODF138:ODF163 ONB138:ONB163 OWX138:OWX163 PGT138:PGT163 PQP138:PQP163 QAL138:QAL163 QKH138:QKH163 QUD138:QUD163 RDZ138:RDZ163 RNV138:RNV163 RXR138:RXR163 SHN138:SHN163 SRJ138:SRJ163 TBF138:TBF163 TLB138:TLB163 TUX138:TUX163 UET138:UET163 UOP138:UOP163 UYL138:UYL163 VIH138:VIH163 VSD138:VSD163 WBZ138:WBZ163 WLV138:WLV163 WVR138:WVR163 Y701 Y710 Y51 Y117 Y71 Y94:Y95 Y44:Y48 Y60:Y61 Y105:Y107 Y63:Y68 Y120 Y123 Y74:Y79" xr:uid="{C1AB6460-3031-462E-80DB-6001EF1687AA}">
      <formula1>1</formula1>
      <formula2>4</formula2>
    </dataValidation>
    <dataValidation type="whole" allowBlank="1" showInputMessage="1" showErrorMessage="1" errorTitle="Klasifikacija" error="Gl. zavihek Classification ali zavihek Klasifikacija_x000a_" sqref="AA783:AA786 JH783:JH786 TD783:TD786 ACZ783:ACZ786 AMV783:AMV786 AWR783:AWR786 BGN783:BGN786 BQJ783:BQJ786 CAF783:CAF786 CKB783:CKB786 CTX783:CTX786 DDT783:DDT786 DNP783:DNP786 DXL783:DXL786 EHH783:EHH786 ERD783:ERD786 FAZ783:FAZ786 FKV783:FKV786 FUR783:FUR786 GEN783:GEN786 GOJ783:GOJ786 GYF783:GYF786 HIB783:HIB786 HRX783:HRX786 IBT783:IBT786 ILP783:ILP786 IVL783:IVL786 JFH783:JFH786 JPD783:JPD786 JYZ783:JYZ786 KIV783:KIV786 KSR783:KSR786 LCN783:LCN786 LMJ783:LMJ786 LWF783:LWF786 MGB783:MGB786 MPX783:MPX786 MZT783:MZT786 NJP783:NJP786 NTL783:NTL786 ODH783:ODH786 OND783:OND786 OWZ783:OWZ786 PGV783:PGV786 PQR783:PQR786 QAN783:QAN786 QKJ783:QKJ786 QUF783:QUF786 REB783:REB786 RNX783:RNX786 RXT783:RXT786 SHP783:SHP786 SRL783:SRL786 TBH783:TBH786 TLD783:TLD786 TUZ783:TUZ786 UEV783:UEV786 UOR783:UOR786 UYN783:UYN786 VIJ783:VIJ786 VSF783:VSF786 WCB783:WCB786 WLX783:WLX786 WVT783:WVT786 AB144 JI144 TE144 ADA144 AMW144 AWS144 BGO144 BQK144 CAG144 CKC144 CTY144 DDU144 DNQ144 DXM144 EHI144 ERE144 FBA144 FKW144 FUS144 GEO144 GOK144 GYG144 HIC144 HRY144 IBU144 ILQ144 IVM144 JFI144 JPE144 JZA144 KIW144 KSS144 LCO144 LMK144 LWG144 MGC144 MPY144 MZU144 NJQ144 NTM144 ODI144 ONE144 OXA144 PGW144 PQS144 QAO144 QKK144 QUG144 REC144 RNY144 RXU144 SHQ144 SRM144 TBI144 TLE144 TVA144 UEW144 UOS144 UYO144 VIK144 VSG144 WCC144 WLY144 WVU144 AA125:AA146 JH125:JH146 TD125:TD146 ACZ125:ACZ146 AMV125:AMV146 AWR125:AWR146 BGN125:BGN146 BQJ125:BQJ146 CAF125:CAF146 CKB125:CKB146 CTX125:CTX146 DDT125:DDT146 DNP125:DNP146 DXL125:DXL146 EHH125:EHH146 ERD125:ERD146 FAZ125:FAZ146 FKV125:FKV146 FUR125:FUR146 GEN125:GEN146 GOJ125:GOJ146 GYF125:GYF146 HIB125:HIB146 HRX125:HRX146 IBT125:IBT146 ILP125:ILP146 IVL125:IVL146 JFH125:JFH146 JPD125:JPD146 JYZ125:JYZ146 KIV125:KIV146 KSR125:KSR146 LCN125:LCN146 LMJ125:LMJ146 LWF125:LWF146 MGB125:MGB146 MPX125:MPX146 MZT125:MZT146 NJP125:NJP146 NTL125:NTL146 ODH125:ODH146 OND125:OND146 OWZ125:OWZ146 PGV125:PGV146 PQR125:PQR146 QAN125:QAN146 QKJ125:QKJ146 QUF125:QUF146 REB125:REB146 RNX125:RNX146 RXT125:RXT146 SHP125:SHP146 SRL125:SRL146 TBH125:TBH146 TLD125:TLD146 TUZ125:TUZ146 UEV125:UEV146 UOR125:UOR146 UYN125:UYN146 VIJ125:VIJ146 VSF125:VSF146 WCB125:WCB146 WLX125:WLX146 WVT125:WVT146 Y125:Z127 JF125:JG127 TB125:TC127 ACX125:ACY127 AMT125:AMU127 AWP125:AWQ127 BGL125:BGM127 BQH125:BQI127 CAD125:CAE127 CJZ125:CKA127 CTV125:CTW127 DDR125:DDS127 DNN125:DNO127 DXJ125:DXK127 EHF125:EHG127 ERB125:ERC127 FAX125:FAY127 FKT125:FKU127 FUP125:FUQ127 GEL125:GEM127 GOH125:GOI127 GYD125:GYE127 HHZ125:HIA127 HRV125:HRW127 IBR125:IBS127 ILN125:ILO127 IVJ125:IVK127 JFF125:JFG127 JPB125:JPC127 JYX125:JYY127 KIT125:KIU127 KSP125:KSQ127 LCL125:LCM127 LMH125:LMI127 LWD125:LWE127 MFZ125:MGA127 MPV125:MPW127 MZR125:MZS127 NJN125:NJO127 NTJ125:NTK127 ODF125:ODG127 ONB125:ONC127 OWX125:OWY127 PGT125:PGU127 PQP125:PQQ127 QAL125:QAM127 QKH125:QKI127 QUD125:QUE127 RDZ125:REA127 RNV125:RNW127 RXR125:RXS127 SHN125:SHO127 SRJ125:SRK127 TBF125:TBG127 TLB125:TLC127 TUX125:TUY127 UET125:UEU127 UOP125:UOQ127 UYL125:UYM127 VIH125:VII127 VSD125:VSE127 WBZ125:WCA127 WLV125:WLW127 WVR125:WVS127 Y136:Z137 JF136:JG137 TB136:TC137 ACX136:ACY137 AMT136:AMU137 AWP136:AWQ137 BGL136:BGM137 BQH136:BQI137 CAD136:CAE137 CJZ136:CKA137 CTV136:CTW137 DDR136:DDS137 DNN136:DNO137 DXJ136:DXK137 EHF136:EHG137 ERB136:ERC137 FAX136:FAY137 FKT136:FKU137 FUP136:FUQ137 GEL136:GEM137 GOH136:GOI137 GYD136:GYE137 HHZ136:HIA137 HRV136:HRW137 IBR136:IBS137 ILN136:ILO137 IVJ136:IVK137 JFF136:JFG137 JPB136:JPC137 JYX136:JYY137 KIT136:KIU137 KSP136:KSQ137 LCL136:LCM137 LMH136:LMI137 LWD136:LWE137 MFZ136:MGA137 MPV136:MPW137 MZR136:MZS137 NJN136:NJO137 NTJ136:NTK137 ODF136:ODG137 ONB136:ONC137 OWX136:OWY137 PGT136:PGU137 PQP136:PQQ137 QAL136:QAM137 QKH136:QKI137 QUD136:QUE137 RDZ136:REA137 RNV136:RNW137 RXR136:RXS137 SHN136:SHO137 SRJ136:SRK137 TBF136:TBG137 TLB136:TLC137 TUX136:TUY137 UET136:UEU137 UOP136:UOQ137 UYL136:UYM137 VIH136:VII137 VSD136:VSE137 WBZ136:WCA137 WLV136:WLW137 WVR136:WVS137 AA151:AA152 JH151:JH152 TD151:TD152 ACZ151:ACZ152 AMV151:AMV152 AWR151:AWR152 BGN151:BGN152 BQJ151:BQJ152 CAF151:CAF152 CKB151:CKB152 CTX151:CTX152 DDT151:DDT152 DNP151:DNP152 DXL151:DXL152 EHH151:EHH152 ERD151:ERD152 FAZ151:FAZ152 FKV151:FKV152 FUR151:FUR152 GEN151:GEN152 GOJ151:GOJ152 GYF151:GYF152 HIB151:HIB152 HRX151:HRX152 IBT151:IBT152 ILP151:ILP152 IVL151:IVL152 JFH151:JFH152 JPD151:JPD152 JYZ151:JYZ152 KIV151:KIV152 KSR151:KSR152 LCN151:LCN152 LMJ151:LMJ152 LWF151:LWF152 MGB151:MGB152 MPX151:MPX152 MZT151:MZT152 NJP151:NJP152 NTL151:NTL152 ODH151:ODH152 OND151:OND152 OWZ151:OWZ152 PGV151:PGV152 PQR151:PQR152 QAN151:QAN152 QKJ151:QKJ152 QUF151:QUF152 REB151:REB152 RNX151:RNX152 RXT151:RXT152 SHP151:SHP152 SRL151:SRL152 TBH151:TBH152 TLD151:TLD152 TUZ151:TUZ152 UEV151:UEV152 UOR151:UOR152 UYN151:UYN152 VIJ151:VIJ152 VSF151:VSF152 WCB151:WCB152 WLX151:WLX152 WVT151:WVT152 AA153:AB162 JH153:JI162 TD153:TE162 ACZ153:ADA162 AMV153:AMW162 AWR153:AWS162 BGN153:BGO162 BQJ153:BQK162 CAF153:CAG162 CKB153:CKC162 CTX153:CTY162 DDT153:DDU162 DNP153:DNQ162 DXL153:DXM162 EHH153:EHI162 ERD153:ERE162 FAZ153:FBA162 FKV153:FKW162 FUR153:FUS162 GEN153:GEO162 GOJ153:GOK162 GYF153:GYG162 HIB153:HIC162 HRX153:HRY162 IBT153:IBU162 ILP153:ILQ162 IVL153:IVM162 JFH153:JFI162 JPD153:JPE162 JYZ153:JZA162 KIV153:KIW162 KSR153:KSS162 LCN153:LCO162 LMJ153:LMK162 LWF153:LWG162 MGB153:MGC162 MPX153:MPY162 MZT153:MZU162 NJP153:NJQ162 NTL153:NTM162 ODH153:ODI162 OND153:ONE162 OWZ153:OXA162 PGV153:PGW162 PQR153:PQS162 QAN153:QAO162 QKJ153:QKK162 QUF153:QUG162 REB153:REC162 RNX153:RNY162 RXT153:RXU162 SHP153:SHQ162 SRL153:SRM162 TBH153:TBI162 TLD153:TLE162 TUZ153:TVA162 UEV153:UEW162 UOR153:UOS162 UYN153:UYO162 VIJ153:VIK162 VSF153:VSG162 WCB153:WCC162 WLX153:WLY162 WVT153:WVU162 AA147:AB150 JH147:JI150 TD147:TE150 ACZ147:ADA150 AMV147:AMW150 AWR147:AWS150 BGN147:BGO150 BQJ147:BQK150 CAF147:CAG150 CKB147:CKC150 CTX147:CTY150 DDT147:DDU150 DNP147:DNQ150 DXL147:DXM150 EHH147:EHI150 ERD147:ERE150 FAZ147:FBA150 FKV147:FKW150 FUR147:FUS150 GEN147:GEO150 GOJ147:GOK150 GYF147:GYG150 HIB147:HIC150 HRX147:HRY150 IBT147:IBU150 ILP147:ILQ150 IVL147:IVM150 JFH147:JFI150 JPD147:JPE150 JYZ147:JZA150 KIV147:KIW150 KSR147:KSS150 LCN147:LCO150 LMJ147:LMK150 LWF147:LWG150 MGB147:MGC150 MPX147:MPY150 MZT147:MZU150 NJP147:NJQ150 NTL147:NTM150 ODH147:ODI150 OND147:ONE150 OWZ147:OXA150 PGV147:PGW150 PQR147:PQS150 QAN147:QAO150 QKJ147:QKK150 QUF147:QUG150 REB147:REC150 RNX147:RNY150 RXT147:RXU150 SHP147:SHQ150 SRL147:SRM150 TBH147:TBI150 TLD147:TLE150 TUZ147:TVA150 UEV147:UEW150 UOR147:UOS150 UYN147:UYO150 VIJ147:VIK150 VSF147:VSG150 WCB147:WCC150 WLX147:WLY150 WVT147:WVU150 AA163 JH163 TD163 ACZ163 AMV163 AWR163 BGN163 BQJ163 CAF163 CKB163 CTX163 DDT163 DNP163 DXL163 EHH163 ERD163 FAZ163 FKV163 FUR163 GEN163 GOJ163 GYF163 HIB163 HRX163 IBT163 ILP163 IVL163 JFH163 JPD163 JYZ163 KIV163 KSR163 LCN163 LMJ163 LWF163 MGB163 MPX163 MZT163 NJP163 NTL163 ODH163 OND163 OWZ163 PGV163 PQR163 QAN163 QKJ163 QUF163 REB163 RNX163 RXT163 SHP163 SRL163 TBH163 TLD163 TUZ163 UEV163 UOR163 UYN163 VIJ163 VSF163 WCB163 WLX163 WVT163 AA579 JW579 TS579 ADO579 ANK579 AXG579 BHC579 BQY579 CAU579 CKQ579 CUM579 DEI579 DOE579 DYA579 EHW579 ERS579 FBO579 FLK579 FVG579 GFC579 GOY579 GYU579 HIQ579 HSM579 ICI579 IME579 IWA579 JFW579 JPS579 JZO579 KJK579 KTG579 LDC579 LMY579 LWU579 MGQ579 MQM579 NAI579 NKE579 NUA579 ODW579 ONS579 OXO579 PHK579 PRG579 QBC579 QKY579 QUU579 REQ579 ROM579 RYI579 SIE579 SSA579 TBW579 TLS579 TVO579 UFK579 UPG579 UZC579 VIY579 VSU579 WCQ579 WMM579 WWI579 AA729:AA730 AA694:AA704 AA706:AA720 AA51 AA71 AA94:AA95 AA60:AA61 AA44:AA48 AA117 AA105:AA107 AA63:AA68 AA120 AA123 AA74:AA79" xr:uid="{EC351EDF-DDF1-4E60-BCFB-7879FF464E48}">
      <formula1>1</formula1>
      <formula2>9</formula2>
    </dataValidation>
    <dataValidation type="whole" allowBlank="1" showErrorMessage="1" errorTitle="Klasifikacija" error="Gl. zavihek Classification ali zavihek Klasifikacija_x000a_" sqref="Y406 JU406 TQ406 ADM406 ANI406 AXE406 BHA406 BQW406 CAS406 CKO406 CUK406 DEG406 DOC406 DXY406 EHU406 ERQ406 FBM406 FLI406 FVE406 GFA406 GOW406 GYS406 HIO406 HSK406 ICG406 IMC406 IVY406 JFU406 JPQ406 JZM406 KJI406 KTE406 LDA406 LMW406 LWS406 MGO406 MQK406 NAG406 NKC406 NTY406 ODU406 ONQ406 OXM406 PHI406 PRE406 QBA406 QKW406 QUS406 REO406 ROK406 RYG406 SIC406 SRY406 TBU406 TLQ406 TVM406 UFI406 UPE406 UZA406 VIW406 VSS406 WCO406 WMK406 WWG406 Y62 Y56" xr:uid="{B35844CD-82AD-465F-8123-420370C2CD1A}">
      <formula1>1</formula1>
      <formula2>4</formula2>
    </dataValidation>
    <dataValidation type="whole" allowBlank="1" showErrorMessage="1" errorTitle="Klasifikacija" error="Gl. zavihek Classification ali zavihek Klasifikacija_x000a_" sqref="AA1013:AA1018 JH1013:JH1018 TD1013:TD1018 ACZ1013:ACZ1018 AMV1013:AMV1018 AWR1013:AWR1018 BGN1013:BGN1018 BQJ1013:BQJ1018 CAF1013:CAF1018 CKB1013:CKB1018 CTX1013:CTX1018 DDT1013:DDT1018 DNP1013:DNP1018 DXL1013:DXL1018 EHH1013:EHH1018 ERD1013:ERD1018 FAZ1013:FAZ1018 FKV1013:FKV1018 FUR1013:FUR1018 GEN1013:GEN1018 GOJ1013:GOJ1018 GYF1013:GYF1018 HIB1013:HIB1018 HRX1013:HRX1018 IBT1013:IBT1018 ILP1013:ILP1018 IVL1013:IVL1018 JFH1013:JFH1018 JPD1013:JPD1018 JYZ1013:JYZ1018 KIV1013:KIV1018 KSR1013:KSR1018 LCN1013:LCN1018 LMJ1013:LMJ1018 LWF1013:LWF1018 MGB1013:MGB1018 MPX1013:MPX1018 MZT1013:MZT1018 NJP1013:NJP1018 NTL1013:NTL1018 ODH1013:ODH1018 OND1013:OND1018 OWZ1013:OWZ1018 PGV1013:PGV1018 PQR1013:PQR1018 QAN1013:QAN1018 QKJ1013:QKJ1018 QUF1013:QUF1018 REB1013:REB1018 RNX1013:RNX1018 RXT1013:RXT1018 SHP1013:SHP1018 SRL1013:SRL1018 TBH1013:TBH1018 TLD1013:TLD1018 TUZ1013:TUZ1018 UEV1013:UEV1018 UOR1013:UOR1018 UYN1013:UYN1018 VIJ1013:VIJ1018 VSF1013:VSF1018 WCB1013:WCB1018 WLX1013:WLX1018 WVT1013:WVT1018 AA406:AB406 JW406:JX406 TS406:TT406 ADO406:ADP406 ANK406:ANL406 AXG406:AXH406 BHC406:BHD406 BQY406:BQZ406 CAU406:CAV406 CKQ406:CKR406 CUM406:CUN406 DEI406:DEJ406 DOE406:DOF406 DYA406:DYB406 EHW406:EHX406 ERS406:ERT406 FBO406:FBP406 FLK406:FLL406 FVG406:FVH406 GFC406:GFD406 GOY406:GOZ406 GYU406:GYV406 HIQ406:HIR406 HSM406:HSN406 ICI406:ICJ406 IME406:IMF406 IWA406:IWB406 JFW406:JFX406 JPS406:JPT406 JZO406:JZP406 KJK406:KJL406 KTG406:KTH406 LDC406:LDD406 LMY406:LMZ406 LWU406:LWV406 MGQ406:MGR406 MQM406:MQN406 NAI406:NAJ406 NKE406:NKF406 NUA406:NUB406 ODW406:ODX406 ONS406:ONT406 OXO406:OXP406 PHK406:PHL406 PRG406:PRH406 QBC406:QBD406 QKY406:QKZ406 QUU406:QUV406 REQ406:RER406 ROM406:RON406 RYI406:RYJ406 SIE406:SIF406 SSA406:SSB406 TBW406:TBX406 TLS406:TLT406 TVO406:TVP406 UFK406:UFL406 UPG406:UPH406 UZC406:UZD406 VIY406:VIZ406 VSU406:VSV406 WCQ406:WCR406 WMM406:WMN406 WWI406:WWJ406 AA56 AA62" xr:uid="{98FA2144-E472-465C-89B1-B63567A11232}">
      <formula1>1</formula1>
      <formula2>9</formula2>
    </dataValidation>
    <dataValidation type="textLength" allowBlank="1" showInputMessage="1" showErrorMessage="1" sqref="X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AF766:AF768 FR881 PN881 ZJ881 AJF881 ATB881 BCX881 BMT881 BWP881 CGL881 CQH881 DAD881 DJZ881 DTV881 EDR881 ENN881 EXJ881 FHF881 FRB881 GAX881 GKT881 GUP881 HEL881 HOH881 HYD881 IHZ881 IRV881 JBR881 JLN881 JVJ881 KFF881 KPB881 KYX881 LIT881 LSP881 MCL881 MMH881 MWD881 NFZ881 NPV881 NZR881 OJN881 OTJ881 PDF881 PNB881 PWX881 QGT881 QQP881 RAL881 RKH881 RUD881 SDZ881 SNV881 SXR881 THN881 TRJ881 UBF881 ULB881 UUX881 VET881 VOP881 VYL881 WIH881 WSD881 XBZ881 X881 JE881 TA881 ACW881 AMS881 AWO881 BGK881 BQG881 CAC881 CJY881 CTU881 DDQ881 DNM881 DXI881 EHE881 ERA881 FAW881 FKS881 FUO881 GEK881 GOG881 GYC881 HHY881 HRU881 IBQ881 ILM881 IVI881 JFE881 JPA881 JYW881 KIS881 KSO881 LCK881 LMG881 LWC881 MFY881 MPU881 MZQ881 NJM881 NTI881 ODE881 ONA881 OWW881 PGS881 PQO881 QAK881 QKG881 QUC881 RDY881 RNU881 RXQ881 SHM881 SRI881 TBE881 TLA881 TUW881 UES881 UOO881 UYK881 VIG881 VSC881 WBY881 WLU881 WVQ881 X1183:X1225 JE1181:JE1223 TA1181:TA1223 ACW1181:ACW1223 AMS1181:AMS1223 AWO1181:AWO1223 BGK1181:BGK1223 BQG1181:BQG1223 CAC1181:CAC1223 CJY1181:CJY1223 CTU1181:CTU1223 DDQ1181:DDQ1223 DNM1181:DNM1223 DXI1181:DXI1223 EHE1181:EHE1223 ERA1181:ERA1223 FAW1181:FAW1223 FKS1181:FKS1223 FUO1181:FUO1223 GEK1181:GEK1223 GOG1181:GOG1223 GYC1181:GYC1223 HHY1181:HHY1223 HRU1181:HRU1223 IBQ1181:IBQ1223 ILM1181:ILM1223 IVI1181:IVI1223 JFE1181:JFE1223 JPA1181:JPA1223 JYW1181:JYW1223 KIS1181:KIS1223 KSO1181:KSO1223 LCK1181:LCK1223 LMG1181:LMG1223 LWC1181:LWC1223 MFY1181:MFY1223 MPU1181:MPU1223 MZQ1181:MZQ1223 NJM1181:NJM1223 NTI1181:NTI1223 ODE1181:ODE1223 ONA1181:ONA1223 OWW1181:OWW1223 PGS1181:PGS1223 PQO1181:PQO1223 QAK1181:QAK1223 QKG1181:QKG1223 QUC1181:QUC1223 RDY1181:RDY1223 RNU1181:RNU1223 RXQ1181:RXQ1223 SHM1181:SHM1223 SRI1181:SRI1223 TBE1181:TBE1223 TLA1181:TLA1223 TUW1181:TUW1223 UES1181:UES1223 UOO1181:UOO1223 UYK1181:UYK1223 VIG1181:VIG1223 VSC1181:VSC1223 WBY1181:WBY1223 WLU1181:WLU1223 WVQ1181:WVQ1223 X144:X160 JE144:JE160 TA144:TA160 ACW144:ACW160 AMS144:AMS160 AWO144:AWO160 BGK144:BGK160 BQG144:BQG160 CAC144:CAC160 CJY144:CJY160 CTU144:CTU160 DDQ144:DDQ160 DNM144:DNM160 DXI144:DXI160 EHE144:EHE160 ERA144:ERA160 FAW144:FAW160 FKS144:FKS160 FUO144:FUO160 GEK144:GEK160 GOG144:GOG160 GYC144:GYC160 HHY144:HHY160 HRU144:HRU160 IBQ144:IBQ160 ILM144:ILM160 IVI144:IVI160 JFE144:JFE160 JPA144:JPA160 JYW144:JYW160 KIS144:KIS160 KSO144:KSO160 LCK144:LCK160 LMG144:LMG160 LWC144:LWC160 MFY144:MFY160 MPU144:MPU160 MZQ144:MZQ160 NJM144:NJM160 NTI144:NTI160 ODE144:ODE160 ONA144:ONA160 OWW144:OWW160 PGS144:PGS160 PQO144:PQO160 QAK144:QAK160 QKG144:QKG160 QUC144:QUC160 RDY144:RDY160 RNU144:RNU160 RXQ144:RXQ160 SHM144:SHM160 SRI144:SRI160 TBE144:TBE160 TLA144:TLA160 TUW144:TUW160 UES144:UES160 UOO144:UOO160 UYK144:UYK160 VIG144:VIG160 VSC144:VSC160 WBY144:WBY160 WLU144:WLU160 WVQ144:WVQ160 X585:X590 X1095:X1141 JE1093:JE1139 TA1093:TA1139 ACW1093:ACW1139 AMS1093:AMS1139 AWO1093:AWO1139 BGK1093:BGK1139 BQG1093:BQG1139 CAC1093:CAC1139 CJY1093:CJY1139 CTU1093:CTU1139 DDQ1093:DDQ1139 DNM1093:DNM1139 DXI1093:DXI1139 EHE1093:EHE1139 ERA1093:ERA1139 FAW1093:FAW1139 FKS1093:FKS1139 FUO1093:FUO1139 GEK1093:GEK1139 GOG1093:GOG1139 GYC1093:GYC1139 HHY1093:HHY1139 HRU1093:HRU1139 IBQ1093:IBQ1139 ILM1093:ILM1139 IVI1093:IVI1139 JFE1093:JFE1139 JPA1093:JPA1139 JYW1093:JYW1139 KIS1093:KIS1139 KSO1093:KSO1139 LCK1093:LCK1139 LMG1093:LMG1139 LWC1093:LWC1139 MFY1093:MFY1139 MPU1093:MPU1139 MZQ1093:MZQ1139 NJM1093:NJM1139 NTI1093:NTI1139 ODE1093:ODE1139 ONA1093:ONA1139 OWW1093:OWW1139 PGS1093:PGS1139 PQO1093:PQO1139 QAK1093:QAK1139 QKG1093:QKG1139 QUC1093:QUC1139 RDY1093:RDY1139 RNU1093:RNU1139 RXQ1093:RXQ1139 SHM1093:SHM1139 SRI1093:SRI1139 TBE1093:TBE1139 TLA1093:TLA1139 TUW1093:TUW1139 UES1093:UES1139 UOO1093:UOO1139 UYK1093:UYK1139 VIG1093:VIG1139 VSC1093:VSC1139 WBY1093:WBY1139 WLU1093:WLU1139 WVQ1093:WVQ1139 JT585:JT590 TP585:TP590 ADL585:ADL590 ANH585:ANH590 AXD585:AXD590 BGZ585:BGZ590 BQV585:BQV590 CAR585:CAR590 CKN585:CKN590 CUJ585:CUJ590 DEF585:DEF590 DOB585:DOB590 DXX585:DXX590 EHT585:EHT590 ERP585:ERP590 FBL585:FBL590 FLH585:FLH590 FVD585:FVD590 GEZ585:GEZ590 GOV585:GOV590 GYR585:GYR590 HIN585:HIN590 HSJ585:HSJ590 ICF585:ICF590 IMB585:IMB590 IVX585:IVX590 JFT585:JFT590 JPP585:JPP590 JZL585:JZL590 KJH585:KJH590 KTD585:KTD590 LCZ585:LCZ590 LMV585:LMV590 LWR585:LWR590 MGN585:MGN590 MQJ585:MQJ590 NAF585:NAF590 NKB585:NKB590 NTX585:NTX590 ODT585:ODT590 ONP585:ONP590 OXL585:OXL590 PHH585:PHH590 PRD585:PRD590 QAZ585:QAZ590 QKV585:QKV590 QUR585:QUR590 REN585:REN590 ROJ585:ROJ590 RYF585:RYF590 SIB585:SIB590 SRX585:SRX590 TBT585:TBT590 TLP585:TLP590 TVL585:TVL590 UFH585:UFH590 UPD585:UPD590 UYZ585:UYZ590 VIV585:VIV590 VSR585:VSR590 WCN585:WCN590 WMJ585:WMJ590 WWF585:WWF590 X729:X730 AF697 AF700 AF716:AF718 AF706 AF694 AF702 AF708:AF711 AF735 AF742 AF751 AF745:AF749 AF753:AF761 AF763:AF764 AI717:AI718 X680:X720 JT680:JT693 TP680:TP693 ADL680:ADL693 ANH680:ANH693 AXD680:AXD693 BGZ680:BGZ693 BQV680:BQV693 CAR680:CAR693 CKN680:CKN693 CUJ680:CUJ693 DEF680:DEF693 DOB680:DOB693 DXX680:DXX693 EHT680:EHT693 ERP680:ERP693 FBL680:FBL693 FLH680:FLH693 FVD680:FVD693 GEZ680:GEZ693 GOV680:GOV693 GYR680:GYR693 HIN680:HIN693 HSJ680:HSJ693 ICF680:ICF693 IMB680:IMB693 IVX680:IVX693 JFT680:JFT693 JPP680:JPP693 JZL680:JZL693 KJH680:KJH693 KTD680:KTD693 LCZ680:LCZ693 LMV680:LMV693 LWR680:LWR693 MGN680:MGN693 MQJ680:MQJ693 NAF680:NAF693 NKB680:NKB693 NTX680:NTX693 ODT680:ODT693 ONP680:ONP693 OXL680:OXL693 PHH680:PHH693 PRD680:PRD693 QAZ680:QAZ693 QKV680:QKV693 QUR680:QUR693 REN680:REN693 ROJ680:ROJ693 RYF680:RYF693 SIB680:SIB693 SRX680:SRX693 TBT680:TBT693 TLP680:TLP693 TVL680:TVL693 UFH680:UFH693 UPD680:UPD693 UYZ680:UYZ693 VIV680:VIV693 VSR680:VSR693 WCN680:WCN693 WMJ680:WMJ693 WWF680:WWF693 X1035:X1054 X63:X67 X98:X99 X54 X69 X83:X93 X44:X49 X51:X52 X105:X106 X101 X80:X81 X58:X59 X123:X124 X109:X119" xr:uid="{5332758B-9C59-409F-9238-9EB1522C502E}">
      <formula1>0</formula1>
      <formula2>100</formula2>
    </dataValidation>
    <dataValidation type="textLength" allowBlank="1" showErrorMessage="1" sqref="X406:AE406 JT406:KA406 TP406:TW406 ADL406:ADS406 ANH406:ANO406 AXD406:AXK406 BGZ406:BHG406 BQV406:BRC406 CAR406:CAY406 CKN406:CKU406 CUJ406:CUQ406 DEF406:DEM406 DOB406:DOI406 DXX406:DYE406 EHT406:EIA406 ERP406:ERW406 FBL406:FBS406 FLH406:FLO406 FVD406:FVK406 GEZ406:GFG406 GOV406:GPC406 GYR406:GYY406 HIN406:HIU406 HSJ406:HSQ406 ICF406:ICM406 IMB406:IMI406 IVX406:IWE406 JFT406:JGA406 JPP406:JPW406 JZL406:JZS406 KJH406:KJO406 KTD406:KTK406 LCZ406:LDG406 LMV406:LNC406 LWR406:LWY406 MGN406:MGU406 MQJ406:MQQ406 NAF406:NAM406 NKB406:NKI406 NTX406:NUE406 ODT406:OEA406 ONP406:ONW406 OXL406:OXS406 PHH406:PHO406 PRD406:PRK406 QAZ406:QBG406 QKV406:QLC406 QUR406:QUY406 REN406:REU406 ROJ406:ROQ406 RYF406:RYM406 SIB406:SII406 SRX406:SSE406 TBT406:TCA406 TLP406:TLW406 TVL406:TVS406 UFH406:UFO406 UPD406:UPK406 UYZ406:UZG406 VIV406:VJC406 VSR406:VSY406 WCN406:WCU406 WMJ406:WMQ406 WWF406:WWM406 X61:X62 X94:X95 X56:X57 X53 X76:X79" xr:uid="{FCC83650-7511-497E-B273-9F8991369448}">
      <formula1>0</formula1>
      <formula2>100</formula2>
    </dataValidation>
    <dataValidation type="whole" allowBlank="1" showInputMessage="1" showErrorMessage="1" errorTitle="Letna stopnja izkoriščenosti" error="odstotek (celoštevilska vrednost)" sqref="V147 JC147 SY147 ACU147 AMQ147 AWM147 BGI147 BQE147 CAA147 CJW147 CTS147 DDO147 DNK147 DXG147 EHC147 EQY147 FAU147 FKQ147 FUM147 GEI147 GOE147 GYA147 HHW147 HRS147 IBO147 ILK147 IVG147 JFC147 JOY147 JYU147 KIQ147 KSM147 LCI147 LME147 LWA147 MFW147 MPS147 MZO147 NJK147 NTG147 ODC147 OMY147 OWU147 PGQ147 PQM147 QAI147 QKE147 QUA147 RDW147 RNS147 RXO147 SHK147 SRG147 TBC147 TKY147 TUU147 UEQ147 UOM147 UYI147 VIE147 VSA147 WBW147 WLS147 WVO147 V781:V786 JC781:JC786 SY781:SY786 ACU781:ACU786 AMQ781:AMQ786 AWM781:AWM786 BGI781:BGI786 BQE781:BQE786 CAA781:CAA786 CJW781:CJW786 CTS781:CTS786 DDO781:DDO786 DNK781:DNK786 DXG781:DXG786 EHC781:EHC786 EQY781:EQY786 FAU781:FAU786 FKQ781:FKQ786 FUM781:FUM786 GEI781:GEI786 GOE781:GOE786 GYA781:GYA786 HHW781:HHW786 HRS781:HRS786 IBO781:IBO786 ILK781:ILK786 IVG781:IVG786 JFC781:JFC786 JOY781:JOY786 JYU781:JYU786 KIQ781:KIQ786 KSM781:KSM786 LCI781:LCI786 LME781:LME786 LWA781:LWA786 MFW781:MFW786 MPS781:MPS786 MZO781:MZO786 NJK781:NJK786 NTG781:NTG786 ODC781:ODC786 OMY781:OMY786 OWU781:OWU786 PGQ781:PGQ786 PQM781:PQM786 QAI781:QAI786 QKE781:QKE786 QUA781:QUA786 RDW781:RDW786 RNS781:RNS786 RXO781:RXO786 SHK781:SHK786 SRG781:SRG786 TBC781:TBC786 TKY781:TKY786 TUU781:TUU786 UEQ781:UEQ786 UOM781:UOM786 UYI781:UYI786 VIE781:VIE786 VSA781:VSA786 WBW781:WBW786 WLS781:WLS786 WVO781:WVO786 V770:V779 JC770:JC779 SY770:SY779 ACU770:ACU779 AMQ770:AMQ779 AWM770:AWM779 BGI770:BGI779 BQE770:BQE779 CAA770:CAA779 CJW770:CJW779 CTS770:CTS779 DDO770:DDO779 DNK770:DNK779 DXG770:DXG779 EHC770:EHC779 EQY770:EQY779 FAU770:FAU779 FKQ770:FKQ779 FUM770:FUM779 GEI770:GEI779 GOE770:GOE779 GYA770:GYA779 HHW770:HHW779 HRS770:HRS779 IBO770:IBO779 ILK770:ILK779 IVG770:IVG779 JFC770:JFC779 JOY770:JOY779 JYU770:JYU779 KIQ770:KIQ779 KSM770:KSM779 LCI770:LCI779 LME770:LME779 LWA770:LWA779 MFW770:MFW779 MPS770:MPS779 MZO770:MZO779 NJK770:NJK779 NTG770:NTG779 ODC770:ODC779 OMY770:OMY779 OWU770:OWU779 PGQ770:PGQ779 PQM770:PQM779 QAI770:QAI779 QKE770:QKE779 QUA770:QUA779 RDW770:RDW779 RNS770:RNS779 RXO770:RXO779 SHK770:SHK779 SRG770:SRG779 TBC770:TBC779 TKY770:TKY779 TUU770:TUU779 UEQ770:UEQ779 UOM770:UOM779 UYI770:UYI779 VIE770:VIE779 VSA770:VSA779 WBW770:WBW779 WLS770:WLS779 WVO770:WVO779 V790 JC790 SY790 ACU790 AMQ790 AWM790 BGI790 BQE790 CAA790 CJW790 CTS790 DDO790 DNK790 DXG790 EHC790 EQY790 FAU790 FKQ790 FUM790 GEI790 GOE790 GYA790 HHW790 HRS790 IBO790 ILK790 IVG790 JFC790 JOY790 JYU790 KIQ790 KSM790 LCI790 LME790 LWA790 MFW790 MPS790 MZO790 NJK790 NTG790 ODC790 OMY790 OWU790 PGQ790 PQM790 QAI790 QKE790 QUA790 RDW790 RNS790 RXO790 SHK790 SRG790 TBC790 TKY790 TUU790 UEQ790 UOM790 UYI790 VIE790 VSA790 WBW790 WLS790 WVO790 FP881 PL881 ZH881 AJD881 ASZ881 BCV881 BMR881 BWN881 CGJ881 CQF881 DAB881 DJX881 DTT881 EDP881 ENL881 EXH881 FHD881 FQZ881 GAV881 GKR881 GUN881 HEJ881 HOF881 HYB881 IHX881 IRT881 JBP881 JLL881 JVH881 KFD881 KOZ881 KYV881 LIR881 LSN881 MCJ881 MMF881 MWB881 NFX881 NPT881 NZP881 OJL881 OTH881 PDD881 PMZ881 PWV881 QGR881 QQN881 RAJ881 RKF881 RUB881 SDX881 SNT881 SXP881 THL881 TRH881 UBD881 UKZ881 UUV881 VER881 VON881 VYJ881 WIF881 WSB881 XBX881 V881 JC881 SY881 ACU881 AMQ881 AWM881 BGI881 BQE881 CAA881 CJW881 CTS881 DDO881 DNK881 DXG881 EHC881 EQY881 FAU881 FKQ881 FUM881 GEI881 GOE881 GYA881 HHW881 HRS881 IBO881 ILK881 IVG881 JFC881 JOY881 JYU881 KIQ881 KSM881 LCI881 LME881 LWA881 MFW881 MPS881 MZO881 NJK881 NTG881 ODC881 OMY881 OWU881 PGQ881 PQM881 QAI881 QKE881 QUA881 RDW881 RNS881 RXO881 SHK881 SRG881 TBC881 TKY881 TUU881 UEQ881 UOM881 UYI881 VIE881 VSA881 WBW881 WLS881 WVO881 V1183:X1194 JC1181:JE1192 SY1181:TA1192 ACU1181:ACW1192 AMQ1181:AMS1192 AWM1181:AWO1192 BGI1181:BGK1192 BQE1181:BQG1192 CAA1181:CAC1192 CJW1181:CJY1192 CTS1181:CTU1192 DDO1181:DDQ1192 DNK1181:DNM1192 DXG1181:DXI1192 EHC1181:EHE1192 EQY1181:ERA1192 FAU1181:FAW1192 FKQ1181:FKS1192 FUM1181:FUO1192 GEI1181:GEK1192 GOE1181:GOG1192 GYA1181:GYC1192 HHW1181:HHY1192 HRS1181:HRU1192 IBO1181:IBQ1192 ILK1181:ILM1192 IVG1181:IVI1192 JFC1181:JFE1192 JOY1181:JPA1192 JYU1181:JYW1192 KIQ1181:KIS1192 KSM1181:KSO1192 LCI1181:LCK1192 LME1181:LMG1192 LWA1181:LWC1192 MFW1181:MFY1192 MPS1181:MPU1192 MZO1181:MZQ1192 NJK1181:NJM1192 NTG1181:NTI1192 ODC1181:ODE1192 OMY1181:ONA1192 OWU1181:OWW1192 PGQ1181:PGS1192 PQM1181:PQO1192 QAI1181:QAK1192 QKE1181:QKG1192 QUA1181:QUC1192 RDW1181:RDY1192 RNS1181:RNU1192 RXO1181:RXQ1192 SHK1181:SHM1192 SRG1181:SRI1192 TBC1181:TBE1192 TKY1181:TLA1192 TUU1181:TUW1192 UEQ1181:UES1192 UOM1181:UOO1192 UYI1181:UYK1192 VIE1181:VIG1192 VSA1181:VSC1192 WBW1181:WBY1192 WLS1181:WLU1192 WVO1181:WVQ1192 V1095:V1141 JC1093:JC1139 SY1093:SY1139 ACU1093:ACU1139 AMQ1093:AMQ1139 AWM1093:AWM1139 BGI1093:BGI1139 BQE1093:BQE1139 CAA1093:CAA1139 CJW1093:CJW1139 CTS1093:CTS1139 DDO1093:DDO1139 DNK1093:DNK1139 DXG1093:DXG1139 EHC1093:EHC1139 EQY1093:EQY1139 FAU1093:FAU1139 FKQ1093:FKQ1139 FUM1093:FUM1139 GEI1093:GEI1139 GOE1093:GOE1139 GYA1093:GYA1139 HHW1093:HHW1139 HRS1093:HRS1139 IBO1093:IBO1139 ILK1093:ILK1139 IVG1093:IVG1139 JFC1093:JFC1139 JOY1093:JOY1139 JYU1093:JYU1139 KIQ1093:KIQ1139 KSM1093:KSM1139 LCI1093:LCI1139 LME1093:LME1139 LWA1093:LWA1139 MFW1093:MFW1139 MPS1093:MPS1139 MZO1093:MZO1139 NJK1093:NJK1139 NTG1093:NTG1139 ODC1093:ODC1139 OMY1093:OMY1139 OWU1093:OWU1139 PGQ1093:PGQ1139 PQM1093:PQM1139 QAI1093:QAI1139 QKE1093:QKE1139 QUA1093:QUA1139 RDW1093:RDW1139 RNS1093:RNS1139 RXO1093:RXO1139 SHK1093:SHK1139 SRG1093:SRG1139 TBC1093:TBC1139 TKY1093:TKY1139 TUU1093:TUU1139 UEQ1093:UEQ1139 UOM1093:UOM1139 UYI1093:UYI1139 VIE1093:VIE1139 VSA1093:VSA1139 WBW1093:WBW1139 WLS1093:WLS1139 WVO1093:WVO1139 AI1178:AI1181 JP1176:JP1179 TL1176:TL1179 ADH1176:ADH1179 AND1176:AND1179 AWZ1176:AWZ1179 BGV1176:BGV1179 BQR1176:BQR1179 CAN1176:CAN1179 CKJ1176:CKJ1179 CUF1176:CUF1179 DEB1176:DEB1179 DNX1176:DNX1179 DXT1176:DXT1179 EHP1176:EHP1179 ERL1176:ERL1179 FBH1176:FBH1179 FLD1176:FLD1179 FUZ1176:FUZ1179 GEV1176:GEV1179 GOR1176:GOR1179 GYN1176:GYN1179 HIJ1176:HIJ1179 HSF1176:HSF1179 ICB1176:ICB1179 ILX1176:ILX1179 IVT1176:IVT1179 JFP1176:JFP1179 JPL1176:JPL1179 JZH1176:JZH1179 KJD1176:KJD1179 KSZ1176:KSZ1179 LCV1176:LCV1179 LMR1176:LMR1179 LWN1176:LWN1179 MGJ1176:MGJ1179 MQF1176:MQF1179 NAB1176:NAB1179 NJX1176:NJX1179 NTT1176:NTT1179 ODP1176:ODP1179 ONL1176:ONL1179 OXH1176:OXH1179 PHD1176:PHD1179 PQZ1176:PQZ1179 QAV1176:QAV1179 QKR1176:QKR1179 QUN1176:QUN1179 REJ1176:REJ1179 ROF1176:ROF1179 RYB1176:RYB1179 SHX1176:SHX1179 SRT1176:SRT1179 TBP1176:TBP1179 TLL1176:TLL1179 TVH1176:TVH1179 UFD1176:UFD1179 UOZ1176:UOZ1179 UYV1176:UYV1179 VIR1176:VIR1179 VSN1176:VSN1179 WCJ1176:WCJ1179 WMF1176:WMF1179 WWB1176:WWB1179 V1195:V1225 JC1193:JC1223 SY1193:SY1223 ACU1193:ACU1223 AMQ1193:AMQ1223 AWM1193:AWM1223 BGI1193:BGI1223 BQE1193:BQE1223 CAA1193:CAA1223 CJW1193:CJW1223 CTS1193:CTS1223 DDO1193:DDO1223 DNK1193:DNK1223 DXG1193:DXG1223 EHC1193:EHC1223 EQY1193:EQY1223 FAU1193:FAU1223 FKQ1193:FKQ1223 FUM1193:FUM1223 GEI1193:GEI1223 GOE1193:GOE1223 GYA1193:GYA1223 HHW1193:HHW1223 HRS1193:HRS1223 IBO1193:IBO1223 ILK1193:ILK1223 IVG1193:IVG1223 JFC1193:JFC1223 JOY1193:JOY1223 JYU1193:JYU1223 KIQ1193:KIQ1223 KSM1193:KSM1223 LCI1193:LCI1223 LME1193:LME1223 LWA1193:LWA1223 MFW1193:MFW1223 MPS1193:MPS1223 MZO1193:MZO1223 NJK1193:NJK1223 NTG1193:NTG1223 ODC1193:ODC1223 OMY1193:OMY1223 OWU1193:OWU1223 PGQ1193:PGQ1223 PQM1193:PQM1223 QAI1193:QAI1223 QKE1193:QKE1223 QUA1193:QUA1223 RDW1193:RDW1223 RNS1193:RNS1223 RXO1193:RXO1223 SHK1193:SHK1223 SRG1193:SRG1223 TBC1193:TBC1223 TKY1193:TKY1223 TUU1193:TUU1223 UEQ1193:UEQ1223 UOM1193:UOM1223 UYI1193:UYI1223 VIE1193:VIE1223 VSA1193:VSA1223 WBW1193:WBW1223 WLS1193:WLS1223 WVO1193:WVO1223 V585:V590 AF625 JM625 TI625 ADE625 ANA625 AWW625 BGS625 BQO625 CAK625 CKG625 CUC625 DDY625 DNU625 DXQ625 EHM625 ERI625 FBE625 FLA625 FUW625 GES625 GOO625 GYK625 HIG625 HSC625 IBY625 ILU625 IVQ625 JFM625 JPI625 JZE625 KJA625 KSW625 LCS625 LMO625 LWK625 MGG625 MQC625 MZY625 NJU625 NTQ625 ODM625 ONI625 OXE625 PHA625 PQW625 QAS625 QKO625 QUK625 REG625 ROC625 RXY625 SHU625 SRQ625 TBM625 TLI625 TVE625 UFA625 UOW625 UYS625 VIO625 VSK625 WCG625 WMC625 WVY625 AF1178:AF1182 JM1176:JM1180 TI1176:TI1180 ADE1176:ADE1180 ANA1176:ANA1180 AWW1176:AWW1180 BGS1176:BGS1180 BQO1176:BQO1180 CAK1176:CAK1180 CKG1176:CKG1180 CUC1176:CUC1180 DDY1176:DDY1180 DNU1176:DNU1180 DXQ1176:DXQ1180 EHM1176:EHM1180 ERI1176:ERI1180 FBE1176:FBE1180 FLA1176:FLA1180 FUW1176:FUW1180 GES1176:GES1180 GOO1176:GOO1180 GYK1176:GYK1180 HIG1176:HIG1180 HSC1176:HSC1180 IBY1176:IBY1180 ILU1176:ILU1180 IVQ1176:IVQ1180 JFM1176:JFM1180 JPI1176:JPI1180 JZE1176:JZE1180 KJA1176:KJA1180 KSW1176:KSW1180 LCS1176:LCS1180 LMO1176:LMO1180 LWK1176:LWK1180 MGG1176:MGG1180 MQC1176:MQC1180 MZY1176:MZY1180 NJU1176:NJU1180 NTQ1176:NTQ1180 ODM1176:ODM1180 ONI1176:ONI1180 OXE1176:OXE1180 PHA1176:PHA1180 PQW1176:PQW1180 QAS1176:QAS1180 QKO1176:QKO1180 QUK1176:QUK1180 REG1176:REG1180 ROC1176:ROC1180 RXY1176:RXY1180 SHU1176:SHU1180 SRQ1176:SRQ1180 TBM1176:TBM1180 TLI1176:TLI1180 TVE1176:TVE1180 UFA1176:UFA1180 UOW1176:UOW1180 UYS1176:UYS1180 VIO1176:VIO1180 VSK1176:VSK1180 WCG1176:WCG1180 WMC1176:WMC1180 WVY1176:WVY1180 AF614 JM614 TI614 ADE614 ANA614 AWW614 BGS614 BQO614 CAK614 CKG614 CUC614 DDY614 DNU614 DXQ614 EHM614 ERI614 FBE614 FLA614 FUW614 GES614 GOO614 GYK614 HIG614 HSC614 IBY614 ILU614 IVQ614 JFM614 JPI614 JZE614 KJA614 KSW614 LCS614 LMO614 LWK614 MGG614 MQC614 MZY614 NJU614 NTQ614 ODM614 ONI614 OXE614 PHA614 PQW614 QAS614 QKO614 QUK614 REG614 ROC614 RXY614 SHU614 SRQ614 TBM614 TLI614 TVE614 UFA614 UOW614 UYS614 VIO614 VSK614 WCG614 WMC614 WVY614 AF487 JM487 TI487 ADE487 ANA487 AWW487 BGS487 BQO487 CAK487 CKG487 CUC487 DDY487 DNU487 DXQ487 EHM487 ERI487 FBE487 FLA487 FUW487 GES487 GOO487 GYK487 HIG487 HSC487 IBY487 ILU487 IVQ487 JFM487 JPI487 JZE487 KJA487 KSW487 LCS487 LMO487 LWK487 MGG487 MQC487 MZY487 NJU487 NTQ487 ODM487 ONI487 OXE487 PHA487 PQW487 QAS487 QKO487 QUK487 REG487 ROC487 RXY487 SHU487 SRQ487 TBM487 TLI487 TVE487 UFA487 UOW487 UYS487 VIO487 VSK487 WCG487 WMC487 WVY487 JR585:JR590 TN585:TN590 ADJ585:ADJ590 ANF585:ANF590 AXB585:AXB590 BGX585:BGX590 BQT585:BQT590 CAP585:CAP590 CKL585:CKL590 CUH585:CUH590 DED585:DED590 DNZ585:DNZ590 DXV585:DXV590 EHR585:EHR590 ERN585:ERN590 FBJ585:FBJ590 FLF585:FLF590 FVB585:FVB590 GEX585:GEX590 GOT585:GOT590 GYP585:GYP590 HIL585:HIL590 HSH585:HSH590 ICD585:ICD590 ILZ585:ILZ590 IVV585:IVV590 JFR585:JFR590 JPN585:JPN590 JZJ585:JZJ590 KJF585:KJF590 KTB585:KTB590 LCX585:LCX590 LMT585:LMT590 LWP585:LWP590 MGL585:MGL590 MQH585:MQH590 NAD585:NAD590 NJZ585:NJZ590 NTV585:NTV590 ODR585:ODR590 ONN585:ONN590 OXJ585:OXJ590 PHF585:PHF590 PRB585:PRB590 QAX585:QAX590 QKT585:QKT590 QUP585:QUP590 REL585:REL590 ROH585:ROH590 RYD585:RYD590 SHZ585:SHZ590 SRV585:SRV590 TBR585:TBR590 TLN585:TLN590 TVJ585:TVJ590 UFF585:UFF590 UPB585:UPB590 UYX585:UYX590 VIT585:VIT590 VSP585:VSP590 WCL585:WCL590 WMH585:WMH590 WWD585:WWD590 V755:V768 V731:V734 V702:V709 V711:V719 V746:V753 V680:V699 JR680:JR693 TN680:TN693 ADJ680:ADJ693 ANF680:ANF693 AXB680:AXB693 BGX680:BGX693 BQT680:BQT693 CAP680:CAP693 CKL680:CKL693 CUH680:CUH693 DED680:DED693 DNZ680:DNZ693 DXV680:DXV693 EHR680:EHR693 ERN680:ERN693 FBJ680:FBJ693 FLF680:FLF693 FVB680:FVB693 GEX680:GEX693 GOT680:GOT693 GYP680:GYP693 HIL680:HIL693 HSH680:HSH693 ICD680:ICD693 ILZ680:ILZ693 IVV680:IVV693 JFR680:JFR693 JPN680:JPN693 JZJ680:JZJ693 KJF680:KJF693 KTB680:KTB693 LCX680:LCX693 LMT680:LMT693 LWP680:LWP693 MGL680:MGL693 MQH680:MQH693 NAD680:NAD693 NJZ680:NJZ693 NTV680:NTV693 ODR680:ODR693 ONN680:ONN693 OXJ680:OXJ693 PHF680:PHF693 PRB680:PRB693 QAX680:QAX693 QKT680:QKT693 QUP680:QUP693 REL680:REL693 ROH680:ROH693 RYD680:RYD693 SHZ680:SHZ693 SRV680:SRV693 TBR680:TBR693 TLN680:TLN693 TVJ680:TVJ693 UFF680:UFF693 UPB680:UPB693 UYX680:UYX693 VIT680:VIT693 VSP680:VSP693 WCL680:WCL693 WMH680:WMH693 WWD680:WWD693 V85" xr:uid="{71939CF9-4A6F-4515-A51D-01432ACF1DD8}">
      <formula1>0</formula1>
      <formula2>100</formula2>
    </dataValidation>
    <dataValidation type="decimal" operator="greaterThanOrEqual" allowBlank="1" showInputMessage="1" showErrorMessage="1" errorTitle="Amortizacija" error="decimalno število!" sqref="R1195:R1225 IY1193:IY1223 SU1193:SU1223 ACQ1193:ACQ1223 AMM1193:AMM1223 AWI1193:AWI1223 BGE1193:BGE1223 BQA1193:BQA1223 BZW1193:BZW1223 CJS1193:CJS1223 CTO1193:CTO1223 DDK1193:DDK1223 DNG1193:DNG1223 DXC1193:DXC1223 EGY1193:EGY1223 EQU1193:EQU1223 FAQ1193:FAQ1223 FKM1193:FKM1223 FUI1193:FUI1223 GEE1193:GEE1223 GOA1193:GOA1223 GXW1193:GXW1223 HHS1193:HHS1223 HRO1193:HRO1223 IBK1193:IBK1223 ILG1193:ILG1223 IVC1193:IVC1223 JEY1193:JEY1223 JOU1193:JOU1223 JYQ1193:JYQ1223 KIM1193:KIM1223 KSI1193:KSI1223 LCE1193:LCE1223 LMA1193:LMA1223 LVW1193:LVW1223 MFS1193:MFS1223 MPO1193:MPO1223 MZK1193:MZK1223 NJG1193:NJG1223 NTC1193:NTC1223 OCY1193:OCY1223 OMU1193:OMU1223 OWQ1193:OWQ1223 PGM1193:PGM1223 PQI1193:PQI1223 QAE1193:QAE1223 QKA1193:QKA1223 QTW1193:QTW1223 RDS1193:RDS1223 RNO1193:RNO1223 RXK1193:RXK1223 SHG1193:SHG1223 SRC1193:SRC1223 TAY1193:TAY1223 TKU1193:TKU1223 TUQ1193:TUQ1223 UEM1193:UEM1223 UOI1193:UOI1223 UYE1193:UYE1223 VIA1193:VIA1223 VRW1193:VRW1223 WBS1193:WBS1223 WLO1193:WLO1223 WVK1193:WVK1223 R137:R163 IY137:IY163 SU137:SU163 ACQ137:ACQ163 AMM137:AMM163 AWI137:AWI163 BGE137:BGE163 BQA137:BQA163 BZW137:BZW163 CJS137:CJS163 CTO137:CTO163 DDK137:DDK163 DNG137:DNG163 DXC137:DXC163 EGY137:EGY163 EQU137:EQU163 FAQ137:FAQ163 FKM137:FKM163 FUI137:FUI163 GEE137:GEE163 GOA137:GOA163 GXW137:GXW163 HHS137:HHS163 HRO137:HRO163 IBK137:IBK163 ILG137:ILG163 IVC137:IVC163 JEY137:JEY163 JOU137:JOU163 JYQ137:JYQ163 KIM137:KIM163 KSI137:KSI163 LCE137:LCE163 LMA137:LMA163 LVW137:LVW163 MFS137:MFS163 MPO137:MPO163 MZK137:MZK163 NJG137:NJG163 NTC137:NTC163 OCY137:OCY163 OMU137:OMU163 OWQ137:OWQ163 PGM137:PGM163 PQI137:PQI163 QAE137:QAE163 QKA137:QKA163 QTW137:QTW163 RDS137:RDS163 RNO137:RNO163 RXK137:RXK163 SHG137:SHG163 SRC137:SRC163 TAY137:TAY163 TKU137:TKU163 TUQ137:TUQ163 UEM137:UEM163 UOI137:UOI163 UYE137:UYE163 VIA137:VIA163 VRW137:VRW163 WBS137:WBS163 WLO137:WLO163 WVK137:WVK163 FL881 PH881 ZD881 AIZ881 ASV881 BCR881 BMN881 BWJ881 CGF881 CQB881 CZX881 DJT881 DTP881 EDL881 ENH881 EXD881 FGZ881 FQV881 GAR881 GKN881 GUJ881 HEF881 HOB881 HXX881 IHT881 IRP881 JBL881 JLH881 JVD881 KEZ881 KOV881 KYR881 LIN881 LSJ881 MCF881 MMB881 MVX881 NFT881 NPP881 NZL881 OJH881 OTD881 PCZ881 PMV881 PWR881 QGN881 QQJ881 RAF881 RKB881 RTX881 SDT881 SNP881 SXL881 THH881 TRD881 UAZ881 UKV881 UUR881 VEN881 VOJ881 VYF881 WIB881 WRX881 XBT881 R881 IY881 SU881 ACQ881 AMM881 AWI881 BGE881 BQA881 BZW881 CJS881 CTO881 DDK881 DNG881 DXC881 EGY881 EQU881 FAQ881 FKM881 FUI881 GEE881 GOA881 GXW881 HHS881 HRO881 IBK881 ILG881 IVC881 JEY881 JOU881 JYQ881 KIM881 KSI881 LCE881 LMA881 LVW881 MFS881 MPO881 MZK881 NJG881 NTC881 OCY881 OMU881 OWQ881 PGM881 PQI881 QAE881 QKA881 QTW881 RDS881 RNO881 RXK881 SHG881 SRC881 TAY881 TKU881 TUQ881 UEM881 UOI881 UYE881 VIA881 VRW881 WBS881 WLO881 WVK881 R585:R590 R129:R135 IY129:IY135 SU129:SU135 ACQ129:ACQ135 AMM129:AMM135 AWI129:AWI135 BGE129:BGE135 BQA129:BQA135 BZW129:BZW135 CJS129:CJS135 CTO129:CTO135 DDK129:DDK135 DNG129:DNG135 DXC129:DXC135 EGY129:EGY135 EQU129:EQU135 FAQ129:FAQ135 FKM129:FKM135 FUI129:FUI135 GEE129:GEE135 GOA129:GOA135 GXW129:GXW135 HHS129:HHS135 HRO129:HRO135 IBK129:IBK135 ILG129:ILG135 IVC129:IVC135 JEY129:JEY135 JOU129:JOU135 JYQ129:JYQ135 KIM129:KIM135 KSI129:KSI135 LCE129:LCE135 LMA129:LMA135 LVW129:LVW135 MFS129:MFS135 MPO129:MPO135 MZK129:MZK135 NJG129:NJG135 NTC129:NTC135 OCY129:OCY135 OMU129:OMU135 OWQ129:OWQ135 PGM129:PGM135 PQI129:PQI135 QAE129:QAE135 QKA129:QKA135 QTW129:QTW135 RDS129:RDS135 RNO129:RNO135 RXK129:RXK135 SHG129:SHG135 SRC129:SRC135 TAY129:TAY135 TKU129:TKU135 TUQ129:TUQ135 UEM129:UEM135 UOI129:UOI135 UYE129:UYE135 VIA129:VIA135 VRW129:VRW135 WBS129:WBS135 WLO129:WLO135 WVK129:WVK135 R1095:R1141 IY1093:IY1139 SU1093:SU1139 ACQ1093:ACQ1139 AMM1093:AMM1139 AWI1093:AWI1139 BGE1093:BGE1139 BQA1093:BQA1139 BZW1093:BZW1139 CJS1093:CJS1139 CTO1093:CTO1139 DDK1093:DDK1139 DNG1093:DNG1139 DXC1093:DXC1139 EGY1093:EGY1139 EQU1093:EQU1139 FAQ1093:FAQ1139 FKM1093:FKM1139 FUI1093:FUI1139 GEE1093:GEE1139 GOA1093:GOA1139 GXW1093:GXW1139 HHS1093:HHS1139 HRO1093:HRO1139 IBK1093:IBK1139 ILG1093:ILG1139 IVC1093:IVC1139 JEY1093:JEY1139 JOU1093:JOU1139 JYQ1093:JYQ1139 KIM1093:KIM1139 KSI1093:KSI1139 LCE1093:LCE1139 LMA1093:LMA1139 LVW1093:LVW1139 MFS1093:MFS1139 MPO1093:MPO1139 MZK1093:MZK1139 NJG1093:NJG1139 NTC1093:NTC1139 OCY1093:OCY1139 OMU1093:OMU1139 OWQ1093:OWQ1139 PGM1093:PGM1139 PQI1093:PQI1139 QAE1093:QAE1139 QKA1093:QKA1139 QTW1093:QTW1139 RDS1093:RDS1139 RNO1093:RNO1139 RXK1093:RXK1139 SHG1093:SHG1139 SRC1093:SRC1139 TAY1093:TAY1139 TKU1093:TKU1139 TUQ1093:TUQ1139 UEM1093:UEM1139 UOI1093:UOI1139 UYE1093:UYE1139 VIA1093:VIA1139 VRW1093:VRW1139 WBS1093:WBS1139 WLO1093:WLO1139 WVK1093:WVK1139 JN585:JN590 TJ585:TJ590 ADF585:ADF590 ANB585:ANB590 AWX585:AWX590 BGT585:BGT590 BQP585:BQP590 CAL585:CAL590 CKH585:CKH590 CUD585:CUD590 DDZ585:DDZ590 DNV585:DNV590 DXR585:DXR590 EHN585:EHN590 ERJ585:ERJ590 FBF585:FBF590 FLB585:FLB590 FUX585:FUX590 GET585:GET590 GOP585:GOP590 GYL585:GYL590 HIH585:HIH590 HSD585:HSD590 IBZ585:IBZ590 ILV585:ILV590 IVR585:IVR590 JFN585:JFN590 JPJ585:JPJ590 JZF585:JZF590 KJB585:KJB590 KSX585:KSX590 LCT585:LCT590 LMP585:LMP590 LWL585:LWL590 MGH585:MGH590 MQD585:MQD590 MZZ585:MZZ590 NJV585:NJV590 NTR585:NTR590 ODN585:ODN590 ONJ585:ONJ590 OXF585:OXF590 PHB585:PHB590 PQX585:PQX590 QAT585:QAT590 QKP585:QKP590 QUL585:QUL590 REH585:REH590 ROD585:ROD590 RXZ585:RXZ590 SHV585:SHV590 SRR585:SRR590 TBN585:TBN590 TLJ585:TLJ590 TVF585:TVF590 UFB585:UFB590 UOX585:UOX590 UYT585:UYT590 VIP585:VIP590 VSL585:VSL590 WCH585:WCH590 WMD585:WMD590 WVZ585:WVZ590 R729:R768 JN735:JN745 TJ735:TJ745 ADF735:ADF745 ANB735:ANB745 AWX735:AWX745 BGT735:BGT745 BQP735:BQP745 CAL735:CAL745 CKH735:CKH745 CUD735:CUD745 DDZ735:DDZ745 DNV735:DNV745 DXR735:DXR745 EHN735:EHN745 ERJ735:ERJ745 FBF735:FBF745 FLB735:FLB745 FUX735:FUX745 GET735:GET745 GOP735:GOP745 GYL735:GYL745 HIH735:HIH745 HSD735:HSD745 IBZ735:IBZ745 ILV735:ILV745 IVR735:IVR745 JFN735:JFN745 JPJ735:JPJ745 JZF735:JZF745 KJB735:KJB745 KSX735:KSX745 LCT735:LCT745 LMP735:LMP745 LWL735:LWL745 MGH735:MGH745 MQD735:MQD745 MZZ735:MZZ745 NJV735:NJV745 NTR735:NTR745 ODN735:ODN745 ONJ735:ONJ745 OXF735:OXF745 PHB735:PHB745 PQX735:PQX745 QAT735:QAT745 QKP735:QKP745 QUL735:QUL745 REH735:REH745 ROD735:ROD745 RXZ735:RXZ745 SHV735:SHV745 SRR735:SRR745 TBN735:TBN745 TLJ735:TLJ745 TVF735:TVF745 UFB735:UFB745 UOX735:UOX745 UYT735:UYT745 VIP735:VIP745 VSL735:VSL745 WCH735:WCH745 WMD735:WMD745 WVZ735:WVZ745 R680:R720 JN680:JN693 TJ680:TJ693 ADF680:ADF693 ANB680:ANB693 AWX680:AWX693 BGT680:BGT693 BQP680:BQP693 CAL680:CAL693 CKH680:CKH693 CUD680:CUD693 DDZ680:DDZ693 DNV680:DNV693 DXR680:DXR693 EHN680:EHN693 ERJ680:ERJ693 FBF680:FBF693 FLB680:FLB693 FUX680:FUX693 GET680:GET693 GOP680:GOP693 GYL680:GYL693 HIH680:HIH693 HSD680:HSD693 IBZ680:IBZ693 ILV680:ILV693 IVR680:IVR693 JFN680:JFN693 JPJ680:JPJ693 JZF680:JZF693 KJB680:KJB693 KSX680:KSX693 LCT680:LCT693 LMP680:LMP693 LWL680:LWL693 MGH680:MGH693 MQD680:MQD693 MZZ680:MZZ693 NJV680:NJV693 NTR680:NTR693 ODN680:ODN693 ONJ680:ONJ693 OXF680:OXF693 PHB680:PHB693 PQX680:PQX693 QAT680:QAT693 QKP680:QKP693 QUL680:QUL693 REH680:REH693 ROD680:ROD693 RXZ680:RXZ693 SHV680:SHV693 SRR680:SRR693 TBN680:TBN693 TLJ680:TLJ693 TVF680:TVF693 UFB680:UFB693 UOX680:UOX693 UYT680:UYT693 VIP680:VIP693 VSL680:VSL693 WCH680:WCH693 WMD680:WMD693 WVZ680:WVZ693 R41:R52 R91 R83:R85 R63:R65 R54:R55 R102:R103 R89 R109:R120 R94:R100 R58:R61 R69:R81 WVK125:WVK127 WLO125:WLO127 WBS125:WBS127 VRW125:VRW127 VIA125:VIA127 UYE125:UYE127 UOI125:UOI127 UEM125:UEM127 TUQ125:TUQ127 TKU125:TKU127 TAY125:TAY127 SRC125:SRC127 SHG125:SHG127 RXK125:RXK127 RNO125:RNO127 RDS125:RDS127 QTW125:QTW127 QKA125:QKA127 QAE125:QAE127 PQI125:PQI127 PGM125:PGM127 OWQ125:OWQ127 OMU125:OMU127 OCY125:OCY127 NTC125:NTC127 NJG125:NJG127 MZK125:MZK127 MPO125:MPO127 MFS125:MFS127 LVW125:LVW127 LMA125:LMA127 LCE125:LCE127 KSI125:KSI127 KIM125:KIM127 JYQ125:JYQ127 JOU125:JOU127 JEY125:JEY127 IVC125:IVC127 ILG125:ILG127 IBK125:IBK127 HRO125:HRO127 HHS125:HHS127 GXW125:GXW127 GOA125:GOA127 GEE125:GEE127 FUI125:FUI127 FKM125:FKM127 FAQ125:FAQ127 EQU125:EQU127 EGY125:EGY127 DXC125:DXC127 DNG125:DNG127 DDK125:DDK127 CTO125:CTO127 CJS125:CJS127 BZW125:BZW127 BQA125:BQA127 BGE125:BGE127 AWI125:AWI127 AMM125:AMM127 ACQ125:ACQ127 SU125:SU127 IY125:IY127 R124:R127" xr:uid="{4AF1D01F-B723-45D0-B07C-15F03C1873CF}">
      <formula1>0</formula1>
    </dataValidation>
    <dataValidation type="decimal" operator="greaterThanOrEqual" allowBlank="1" showInputMessage="1" showErrorMessage="1" errorTitle="Stroški materiala" error="decimalno število!" sqref="S1195:S1225 IZ1193:IZ1223 SV1193:SV1223 ACR1193:ACR1223 AMN1193:AMN1223 AWJ1193:AWJ1223 BGF1193:BGF1223 BQB1193:BQB1223 BZX1193:BZX1223 CJT1193:CJT1223 CTP1193:CTP1223 DDL1193:DDL1223 DNH1193:DNH1223 DXD1193:DXD1223 EGZ1193:EGZ1223 EQV1193:EQV1223 FAR1193:FAR1223 FKN1193:FKN1223 FUJ1193:FUJ1223 GEF1193:GEF1223 GOB1193:GOB1223 GXX1193:GXX1223 HHT1193:HHT1223 HRP1193:HRP1223 IBL1193:IBL1223 ILH1193:ILH1223 IVD1193:IVD1223 JEZ1193:JEZ1223 JOV1193:JOV1223 JYR1193:JYR1223 KIN1193:KIN1223 KSJ1193:KSJ1223 LCF1193:LCF1223 LMB1193:LMB1223 LVX1193:LVX1223 MFT1193:MFT1223 MPP1193:MPP1223 MZL1193:MZL1223 NJH1193:NJH1223 NTD1193:NTD1223 OCZ1193:OCZ1223 OMV1193:OMV1223 OWR1193:OWR1223 PGN1193:PGN1223 PQJ1193:PQJ1223 QAF1193:QAF1223 QKB1193:QKB1223 QTX1193:QTX1223 RDT1193:RDT1223 RNP1193:RNP1223 RXL1193:RXL1223 SHH1193:SHH1223 SRD1193:SRD1223 TAZ1193:TAZ1223 TKV1193:TKV1223 TUR1193:TUR1223 UEN1193:UEN1223 UOJ1193:UOJ1223 UYF1193:UYF1223 VIB1193:VIB1223 VRX1193:VRX1223 WBT1193:WBT1223 WLP1193:WLP1223 WVL1193:WVL1223 S154:S163 IZ154:IZ163 SV154:SV163 ACR154:ACR163 AMN154:AMN163 AWJ154:AWJ163 BGF154:BGF163 BQB154:BQB163 BZX154:BZX163 CJT154:CJT163 CTP154:CTP163 DDL154:DDL163 DNH154:DNH163 DXD154:DXD163 EGZ154:EGZ163 EQV154:EQV163 FAR154:FAR163 FKN154:FKN163 FUJ154:FUJ163 GEF154:GEF163 GOB154:GOB163 GXX154:GXX163 HHT154:HHT163 HRP154:HRP163 IBL154:IBL163 ILH154:ILH163 IVD154:IVD163 JEZ154:JEZ163 JOV154:JOV163 JYR154:JYR163 KIN154:KIN163 KSJ154:KSJ163 LCF154:LCF163 LMB154:LMB163 LVX154:LVX163 MFT154:MFT163 MPP154:MPP163 MZL154:MZL163 NJH154:NJH163 NTD154:NTD163 OCZ154:OCZ163 OMV154:OMV163 OWR154:OWR163 PGN154:PGN163 PQJ154:PQJ163 QAF154:QAF163 QKB154:QKB163 QTX154:QTX163 RDT154:RDT163 RNP154:RNP163 RXL154:RXL163 SHH154:SHH163 SRD154:SRD163 TAZ154:TAZ163 TKV154:TKV163 TUR154:TUR163 UEN154:UEN163 UOJ154:UOJ163 UYF154:UYF163 VIB154:VIB163 VRX154:VRX163 WBT154:WBT163 WLP154:WLP163 WVL154:WVL163 S790 IZ790 SV790 ACR790 AMN790 AWJ790 BGF790 BQB790 BZX790 CJT790 CTP790 DDL790 DNH790 DXD790 EGZ790 EQV790 FAR790 FKN790 FUJ790 GEF790 GOB790 GXX790 HHT790 HRP790 IBL790 ILH790 IVD790 JEZ790 JOV790 JYR790 KIN790 KSJ790 LCF790 LMB790 LVX790 MFT790 MPP790 MZL790 NJH790 NTD790 OCZ790 OMV790 OWR790 PGN790 PQJ790 QAF790 QKB790 QTX790 RDT790 RNP790 RXL790 SHH790 SRD790 TAZ790 TKV790 TUR790 UEN790 UOJ790 UYF790 VIB790 VRX790 WBT790 WLP790 WVL790 S781:S786 IZ781:IZ786 SV781:SV786 ACR781:ACR786 AMN781:AMN786 AWJ781:AWJ786 BGF781:BGF786 BQB781:BQB786 BZX781:BZX786 CJT781:CJT786 CTP781:CTP786 DDL781:DDL786 DNH781:DNH786 DXD781:DXD786 EGZ781:EGZ786 EQV781:EQV786 FAR781:FAR786 FKN781:FKN786 FUJ781:FUJ786 GEF781:GEF786 GOB781:GOB786 GXX781:GXX786 HHT781:HHT786 HRP781:HRP786 IBL781:IBL786 ILH781:ILH786 IVD781:IVD786 JEZ781:JEZ786 JOV781:JOV786 JYR781:JYR786 KIN781:KIN786 KSJ781:KSJ786 LCF781:LCF786 LMB781:LMB786 LVX781:LVX786 MFT781:MFT786 MPP781:MPP786 MZL781:MZL786 NJH781:NJH786 NTD781:NTD786 OCZ781:OCZ786 OMV781:OMV786 OWR781:OWR786 PGN781:PGN786 PQJ781:PQJ786 QAF781:QAF786 QKB781:QKB786 QTX781:QTX786 RDT781:RDT786 RNP781:RNP786 RXL781:RXL786 SHH781:SHH786 SRD781:SRD786 TAZ781:TAZ786 TKV781:TKV786 TUR781:TUR786 UEN781:UEN786 UOJ781:UOJ786 UYF781:UYF786 VIB781:VIB786 VRX781:VRX786 WBT781:WBT786 WLP781:WLP786 WVL781:WVL786 FM881 PI881 ZE881 AJA881 ASW881 BCS881 BMO881 BWK881 CGG881 CQC881 CZY881 DJU881 DTQ881 EDM881 ENI881 EXE881 FHA881 FQW881 GAS881 GKO881 GUK881 HEG881 HOC881 HXY881 IHU881 IRQ881 JBM881 JLI881 JVE881 KFA881 KOW881 KYS881 LIO881 LSK881 MCG881 MMC881 MVY881 NFU881 NPQ881 NZM881 OJI881 OTE881 PDA881 PMW881 PWS881 QGO881 QQK881 RAG881 RKC881 RTY881 SDU881 SNQ881 SXM881 THI881 TRE881 UBA881 UKW881 UUS881 VEO881 VOK881 VYG881 WIC881 WRY881 XBU881 S881 IZ881 SV881 ACR881 AMN881 AWJ881 BGF881 BQB881 BZX881 CJT881 CTP881 DDL881 DNH881 DXD881 EGZ881 EQV881 FAR881 FKN881 FUJ881 GEF881 GOB881 GXX881 HHT881 HRP881 IBL881 ILH881 IVD881 JEZ881 JOV881 JYR881 KIN881 KSJ881 LCF881 LMB881 LVX881 MFT881 MPP881 MZL881 NJH881 NTD881 OCZ881 OMV881 OWR881 PGN881 PQJ881 QAF881 QKB881 QTX881 RDT881 RNP881 RXL881 SHH881 SRD881 TAZ881 TKV881 TUR881 UEN881 UOJ881 UYF881 VIB881 VRX881 WBT881 WLP881 WVL881 S585:S590 S137:S152 IZ137:IZ152 SV137:SV152 ACR137:ACR152 AMN137:AMN152 AWJ137:AWJ152 BGF137:BGF152 BQB137:BQB152 BZX137:BZX152 CJT137:CJT152 CTP137:CTP152 DDL137:DDL152 DNH137:DNH152 DXD137:DXD152 EGZ137:EGZ152 EQV137:EQV152 FAR137:FAR152 FKN137:FKN152 FUJ137:FUJ152 GEF137:GEF152 GOB137:GOB152 GXX137:GXX152 HHT137:HHT152 HRP137:HRP152 IBL137:IBL152 ILH137:ILH152 IVD137:IVD152 JEZ137:JEZ152 JOV137:JOV152 JYR137:JYR152 KIN137:KIN152 KSJ137:KSJ152 LCF137:LCF152 LMB137:LMB152 LVX137:LVX152 MFT137:MFT152 MPP137:MPP152 MZL137:MZL152 NJH137:NJH152 NTD137:NTD152 OCZ137:OCZ152 OMV137:OMV152 OWR137:OWR152 PGN137:PGN152 PQJ137:PQJ152 QAF137:QAF152 QKB137:QKB152 QTX137:QTX152 RDT137:RDT152 RNP137:RNP152 RXL137:RXL152 SHH137:SHH152 SRD137:SRD152 TAZ137:TAZ152 TKV137:TKV152 TUR137:TUR152 UEN137:UEN152 UOJ137:UOJ152 UYF137:UYF152 VIB137:VIB152 VRX137:VRX152 WBT137:WBT152 WLP137:WLP152 WVL137:WVL152 S129:S135 IZ129:IZ135 SV129:SV135 ACR129:ACR135 AMN129:AMN135 AWJ129:AWJ135 BGF129:BGF135 BQB129:BQB135 BZX129:BZX135 CJT129:CJT135 CTP129:CTP135 DDL129:DDL135 DNH129:DNH135 DXD129:DXD135 EGZ129:EGZ135 EQV129:EQV135 FAR129:FAR135 FKN129:FKN135 FUJ129:FUJ135 GEF129:GEF135 GOB129:GOB135 GXX129:GXX135 HHT129:HHT135 HRP129:HRP135 IBL129:IBL135 ILH129:ILH135 IVD129:IVD135 JEZ129:JEZ135 JOV129:JOV135 JYR129:JYR135 KIN129:KIN135 KSJ129:KSJ135 LCF129:LCF135 LMB129:LMB135 LVX129:LVX135 MFT129:MFT135 MPP129:MPP135 MZL129:MZL135 NJH129:NJH135 NTD129:NTD135 OCZ129:OCZ135 OMV129:OMV135 OWR129:OWR135 PGN129:PGN135 PQJ129:PQJ135 QAF129:QAF135 QKB129:QKB135 QTX129:QTX135 RDT129:RDT135 RNP129:RNP135 RXL129:RXL135 SHH129:SHH135 SRD129:SRD135 TAZ129:TAZ135 TKV129:TKV135 TUR129:TUR135 UEN129:UEN135 UOJ129:UOJ135 UYF129:UYF135 VIB129:VIB135 VRX129:VRX135 WBT129:WBT135 WLP129:WLP135 WVL129:WVL135 S1095:S1141 IZ1093:IZ1139 SV1093:SV1139 ACR1093:ACR1139 AMN1093:AMN1139 AWJ1093:AWJ1139 BGF1093:BGF1139 BQB1093:BQB1139 BZX1093:BZX1139 CJT1093:CJT1139 CTP1093:CTP1139 DDL1093:DDL1139 DNH1093:DNH1139 DXD1093:DXD1139 EGZ1093:EGZ1139 EQV1093:EQV1139 FAR1093:FAR1139 FKN1093:FKN1139 FUJ1093:FUJ1139 GEF1093:GEF1139 GOB1093:GOB1139 GXX1093:GXX1139 HHT1093:HHT1139 HRP1093:HRP1139 IBL1093:IBL1139 ILH1093:ILH1139 IVD1093:IVD1139 JEZ1093:JEZ1139 JOV1093:JOV1139 JYR1093:JYR1139 KIN1093:KIN1139 KSJ1093:KSJ1139 LCF1093:LCF1139 LMB1093:LMB1139 LVX1093:LVX1139 MFT1093:MFT1139 MPP1093:MPP1139 MZL1093:MZL1139 NJH1093:NJH1139 NTD1093:NTD1139 OCZ1093:OCZ1139 OMV1093:OMV1139 OWR1093:OWR1139 PGN1093:PGN1139 PQJ1093:PQJ1139 QAF1093:QAF1139 QKB1093:QKB1139 QTX1093:QTX1139 RDT1093:RDT1139 RNP1093:RNP1139 RXL1093:RXL1139 SHH1093:SHH1139 SRD1093:SRD1139 TAZ1093:TAZ1139 TKV1093:TKV1139 TUR1093:TUR1139 UEN1093:UEN1139 UOJ1093:UOJ1139 UYF1093:UYF1139 VIB1093:VIB1139 VRX1093:VRX1139 WBT1093:WBT1139 WLP1093:WLP1139 WVL1093:WVL1139 JO585:JO590 TK585:TK590 ADG585:ADG590 ANC585:ANC590 AWY585:AWY590 BGU585:BGU590 BQQ585:BQQ590 CAM585:CAM590 CKI585:CKI590 CUE585:CUE590 DEA585:DEA590 DNW585:DNW590 DXS585:DXS590 EHO585:EHO590 ERK585:ERK590 FBG585:FBG590 FLC585:FLC590 FUY585:FUY590 GEU585:GEU590 GOQ585:GOQ590 GYM585:GYM590 HII585:HII590 HSE585:HSE590 ICA585:ICA590 ILW585:ILW590 IVS585:IVS590 JFO585:JFO590 JPK585:JPK590 JZG585:JZG590 KJC585:KJC590 KSY585:KSY590 LCU585:LCU590 LMQ585:LMQ590 LWM585:LWM590 MGI585:MGI590 MQE585:MQE590 NAA585:NAA590 NJW585:NJW590 NTS585:NTS590 ODO585:ODO590 ONK585:ONK590 OXG585:OXG590 PHC585:PHC590 PQY585:PQY590 QAU585:QAU590 QKQ585:QKQ590 QUM585:QUM590 REI585:REI590 ROE585:ROE590 RYA585:RYA590 SHW585:SHW590 SRS585:SRS590 TBO585:TBO590 TLK585:TLK590 TVG585:TVG590 UFC585:UFC590 UOY585:UOY590 UYU585:UYU590 VIQ585:VIQ590 VSM585:VSM590 WCI585:WCI590 WME585:WME590 WWA585:WWA590 JO735:JO745 TK735:TK745 ADG735:ADG745 ANC735:ANC745 AWY735:AWY745 BGU735:BGU745 BQQ735:BQQ745 CAM735:CAM745 CKI735:CKI745 CUE735:CUE745 DEA735:DEA745 DNW735:DNW745 DXS735:DXS745 EHO735:EHO745 ERK735:ERK745 FBG735:FBG745 FLC735:FLC745 FUY735:FUY745 GEU735:GEU745 GOQ735:GOQ745 GYM735:GYM745 HII735:HII745 HSE735:HSE745 ICA735:ICA745 ILW735:ILW745 IVS735:IVS745 JFO735:JFO745 JPK735:JPK745 JZG735:JZG745 KJC735:KJC745 KSY735:KSY745 LCU735:LCU745 LMQ735:LMQ745 LWM735:LWM745 MGI735:MGI745 MQE735:MQE745 NAA735:NAA745 NJW735:NJW745 NTS735:NTS745 ODO735:ODO745 ONK735:ONK745 OXG735:OXG745 PHC735:PHC745 PQY735:PQY745 QAU735:QAU745 QKQ735:QKQ745 QUM735:QUM745 REI735:REI745 ROE735:ROE745 RYA735:RYA745 SHW735:SHW745 SRS735:SRS745 TBO735:TBO745 TLK735:TLK745 TVG735:TVG745 UFC735:UFC745 UOY735:UOY745 UYU735:UYU745 VIQ735:VIQ745 VSM735:VSM745 WCI735:WCI745 WME735:WME745 WWA735:WWA745 WVL769:WVL779 WLP769:WLP779 WBT769:WBT779 VRX769:VRX779 VIB769:VIB779 UYF769:UYF779 UOJ769:UOJ779 UEN769:UEN779 TUR769:TUR779 TKV769:TKV779 TAZ769:TAZ779 SRD769:SRD779 SHH769:SHH779 RXL769:RXL779 RNP769:RNP779 RDT769:RDT779 QTX769:QTX779 QKB769:QKB779 QAF769:QAF779 PQJ769:PQJ779 PGN769:PGN779 OWR769:OWR779 OMV769:OMV779 OCZ769:OCZ779 NTD769:NTD779 NJH769:NJH779 MZL769:MZL779 MPP769:MPP779 MFT769:MFT779 LVX769:LVX779 LMB769:LMB779 LCF769:LCF779 KSJ769:KSJ779 KIN769:KIN779 JYR769:JYR779 JOV769:JOV779 JEZ769:JEZ779 IVD769:IVD779 ILH769:ILH779 IBL769:IBL779 HRP769:HRP779 HHT769:HHT779 GXX769:GXX779 GOB769:GOB779 GEF769:GEF779 FUJ769:FUJ779 FKN769:FKN779 FAR769:FAR779 EQV769:EQV779 EGZ769:EGZ779 DXD769:DXD779 DNH769:DNH779 DDL769:DDL779 CTP769:CTP779 CJT769:CJT779 BZX769:BZX779 BQB769:BQB779 BGF769:BGF779 AWJ769:AWJ779 AMN769:AMN779 ACR769:ACR779 SV769:SV779 IZ769:IZ779 S729:S779 S680:S720 JO680:JO693 TK680:TK693 ADG680:ADG693 ANC680:ANC693 AWY680:AWY693 BGU680:BGU693 BQQ680:BQQ693 CAM680:CAM693 CKI680:CKI693 CUE680:CUE693 DEA680:DEA693 DNW680:DNW693 DXS680:DXS693 EHO680:EHO693 ERK680:ERK693 FBG680:FBG693 FLC680:FLC693 FUY680:FUY693 GEU680:GEU693 GOQ680:GOQ693 GYM680:GYM693 HII680:HII693 HSE680:HSE693 ICA680:ICA693 ILW680:ILW693 IVS680:IVS693 JFO680:JFO693 JPK680:JPK693 JZG680:JZG693 KJC680:KJC693 KSY680:KSY693 LCU680:LCU693 LMQ680:LMQ693 LWM680:LWM693 MGI680:MGI693 MQE680:MQE693 NAA680:NAA693 NJW680:NJW693 NTS680:NTS693 ODO680:ODO693 ONK680:ONK693 OXG680:OXG693 PHC680:PHC693 PQY680:PQY693 QAU680:QAU693 QKQ680:QKQ693 QUM680:QUM693 REI680:REI693 ROE680:ROE693 RYA680:RYA693 SHW680:SHW693 SRS680:SRS693 TBO680:TBO693 TLK680:TLK693 TVG680:TVG693 UFC680:UFC693 UOY680:UOY693 UYU680:UYU693 VIQ680:VIQ693 VSM680:VSM693 WCI680:WCI693 WME680:WME693 WWA680:WWA693 S41:S55 S91 S83:S85 S63:S65 S102:S103 S89 S58:S61 S94:S100 S109:S120 S69:S81 WVL125:WVL127 WLP125:WLP127 WBT125:WBT127 VRX125:VRX127 VIB125:VIB127 UYF125:UYF127 UOJ125:UOJ127 UEN125:UEN127 TUR125:TUR127 TKV125:TKV127 TAZ125:TAZ127 SRD125:SRD127 SHH125:SHH127 RXL125:RXL127 RNP125:RNP127 RDT125:RDT127 QTX125:QTX127 QKB125:QKB127 QAF125:QAF127 PQJ125:PQJ127 PGN125:PGN127 OWR125:OWR127 OMV125:OMV127 OCZ125:OCZ127 NTD125:NTD127 NJH125:NJH127 MZL125:MZL127 MPP125:MPP127 MFT125:MFT127 LVX125:LVX127 LMB125:LMB127 LCF125:LCF127 KSJ125:KSJ127 KIN125:KIN127 JYR125:JYR127 JOV125:JOV127 JEZ125:JEZ127 IVD125:IVD127 ILH125:ILH127 IBL125:IBL127 HRP125:HRP127 HHT125:HHT127 GXX125:GXX127 GOB125:GOB127 GEF125:GEF127 FUJ125:FUJ127 FKN125:FKN127 FAR125:FAR127 EQV125:EQV127 EGZ125:EGZ127 DXD125:DXD127 DNH125:DNH127 DDL125:DDL127 CTP125:CTP127 CJT125:CJT127 BZX125:BZX127 BQB125:BQB127 BGF125:BGF127 AWJ125:AWJ127 AMN125:AMN127 ACR125:ACR127 SV125:SV127 IZ125:IZ127 S123:S127" xr:uid="{3EEBBAEF-4C7A-485C-8942-65F0FB5C317B}">
      <formula1>0</formula1>
    </dataValidation>
    <dataValidation type="decimal" operator="greaterThanOrEqual" allowBlank="1" showInputMessage="1" showErrorMessage="1" errorTitle="Stroški dela" error="decimalno število!" sqref="T1195:T1225 JA1193:JA1223 SW1193:SW1223 ACS1193:ACS1223 AMO1193:AMO1223 AWK1193:AWK1223 BGG1193:BGG1223 BQC1193:BQC1223 BZY1193:BZY1223 CJU1193:CJU1223 CTQ1193:CTQ1223 DDM1193:DDM1223 DNI1193:DNI1223 DXE1193:DXE1223 EHA1193:EHA1223 EQW1193:EQW1223 FAS1193:FAS1223 FKO1193:FKO1223 FUK1193:FUK1223 GEG1193:GEG1223 GOC1193:GOC1223 GXY1193:GXY1223 HHU1193:HHU1223 HRQ1193:HRQ1223 IBM1193:IBM1223 ILI1193:ILI1223 IVE1193:IVE1223 JFA1193:JFA1223 JOW1193:JOW1223 JYS1193:JYS1223 KIO1193:KIO1223 KSK1193:KSK1223 LCG1193:LCG1223 LMC1193:LMC1223 LVY1193:LVY1223 MFU1193:MFU1223 MPQ1193:MPQ1223 MZM1193:MZM1223 NJI1193:NJI1223 NTE1193:NTE1223 ODA1193:ODA1223 OMW1193:OMW1223 OWS1193:OWS1223 PGO1193:PGO1223 PQK1193:PQK1223 QAG1193:QAG1223 QKC1193:QKC1223 QTY1193:QTY1223 RDU1193:RDU1223 RNQ1193:RNQ1223 RXM1193:RXM1223 SHI1193:SHI1223 SRE1193:SRE1223 TBA1193:TBA1223 TKW1193:TKW1223 TUS1193:TUS1223 UEO1193:UEO1223 UOK1193:UOK1223 UYG1193:UYG1223 VIC1193:VIC1223 VRY1193:VRY1223 WBU1193:WBU1223 WLQ1193:WLQ1223 WVM1193:WVM1223 T137:T163 JA137:JA163 SW137:SW163 ACS137:ACS163 AMO137:AMO163 AWK137:AWK163 BGG137:BGG163 BQC137:BQC163 BZY137:BZY163 CJU137:CJU163 CTQ137:CTQ163 DDM137:DDM163 DNI137:DNI163 DXE137:DXE163 EHA137:EHA163 EQW137:EQW163 FAS137:FAS163 FKO137:FKO163 FUK137:FUK163 GEG137:GEG163 GOC137:GOC163 GXY137:GXY163 HHU137:HHU163 HRQ137:HRQ163 IBM137:IBM163 ILI137:ILI163 IVE137:IVE163 JFA137:JFA163 JOW137:JOW163 JYS137:JYS163 KIO137:KIO163 KSK137:KSK163 LCG137:LCG163 LMC137:LMC163 LVY137:LVY163 MFU137:MFU163 MPQ137:MPQ163 MZM137:MZM163 NJI137:NJI163 NTE137:NTE163 ODA137:ODA163 OMW137:OMW163 OWS137:OWS163 PGO137:PGO163 PQK137:PQK163 QAG137:QAG163 QKC137:QKC163 QTY137:QTY163 RDU137:RDU163 RNQ137:RNQ163 RXM137:RXM163 SHI137:SHI163 SRE137:SRE163 TBA137:TBA163 TKW137:TKW163 TUS137:TUS163 UEO137:UEO163 UOK137:UOK163 UYG137:UYG163 VIC137:VIC163 VRY137:VRY163 WBU137:WBU163 WLQ137:WLQ163 WVM137:WVM163 T790 JA790 SW790 ACS790 AMO790 AWK790 BGG790 BQC790 BZY790 CJU790 CTQ790 DDM790 DNI790 DXE790 EHA790 EQW790 FAS790 FKO790 FUK790 GEG790 GOC790 GXY790 HHU790 HRQ790 IBM790 ILI790 IVE790 JFA790 JOW790 JYS790 KIO790 KSK790 LCG790 LMC790 LVY790 MFU790 MPQ790 MZM790 NJI790 NTE790 ODA790 OMW790 OWS790 PGO790 PQK790 QAG790 QKC790 QTY790 RDU790 RNQ790 RXM790 SHI790 SRE790 TBA790 TKW790 TUS790 UEO790 UOK790 UYG790 VIC790 VRY790 WBU790 WLQ790 WVM790 AC781 JJ781 TF781 ADB781 AMX781 AWT781 BGP781 BQL781 CAH781 CKD781 CTZ781 DDV781 DNR781 DXN781 EHJ781 ERF781 FBB781 FKX781 FUT781 GEP781 GOL781 GYH781 HID781 HRZ781 IBV781 ILR781 IVN781 JFJ781 JPF781 JZB781 KIX781 KST781 LCP781 LML781 LWH781 MGD781 MPZ781 MZV781 NJR781 NTN781 ODJ781 ONF781 OXB781 PGX781 PQT781 QAP781 QKL781 QUH781 RED781 RNZ781 RXV781 SHR781 SRN781 TBJ781 TLF781 TVB781 UEX781 UOT781 UYP781 VIL781 VSH781 WCD781 WLZ781 WVV781 T781:T786 JA781:JA786 SW781:SW786 ACS781:ACS786 AMO781:AMO786 AWK781:AWK786 BGG781:BGG786 BQC781:BQC786 BZY781:BZY786 CJU781:CJU786 CTQ781:CTQ786 DDM781:DDM786 DNI781:DNI786 DXE781:DXE786 EHA781:EHA786 EQW781:EQW786 FAS781:FAS786 FKO781:FKO786 FUK781:FUK786 GEG781:GEG786 GOC781:GOC786 GXY781:GXY786 HHU781:HHU786 HRQ781:HRQ786 IBM781:IBM786 ILI781:ILI786 IVE781:IVE786 JFA781:JFA786 JOW781:JOW786 JYS781:JYS786 KIO781:KIO786 KSK781:KSK786 LCG781:LCG786 LMC781:LMC786 LVY781:LVY786 MFU781:MFU786 MPQ781:MPQ786 MZM781:MZM786 NJI781:NJI786 NTE781:NTE786 ODA781:ODA786 OMW781:OMW786 OWS781:OWS786 PGO781:PGO786 PQK781:PQK786 QAG781:QAG786 QKC781:QKC786 QTY781:QTY786 RDU781:RDU786 RNQ781:RNQ786 RXM781:RXM786 SHI781:SHI786 SRE781:SRE786 TBA781:TBA786 TKW781:TKW786 TUS781:TUS786 UEO781:UEO786 UOK781:UOK786 UYG781:UYG786 VIC781:VIC786 VRY781:VRY786 WBU781:WBU786 WLQ781:WLQ786 WVM781:WVM786 AC769:AC773 JJ769:JJ773 TF769:TF773 ADB769:ADB773 AMX769:AMX773 AWT769:AWT773 BGP769:BGP773 BQL769:BQL773 CAH769:CAH773 CKD769:CKD773 CTZ769:CTZ773 DDV769:DDV773 DNR769:DNR773 DXN769:DXN773 EHJ769:EHJ773 ERF769:ERF773 FBB769:FBB773 FKX769:FKX773 FUT769:FUT773 GEP769:GEP773 GOL769:GOL773 GYH769:GYH773 HID769:HID773 HRZ769:HRZ773 IBV769:IBV773 ILR769:ILR773 IVN769:IVN773 JFJ769:JFJ773 JPF769:JPF773 JZB769:JZB773 KIX769:KIX773 KST769:KST773 LCP769:LCP773 LML769:LML773 LWH769:LWH773 MGD769:MGD773 MPZ769:MPZ773 MZV769:MZV773 NJR769:NJR773 NTN769:NTN773 ODJ769:ODJ773 ONF769:ONF773 OXB769:OXB773 PGX769:PGX773 PQT769:PQT773 QAP769:QAP773 QKL769:QKL773 QUH769:QUH773 RED769:RED773 RNZ769:RNZ773 RXV769:RXV773 SHR769:SHR773 SRN769:SRN773 TBJ769:TBJ773 TLF769:TLF773 TVB769:TVB773 UEX769:UEX773 UOT769:UOT773 UYP769:UYP773 VIL769:VIL773 VSH769:VSH773 WCD769:WCD773 WLZ769:WLZ773 WVV769:WVV773 AC775 JJ775 TF775 ADB775 AMX775 AWT775 BGP775 BQL775 CAH775 CKD775 CTZ775 DDV775 DNR775 DXN775 EHJ775 ERF775 FBB775 FKX775 FUT775 GEP775 GOL775 GYH775 HID775 HRZ775 IBV775 ILR775 IVN775 JFJ775 JPF775 JZB775 KIX775 KST775 LCP775 LML775 LWH775 MGD775 MPZ775 MZV775 NJR775 NTN775 ODJ775 ONF775 OXB775 PGX775 PQT775 QAP775 QKL775 QUH775 RED775 RNZ775 RXV775 SHR775 SRN775 TBJ775 TLF775 TVB775 UEX775 UOT775 UYP775 VIL775 VSH775 WCD775 WLZ775 WVV775 FN881 PJ881 ZF881 AJB881 ASX881 BCT881 BMP881 BWL881 CGH881 CQD881 CZZ881 DJV881 DTR881 EDN881 ENJ881 EXF881 FHB881 FQX881 GAT881 GKP881 GUL881 HEH881 HOD881 HXZ881 IHV881 IRR881 JBN881 JLJ881 JVF881 KFB881 KOX881 KYT881 LIP881 LSL881 MCH881 MMD881 MVZ881 NFV881 NPR881 NZN881 OJJ881 OTF881 PDB881 PMX881 PWT881 QGP881 QQL881 RAH881 RKD881 RTZ881 SDV881 SNR881 SXN881 THJ881 TRF881 UBB881 UKX881 UUT881 VEP881 VOL881 VYH881 WID881 WRZ881 XBV881 T881 JA881 SW881 ACS881 AMO881 AWK881 BGG881 BQC881 BZY881 CJU881 CTQ881 DDM881 DNI881 DXE881 EHA881 EQW881 FAS881 FKO881 FUK881 GEG881 GOC881 GXY881 HHU881 HRQ881 IBM881 ILI881 IVE881 JFA881 JOW881 JYS881 KIO881 KSK881 LCG881 LMC881 LVY881 MFU881 MPQ881 MZM881 NJI881 NTE881 ODA881 OMW881 OWS881 PGO881 PQK881 QAG881 QKC881 QTY881 RDU881 RNQ881 RXM881 SHI881 SRE881 TBA881 TKW881 TUS881 UEO881 UOK881 UYG881 VIC881 VRY881 WBU881 WLQ881 WVM881 T585:T590 S153 IZ153 SV153 ACR153 AMN153 AWJ153 BGF153 BQB153 BZX153 CJT153 CTP153 DDL153 DNH153 DXD153 EGZ153 EQV153 FAR153 FKN153 FUJ153 GEF153 GOB153 GXX153 HHT153 HRP153 IBL153 ILH153 IVD153 JEZ153 JOV153 JYR153 KIN153 KSJ153 LCF153 LMB153 LVX153 MFT153 MPP153 MZL153 NJH153 NTD153 OCZ153 OMV153 OWR153 PGN153 PQJ153 QAF153 QKB153 QTX153 RDT153 RNP153 RXL153 SHH153 SRD153 TAZ153 TKV153 TUR153 UEN153 UOJ153 UYF153 VIB153 VRX153 WBT153 WLP153 WVL153 T129:T135 JA129:JA135 SW129:SW135 ACS129:ACS135 AMO129:AMO135 AWK129:AWK135 BGG129:BGG135 BQC129:BQC135 BZY129:BZY135 CJU129:CJU135 CTQ129:CTQ135 DDM129:DDM135 DNI129:DNI135 DXE129:DXE135 EHA129:EHA135 EQW129:EQW135 FAS129:FAS135 FKO129:FKO135 FUK129:FUK135 GEG129:GEG135 GOC129:GOC135 GXY129:GXY135 HHU129:HHU135 HRQ129:HRQ135 IBM129:IBM135 ILI129:ILI135 IVE129:IVE135 JFA129:JFA135 JOW129:JOW135 JYS129:JYS135 KIO129:KIO135 KSK129:KSK135 LCG129:LCG135 LMC129:LMC135 LVY129:LVY135 MFU129:MFU135 MPQ129:MPQ135 MZM129:MZM135 NJI129:NJI135 NTE129:NTE135 ODA129:ODA135 OMW129:OMW135 OWS129:OWS135 PGO129:PGO135 PQK129:PQK135 QAG129:QAG135 QKC129:QKC135 QTY129:QTY135 RDU129:RDU135 RNQ129:RNQ135 RXM129:RXM135 SHI129:SHI135 SRE129:SRE135 TBA129:TBA135 TKW129:TKW135 TUS129:TUS135 UEO129:UEO135 UOK129:UOK135 UYG129:UYG135 VIC129:VIC135 VRY129:VRY135 WBU129:WBU135 WLQ129:WLQ135 WVM129:WVM135 T1095:T1141 JA1093:JA1139 SW1093:SW1139 ACS1093:ACS1139 AMO1093:AMO1139 AWK1093:AWK1139 BGG1093:BGG1139 BQC1093:BQC1139 BZY1093:BZY1139 CJU1093:CJU1139 CTQ1093:CTQ1139 DDM1093:DDM1139 DNI1093:DNI1139 DXE1093:DXE1139 EHA1093:EHA1139 EQW1093:EQW1139 FAS1093:FAS1139 FKO1093:FKO1139 FUK1093:FUK1139 GEG1093:GEG1139 GOC1093:GOC1139 GXY1093:GXY1139 HHU1093:HHU1139 HRQ1093:HRQ1139 IBM1093:IBM1139 ILI1093:ILI1139 IVE1093:IVE1139 JFA1093:JFA1139 JOW1093:JOW1139 JYS1093:JYS1139 KIO1093:KIO1139 KSK1093:KSK1139 LCG1093:LCG1139 LMC1093:LMC1139 LVY1093:LVY1139 MFU1093:MFU1139 MPQ1093:MPQ1139 MZM1093:MZM1139 NJI1093:NJI1139 NTE1093:NTE1139 ODA1093:ODA1139 OMW1093:OMW1139 OWS1093:OWS1139 PGO1093:PGO1139 PQK1093:PQK1139 QAG1093:QAG1139 QKC1093:QKC1139 QTY1093:QTY1139 RDU1093:RDU1139 RNQ1093:RNQ1139 RXM1093:RXM1139 SHI1093:SHI1139 SRE1093:SRE1139 TBA1093:TBA1139 TKW1093:TKW1139 TUS1093:TUS1139 UEO1093:UEO1139 UOK1093:UOK1139 UYG1093:UYG1139 VIC1093:VIC1139 VRY1093:VRY1139 WBU1093:WBU1139 WLQ1093:WLQ1139 WVM1093:WVM1139 JP585:JP590 TL585:TL590 ADH585:ADH590 AND585:AND590 AWZ585:AWZ590 BGV585:BGV590 BQR585:BQR590 CAN585:CAN590 CKJ585:CKJ590 CUF585:CUF590 DEB585:DEB590 DNX585:DNX590 DXT585:DXT590 EHP585:EHP590 ERL585:ERL590 FBH585:FBH590 FLD585:FLD590 FUZ585:FUZ590 GEV585:GEV590 GOR585:GOR590 GYN585:GYN590 HIJ585:HIJ590 HSF585:HSF590 ICB585:ICB590 ILX585:ILX590 IVT585:IVT590 JFP585:JFP590 JPL585:JPL590 JZH585:JZH590 KJD585:KJD590 KSZ585:KSZ590 LCV585:LCV590 LMR585:LMR590 LWN585:LWN590 MGJ585:MGJ590 MQF585:MQF590 NAB585:NAB590 NJX585:NJX590 NTT585:NTT590 ODP585:ODP590 ONL585:ONL590 OXH585:OXH590 PHD585:PHD590 PQZ585:PQZ590 QAV585:QAV590 QKR585:QKR590 QUN585:QUN590 REJ585:REJ590 ROF585:ROF590 RYB585:RYB590 SHX585:SHX590 SRT585:SRT590 TBP585:TBP590 TLL585:TLL590 TVH585:TVH590 UFD585:UFD590 UOZ585:UOZ590 UYV585:UYV590 VIR585:VIR590 VSN585:VSN590 WCJ585:WCJ590 WMF585:WMF590 WWB585:WWB590 T719:T720 JP735:JP745 TL735:TL745 ADH735:ADH745 AND735:AND745 AWZ735:AWZ745 BGV735:BGV745 BQR735:BQR745 CAN735:CAN745 CKJ735:CKJ745 CUF735:CUF745 DEB735:DEB745 DNX735:DNX745 DXT735:DXT745 EHP735:EHP745 ERL735:ERL745 FBH735:FBH745 FLD735:FLD745 FUZ735:FUZ745 GEV735:GEV745 GOR735:GOR745 GYN735:GYN745 HIJ735:HIJ745 HSF735:HSF745 ICB735:ICB745 ILX735:ILX745 IVT735:IVT745 JFP735:JFP745 JPL735:JPL745 JZH735:JZH745 KJD735:KJD745 KSZ735:KSZ745 LCV735:LCV745 LMR735:LMR745 LWN735:LWN745 MGJ735:MGJ745 MQF735:MQF745 NAB735:NAB745 NJX735:NJX745 NTT735:NTT745 ODP735:ODP745 ONL735:ONL745 OXH735:OXH745 PHD735:PHD745 PQZ735:PQZ745 QAV735:QAV745 QKR735:QKR745 QUN735:QUN745 REJ735:REJ745 ROF735:ROF745 RYB735:RYB745 SHX735:SHX745 SRT735:SRT745 TBP735:TBP745 TLL735:TLL745 TVH735:TVH745 UFD735:UFD745 UOZ735:UOZ745 UYV735:UYV745 VIR735:VIR745 VSN735:VSN745 WCJ735:WCJ745 WMF735:WMF745 WWB735:WWB745 WVM769:WVM779 WLQ769:WLQ779 WBU769:WBU779 VRY769:VRY779 VIC769:VIC779 UYG769:UYG779 UOK769:UOK779 UEO769:UEO779 TUS769:TUS779 TKW769:TKW779 TBA769:TBA779 SRE769:SRE779 SHI769:SHI779 RXM769:RXM779 RNQ769:RNQ779 RDU769:RDU779 QTY769:QTY779 QKC769:QKC779 QAG769:QAG779 PQK769:PQK779 PGO769:PGO779 OWS769:OWS779 OMW769:OMW779 ODA769:ODA779 NTE769:NTE779 NJI769:NJI779 MZM769:MZM779 MPQ769:MPQ779 MFU769:MFU779 LVY769:LVY779 LMC769:LMC779 LCG769:LCG779 KSK769:KSK779 KIO769:KIO779 JYS769:JYS779 JOW769:JOW779 JFA769:JFA779 IVE769:IVE779 ILI769:ILI779 IBM769:IBM779 HRQ769:HRQ779 HHU769:HHU779 GXY769:GXY779 GOC769:GOC779 GEG769:GEG779 FUK769:FUK779 FKO769:FKO779 FAS769:FAS779 EQW769:EQW779 EHA769:EHA779 DXE769:DXE779 DNI769:DNI779 DDM769:DDM779 CTQ769:CTQ779 CJU769:CJU779 BZY769:BZY779 BQC769:BQC779 BGG769:BGG779 AWK769:AWK779 AMO769:AMO779 ACS769:ACS779 SW769:SW779 JA769:JA779 T729:T779 T680:T717 JP680:JP693 TL680:TL693 ADH680:ADH693 AND680:AND693 AWZ680:AWZ693 BGV680:BGV693 BQR680:BQR693 CAN680:CAN693 CKJ680:CKJ693 CUF680:CUF693 DEB680:DEB693 DNX680:DNX693 DXT680:DXT693 EHP680:EHP693 ERL680:ERL693 FBH680:FBH693 FLD680:FLD693 FUZ680:FUZ693 GEV680:GEV693 GOR680:GOR693 GYN680:GYN693 HIJ680:HIJ693 HSF680:HSF693 ICB680:ICB693 ILX680:ILX693 IVT680:IVT693 JFP680:JFP693 JPL680:JPL693 JZH680:JZH693 KJD680:KJD693 KSZ680:KSZ693 LCV680:LCV693 LMR680:LMR693 LWN680:LWN693 MGJ680:MGJ693 MQF680:MQF693 NAB680:NAB693 NJX680:NJX693 NTT680:NTT693 ODP680:ODP693 ONL680:ONL693 OXH680:OXH693 PHD680:PHD693 PQZ680:PQZ693 QAV680:QAV693 QKR680:QKR693 QUN680:QUN693 REJ680:REJ693 ROF680:ROF693 RYB680:RYB693 SHX680:SHX693 SRT680:SRT693 TBP680:TBP693 TLL680:TLL693 TVH680:TVH693 UFD680:UFD693 UOZ680:UOZ693 UYV680:UYV693 VIR680:VIR693 VSN680:VSN693 WCJ680:WCJ693 WMF680:WMF693 WWB680:WWB693 T41:T55 T91 T83:T85 T63:T65 T102:T103 T89 T58:T61 T94:T100 T109:T120 T69:T81 WVM125:WVM127 WLQ125:WLQ127 WBU125:WBU127 VRY125:VRY127 VIC125:VIC127 UYG125:UYG127 UOK125:UOK127 UEO125:UEO127 TUS125:TUS127 TKW125:TKW127 TBA125:TBA127 SRE125:SRE127 SHI125:SHI127 RXM125:RXM127 RNQ125:RNQ127 RDU125:RDU127 QTY125:QTY127 QKC125:QKC127 QAG125:QAG127 PQK125:PQK127 PGO125:PGO127 OWS125:OWS127 OMW125:OMW127 ODA125:ODA127 NTE125:NTE127 NJI125:NJI127 MZM125:MZM127 MPQ125:MPQ127 MFU125:MFU127 LVY125:LVY127 LMC125:LMC127 LCG125:LCG127 KSK125:KSK127 KIO125:KIO127 JYS125:JYS127 JOW125:JOW127 JFA125:JFA127 IVE125:IVE127 ILI125:ILI127 IBM125:IBM127 HRQ125:HRQ127 HHU125:HHU127 GXY125:GXY127 GOC125:GOC127 GEG125:GEG127 FUK125:FUK127 FKO125:FKO127 FAS125:FAS127 EQW125:EQW127 EHA125:EHA127 DXE125:DXE127 DNI125:DNI127 DDM125:DDM127 CTQ125:CTQ127 CJU125:CJU127 BZY125:BZY127 BQC125:BQC127 BGG125:BGG127 AWK125:AWK127 AMO125:AMO127 ACS125:ACS127 SW125:SW127 JA125:JA127 T123:T127" xr:uid="{CCCF8FC4-18DE-47DD-80E1-CC0CF6BE2787}">
      <formula1>0</formula1>
    </dataValidation>
    <dataValidation type="decimal" operator="greaterThanOrEqual" allowBlank="1" showErrorMessage="1" errorTitle="Amortizacija" error="decimalno število!" sqref="R406 JN406 TJ406 ADF406 ANB406 AWX406 BGT406 BQP406 CAL406 CKH406 CUD406 DDZ406 DNV406 DXR406 EHN406 ERJ406 FBF406 FLB406 FUX406 GET406 GOP406 GYL406 HIH406 HSD406 IBZ406 ILV406 IVR406 JFN406 JPJ406 JZF406 KJB406 KSX406 LCT406 LMP406 LWL406 MGH406 MQD406 MZZ406 NJV406 NTR406 ODN406 ONJ406 OXF406 PHB406 PQX406 QAT406 QKP406 QUL406 REH406 ROD406 RXZ406 SHV406 SRR406 TBN406 TLJ406 TVF406 UFB406 UOX406 UYT406 VIP406 VSL406 WCH406 WMD406 WVZ406 R62 R56:R57" xr:uid="{DDB0F734-6C4F-4C3A-BEDD-028F65DBEFD6}">
      <formula1>0</formula1>
      <formula2>0</formula2>
    </dataValidation>
    <dataValidation type="decimal" operator="greaterThanOrEqual" allowBlank="1" showErrorMessage="1" errorTitle="Stroški materiala" error="decimalno število!" sqref="S406 JO406 TK406 ADG406 ANC406 AWY406 BGU406 BQQ406 CAM406 CKI406 CUE406 DEA406 DNW406 DXS406 EHO406 ERK406 FBG406 FLC406 FUY406 GEU406 GOQ406 GYM406 HII406 HSE406 ICA406 ILW406 IVS406 JFO406 JPK406 JZG406 KJC406 KSY406 LCU406 LMQ406 LWM406 MGI406 MQE406 NAA406 NJW406 NTS406 ODO406 ONK406 OXG406 PHC406 PQY406 QAU406 QKQ406 QUM406 REI406 ROE406 RYA406 SHW406 SRS406 TBO406 TLK406 TVG406 UFC406 UOY406 UYU406 VIQ406 VSM406 WCI406 WME406 WWA406 S62 S56:S57" xr:uid="{C385D8F2-F79B-4EE8-A5EA-B62FE312281A}">
      <formula1>0</formula1>
      <formula2>0</formula2>
    </dataValidation>
    <dataValidation type="decimal" operator="greaterThanOrEqual" allowBlank="1" showErrorMessage="1" errorTitle="Stroški dela" error="decimalno število!" sqref="T406 JP406 TL406 ADH406 AND406 AWZ406 BGV406 BQR406 CAN406 CKJ406 CUF406 DEB406 DNX406 DXT406 EHP406 ERL406 FBH406 FLD406 FUZ406 GEV406 GOR406 GYN406 HIJ406 HSF406 ICB406 ILX406 IVT406 JFP406 JPL406 JZH406 KJD406 KSZ406 LCV406 LMR406 LWN406 MGJ406 MQF406 NAB406 NJX406 NTT406 ODP406 ONL406 OXH406 PHD406 PQZ406 QAV406 QKR406 QUN406 REJ406 ROF406 RYB406 SHX406 SRT406 TBP406 TLL406 TVH406 UFD406 UOZ406 UYV406 VIR406 VSN406 WCJ406 WMF406 WWB406 T62 T56:T57" xr:uid="{1E87B354-D1E5-4D2D-80A0-525CE50A2137}">
      <formula1>0</formula1>
      <formula2>0</formula2>
    </dataValidation>
    <dataValidation type="decimal" operator="greaterThanOrEqual" allowBlank="1" showInputMessage="1" showErrorMessage="1" errorTitle="Amortizacija" error="decimalno število!" sqref="R92 R105 R107:R108 R101 R82 R68 R121:R123" xr:uid="{94B393C4-B28B-48D9-AE8C-3E1DD75D754D}">
      <formula1>0</formula1>
      <formula2>0</formula2>
    </dataValidation>
    <dataValidation type="decimal" operator="greaterThanOrEqual" allowBlank="1" showInputMessage="1" showErrorMessage="1" errorTitle="Stroški materiala" error="decimalno število!" sqref="S92 S105 S107:S108 S101 S82 S68 S121:S122" xr:uid="{468967F7-8908-476A-AB8B-6423F113EAE3}">
      <formula1>0</formula1>
      <formula2>0</formula2>
    </dataValidation>
    <dataValidation type="decimal" operator="greaterThanOrEqual" allowBlank="1" showInputMessage="1" showErrorMessage="1" errorTitle="Stroški dela" error="decimalno število!" sqref="T92 T105 T107:T108 T101 T82 T68 T121:T122" xr:uid="{849FF61E-F2B8-4A6C-BEDF-0F71AA25CE0B}">
      <formula1>0</formula1>
      <formula2>0</formula2>
    </dataValidation>
    <dataValidation type="whole" operator="greaterThanOrEqual" allowBlank="1" showInputMessage="1" showErrorMessage="1" errorTitle="Nabavna vrednost" error="celo število!" sqref="J124 J132:J150 IQ132:IQ150 SM132:SM150 ACI132:ACI150 AME132:AME150 AWA132:AWA150 BFW132:BFW150 BPS132:BPS150 BZO132:BZO150 CJK132:CJK150 CTG132:CTG150 DDC132:DDC150 DMY132:DMY150 DWU132:DWU150 EGQ132:EGQ150 EQM132:EQM150 FAI132:FAI150 FKE132:FKE150 FUA132:FUA150 GDW132:GDW150 GNS132:GNS150 GXO132:GXO150 HHK132:HHK150 HRG132:HRG150 IBC132:IBC150 IKY132:IKY150 IUU132:IUU150 JEQ132:JEQ150 JOM132:JOM150 JYI132:JYI150 KIE132:KIE150 KSA132:KSA150 LBW132:LBW150 LLS132:LLS150 LVO132:LVO150 MFK132:MFK150 MPG132:MPG150 MZC132:MZC150 NIY132:NIY150 NSU132:NSU150 OCQ132:OCQ150 OMM132:OMM150 OWI132:OWI150 PGE132:PGE150 PQA132:PQA150 PZW132:PZW150 QJS132:QJS150 QTO132:QTO150 RDK132:RDK150 RNG132:RNG150 RXC132:RXC150 SGY132:SGY150 SQU132:SQU150 TAQ132:TAQ150 TKM132:TKM150 TUI132:TUI150 UEE132:UEE150 UOA132:UOA150 UXW132:UXW150 VHS132:VHS150 VRO132:VRO150 WBK132:WBK150 WLG132:WLG150 WVC132:WVC150 J881 IQ881 SM881 ACI881 AME881 AWA881 BFW881 BPS881 BZO881 CJK881 CTG881 DDC881 DMY881 DWU881 EGQ881 EQM881 FAI881 FKE881 FUA881 GDW881 GNS881 GXO881 HHK881 HRG881 IBC881 IKY881 IUU881 JEQ881 JOM881 JYI881 KIE881 KSA881 LBW881 LLS881 LVO881 MFK881 MPG881 MZC881 NIY881 NSU881 OCQ881 OMM881 OWI881 PGE881 PQA881 PZW881 QJS881 QTO881 RDK881 RNG881 RXC881 SGY881 SQU881 TAQ881 TKM881 TUI881 UEE881 UOA881 UXW881 VHS881 VRO881 WBK881 WLG881 WVC881 FD881 OZ881 YV881 AIR881 ASN881 BCJ881 BMF881 BWB881 CFX881 CPT881 CZP881 DJL881 DTH881 EDD881 EMZ881 EWV881 FGR881 FQN881 GAJ881 GKF881 GUB881 HDX881 HNT881 HXP881 IHL881 IRH881 JBD881 JKZ881 JUV881 KER881 KON881 KYJ881 LIF881 LSB881 MBX881 MLT881 MVP881 NFL881 NPH881 NZD881 OIZ881 OSV881 PCR881 PMN881 PWJ881 QGF881 QQB881 QZX881 RJT881 RTP881 SDL881 SNH881 SXD881 TGZ881 TQV881 UAR881 UKN881 UUJ881 VEF881 VOB881 VXX881 WHT881 WRP881 XBL881 J1095:J1122 IQ1093:IQ1120 SM1093:SM1120 ACI1093:ACI1120 AME1093:AME1120 AWA1093:AWA1120 BFW1093:BFW1120 BPS1093:BPS1120 BZO1093:BZO1120 CJK1093:CJK1120 CTG1093:CTG1120 DDC1093:DDC1120 DMY1093:DMY1120 DWU1093:DWU1120 EGQ1093:EGQ1120 EQM1093:EQM1120 FAI1093:FAI1120 FKE1093:FKE1120 FUA1093:FUA1120 GDW1093:GDW1120 GNS1093:GNS1120 GXO1093:GXO1120 HHK1093:HHK1120 HRG1093:HRG1120 IBC1093:IBC1120 IKY1093:IKY1120 IUU1093:IUU1120 JEQ1093:JEQ1120 JOM1093:JOM1120 JYI1093:JYI1120 KIE1093:KIE1120 KSA1093:KSA1120 LBW1093:LBW1120 LLS1093:LLS1120 LVO1093:LVO1120 MFK1093:MFK1120 MPG1093:MPG1120 MZC1093:MZC1120 NIY1093:NIY1120 NSU1093:NSU1120 OCQ1093:OCQ1120 OMM1093:OMM1120 OWI1093:OWI1120 PGE1093:PGE1120 PQA1093:PQA1120 PZW1093:PZW1120 QJS1093:QJS1120 QTO1093:QTO1120 RDK1093:RDK1120 RNG1093:RNG1120 RXC1093:RXC1120 SGY1093:SGY1120 SQU1093:SQU1120 TAQ1093:TAQ1120 TKM1093:TKM1120 TUI1093:TUI1120 UEE1093:UEE1120 UOA1093:UOA1120 UXW1093:UXW1120 VHS1093:VHS1120 VRO1093:VRO1120 WBK1093:WBK1120 WLG1093:WLG1120 WVC1093:WVC1120 J1183:J1225 IQ1181:IQ1223 SM1181:SM1223 ACI1181:ACI1223 AME1181:AME1223 AWA1181:AWA1223 BFW1181:BFW1223 BPS1181:BPS1223 BZO1181:BZO1223 CJK1181:CJK1223 CTG1181:CTG1223 DDC1181:DDC1223 DMY1181:DMY1223 DWU1181:DWU1223 EGQ1181:EGQ1223 EQM1181:EQM1223 FAI1181:FAI1223 FKE1181:FKE1223 FUA1181:FUA1223 GDW1181:GDW1223 GNS1181:GNS1223 GXO1181:GXO1223 HHK1181:HHK1223 HRG1181:HRG1223 IBC1181:IBC1223 IKY1181:IKY1223 IUU1181:IUU1223 JEQ1181:JEQ1223 JOM1181:JOM1223 JYI1181:JYI1223 KIE1181:KIE1223 KSA1181:KSA1223 LBW1181:LBW1223 LLS1181:LLS1223 LVO1181:LVO1223 MFK1181:MFK1223 MPG1181:MPG1223 MZC1181:MZC1223 NIY1181:NIY1223 NSU1181:NSU1223 OCQ1181:OCQ1223 OMM1181:OMM1223 OWI1181:OWI1223 PGE1181:PGE1223 PQA1181:PQA1223 PZW1181:PZW1223 QJS1181:QJS1223 QTO1181:QTO1223 RDK1181:RDK1223 RNG1181:RNG1223 RXC1181:RXC1223 SGY1181:SGY1223 SQU1181:SQU1223 TAQ1181:TAQ1223 TKM1181:TKM1223 TUI1181:TUI1223 UEE1181:UEE1223 UOA1181:UOA1223 UXW1181:UXW1223 VHS1181:VHS1223 VRO1181:VRO1223 WBK1181:WBK1223 WLG1181:WLG1223 WVC1181:WVC1223 J125 IQ125 SM125 ACI125 AME125 AWA125 BFW125 BPS125 BZO125 CJK125 CTG125 DDC125 DMY125 DWU125 EGQ125 EQM125 FAI125 FKE125 FUA125 GDW125 GNS125 GXO125 HHK125 HRG125 IBC125 IKY125 IUU125 JEQ125 JOM125 JYI125 KIE125 KSA125 LBW125 LLS125 LVO125 MFK125 MPG125 MZC125 NIY125 NSU125 OCQ125 OMM125 OWI125 PGE125 PQA125 PZW125 QJS125 QTO125 RDK125 RNG125 RXC125 SGY125 SQU125 TAQ125 TKM125 TUI125 UEE125 UOA125 UXW125 VHS125 VRO125 WBK125 WLG125 WVC125 J153:J160 IQ153:IQ160 SM153:SM160 ACI153:ACI160 AME153:AME160 AWA153:AWA160 BFW153:BFW160 BPS153:BPS160 BZO153:BZO160 CJK153:CJK160 CTG153:CTG160 DDC153:DDC160 DMY153:DMY160 DWU153:DWU160 EGQ153:EGQ160 EQM153:EQM160 FAI153:FAI160 FKE153:FKE160 FUA153:FUA160 GDW153:GDW160 GNS153:GNS160 GXO153:GXO160 HHK153:HHK160 HRG153:HRG160 IBC153:IBC160 IKY153:IKY160 IUU153:IUU160 JEQ153:JEQ160 JOM153:JOM160 JYI153:JYI160 KIE153:KIE160 KSA153:KSA160 LBW153:LBW160 LLS153:LLS160 LVO153:LVO160 MFK153:MFK160 MPG153:MPG160 MZC153:MZC160 NIY153:NIY160 NSU153:NSU160 OCQ153:OCQ160 OMM153:OMM160 OWI153:OWI160 PGE153:PGE160 PQA153:PQA160 PZW153:PZW160 QJS153:QJS160 QTO153:QTO160 RDK153:RDK160 RNG153:RNG160 RXC153:RXC160 SGY153:SGY160 SQU153:SQU160 TAQ153:TAQ160 TKM153:TKM160 TUI153:TUI160 UEE153:UEE160 UOA153:UOA160 UXW153:UXW160 VHS153:VHS160 VRO153:VRO160 WBK153:WBK160 WLG153:WLG160 WVC153:WVC160 J128:J130 IQ128:IQ130 SM128:SM130 ACI128:ACI130 AME128:AME130 AWA128:AWA130 BFW128:BFW130 BPS128:BPS130 BZO128:BZO130 CJK128:CJK130 CTG128:CTG130 DDC128:DDC130 DMY128:DMY130 DWU128:DWU130 EGQ128:EGQ130 EQM128:EQM130 FAI128:FAI130 FKE128:FKE130 FUA128:FUA130 GDW128:GDW130 GNS128:GNS130 GXO128:GXO130 HHK128:HHK130 HRG128:HRG130 IBC128:IBC130 IKY128:IKY130 IUU128:IUU130 JEQ128:JEQ130 JOM128:JOM130 JYI128:JYI130 KIE128:KIE130 KSA128:KSA130 LBW128:LBW130 LLS128:LLS130 LVO128:LVO130 MFK128:MFK130 MPG128:MPG130 MZC128:MZC130 NIY128:NIY130 NSU128:NSU130 OCQ128:OCQ130 OMM128:OMM130 OWI128:OWI130 PGE128:PGE130 PQA128:PQA130 PZW128:PZW130 QJS128:QJS130 QTO128:QTO130 RDK128:RDK130 RNG128:RNG130 RXC128:RXC130 SGY128:SGY130 SQU128:SQU130 TAQ128:TAQ130 TKM128:TKM130 TUI128:TUI130 UEE128:UEE130 UOA128:UOA130 UXW128:UXW130 VHS128:VHS130 VRO128:VRO130 WBK128:WBK130 WLG128:WLG130 WVC128:WVC130 J585:J590 J1124:J1141 IQ1122:IQ1139 SM1122:SM1139 ACI1122:ACI1139 AME1122:AME1139 AWA1122:AWA1139 BFW1122:BFW1139 BPS1122:BPS1139 BZO1122:BZO1139 CJK1122:CJK1139 CTG1122:CTG1139 DDC1122:DDC1139 DMY1122:DMY1139 DWU1122:DWU1139 EGQ1122:EGQ1139 EQM1122:EQM1139 FAI1122:FAI1139 FKE1122:FKE1139 FUA1122:FUA1139 GDW1122:GDW1139 GNS1122:GNS1139 GXO1122:GXO1139 HHK1122:HHK1139 HRG1122:HRG1139 IBC1122:IBC1139 IKY1122:IKY1139 IUU1122:IUU1139 JEQ1122:JEQ1139 JOM1122:JOM1139 JYI1122:JYI1139 KIE1122:KIE1139 KSA1122:KSA1139 LBW1122:LBW1139 LLS1122:LLS1139 LVO1122:LVO1139 MFK1122:MFK1139 MPG1122:MPG1139 MZC1122:MZC1139 NIY1122:NIY1139 NSU1122:NSU1139 OCQ1122:OCQ1139 OMM1122:OMM1139 OWI1122:OWI1139 PGE1122:PGE1139 PQA1122:PQA1139 PZW1122:PZW1139 QJS1122:QJS1139 QTO1122:QTO1139 RDK1122:RDK1139 RNG1122:RNG1139 RXC1122:RXC1139 SGY1122:SGY1139 SQU1122:SQU1139 TAQ1122:TAQ1139 TKM1122:TKM1139 TUI1122:TUI1139 UEE1122:UEE1139 UOA1122:UOA1139 UXW1122:UXW1139 VHS1122:VHS1139 VRO1122:VRO1139 WBK1122:WBK1139 WLG1122:WLG1139 WVC1122:WVC1139 JF585:JF590 TB585:TB590 ACX585:ACX590 AMT585:AMT590 AWP585:AWP590 BGL585:BGL590 BQH585:BQH590 CAD585:CAD590 CJZ585:CJZ590 CTV585:CTV590 DDR585:DDR590 DNN585:DNN590 DXJ585:DXJ590 EHF585:EHF590 ERB585:ERB590 FAX585:FAX590 FKT585:FKT590 FUP585:FUP590 GEL585:GEL590 GOH585:GOH590 GYD585:GYD590 HHZ585:HHZ590 HRV585:HRV590 IBR585:IBR590 ILN585:ILN590 IVJ585:IVJ590 JFF585:JFF590 JPB585:JPB590 JYX585:JYX590 KIT585:KIT590 KSP585:KSP590 LCL585:LCL590 LMH585:LMH590 LWD585:LWD590 MFZ585:MFZ590 MPV585:MPV590 MZR585:MZR590 NJN585:NJN590 NTJ585:NTJ590 ODF585:ODF590 ONB585:ONB590 OWX585:OWX590 PGT585:PGT590 PQP585:PQP590 QAL585:QAL590 QKH585:QKH590 QUD585:QUD590 RDZ585:RDZ590 RNV585:RNV590 RXR585:RXR590 SHN585:SHN590 SRJ585:SRJ590 TBF585:TBF590 TLB585:TLB590 TUX585:TUX590 UET585:UET590 UOP585:UOP590 UYL585:UYL590 VIH585:VIH590 VSD585:VSD590 WBZ585:WBZ590 WLV585:WLV590 WVR585:WVR590 J680:J693 JF680:JF693 TB680:TB693 ACX680:ACX693 AMT680:AMT693 AWP680:AWP693 BGL680:BGL693 BQH680:BQH693 CAD680:CAD693 CJZ680:CJZ693 CTV680:CTV693 DDR680:DDR693 DNN680:DNN693 DXJ680:DXJ693 EHF680:EHF693 ERB680:ERB693 FAX680:FAX693 FKT680:FKT693 FUP680:FUP693 GEL680:GEL693 GOH680:GOH693 GYD680:GYD693 HHZ680:HHZ693 HRV680:HRV693 IBR680:IBR693 ILN680:ILN693 IVJ680:IVJ693 JFF680:JFF693 JPB680:JPB693 JYX680:JYX693 KIT680:KIT693 KSP680:KSP693 LCL680:LCL693 LMH680:LMH693 LWD680:LWD693 MFZ680:MFZ693 MPV680:MPV693 MZR680:MZR693 NJN680:NJN693 NTJ680:NTJ693 ODF680:ODF693 ONB680:ONB693 OWX680:OWX693 PGT680:PGT693 PQP680:PQP693 QAL680:QAL693 QKH680:QKH693 QUD680:QUD693 RDZ680:RDZ693 RNV680:RNV693 RXR680:RXR693 SHN680:SHN693 SRJ680:SRJ693 TBF680:TBF693 TLB680:TLB693 TUX680:TUX693 UET680:UET693 UOP680:UOP693 UYL680:UYL693 VIH680:VIH693 VSD680:VSD693 WBZ680:WBZ693 WLV680:WLV693 WVR680:WVR693 J109 J69 J83:J85 J63:J65 J50:J55 J102:J103 J89 J91 J111 J81 J41:J48 J117 J58 J60:J61 J94:J100 J72:J79" xr:uid="{E7721987-8D82-4DA1-857E-A357D4101DBB}">
      <formula1>0</formula1>
    </dataValidation>
    <dataValidation type="whole" operator="greaterThanOrEqual" allowBlank="1" showErrorMessage="1" errorTitle="Nabavna vrednost" error="celo število!" sqref="J1013:J1018 IQ1013:IQ1018 SM1013:SM1018 ACI1013:ACI1018 AME1013:AME1018 AWA1013:AWA1018 BFW1013:BFW1018 BPS1013:BPS1018 BZO1013:BZO1018 CJK1013:CJK1018 CTG1013:CTG1018 DDC1013:DDC1018 DMY1013:DMY1018 DWU1013:DWU1018 EGQ1013:EGQ1018 EQM1013:EQM1018 FAI1013:FAI1018 FKE1013:FKE1018 FUA1013:FUA1018 GDW1013:GDW1018 GNS1013:GNS1018 GXO1013:GXO1018 HHK1013:HHK1018 HRG1013:HRG1018 IBC1013:IBC1018 IKY1013:IKY1018 IUU1013:IUU1018 JEQ1013:JEQ1018 JOM1013:JOM1018 JYI1013:JYI1018 KIE1013:KIE1018 KSA1013:KSA1018 LBW1013:LBW1018 LLS1013:LLS1018 LVO1013:LVO1018 MFK1013:MFK1018 MPG1013:MPG1018 MZC1013:MZC1018 NIY1013:NIY1018 NSU1013:NSU1018 OCQ1013:OCQ1018 OMM1013:OMM1018 OWI1013:OWI1018 PGE1013:PGE1018 PQA1013:PQA1018 PZW1013:PZW1018 QJS1013:QJS1018 QTO1013:QTO1018 RDK1013:RDK1018 RNG1013:RNG1018 RXC1013:RXC1018 SGY1013:SGY1018 SQU1013:SQU1018 TAQ1013:TAQ1018 TKM1013:TKM1018 TUI1013:TUI1018 UEE1013:UEE1018 UOA1013:UOA1018 UXW1013:UXW1018 VHS1013:VHS1018 VRO1013:VRO1018 WBK1013:WBK1018 WLG1013:WLG1018 WVC1013:WVC1018 J62 J56" xr:uid="{B12C41BD-A21B-4163-9B39-065528BECD27}">
      <formula1>0</formula1>
      <formula2>0</formula2>
    </dataValidation>
    <dataValidation type="whole" operator="greaterThanOrEqual" allowBlank="1" showInputMessage="1" showErrorMessage="1" errorTitle="Nabavna vrednost" error="celo število!" sqref="J92 J105 J101 J107 J82 J68 J121:J123" xr:uid="{48874951-7D7A-4298-B4E1-94292124C114}">
      <formula1>0</formula1>
      <formula2>0</formula2>
    </dataValidation>
    <dataValidation type="whole" allowBlank="1" showInputMessage="1" showErrorMessage="1" errorTitle="Klasifikacija" error="Gl. zavihek Classification ali zavihek Klasifikacija_x000d_" sqref="Z124 Z118:Z119 Z41:Z43 Z91:Z92 Z83:Z85 Z72:Z73 Z69:Z70 Z49:Z50 Z54:Z55 Z52 Z89 Z80:Z81 Z58:Z59 Z96:Z104 Z108:Z116" xr:uid="{289A45D9-5AD5-4CCB-9BF6-65E10661373C}">
      <formula1>1</formula1>
      <formula2>12</formula2>
    </dataValidation>
    <dataValidation allowBlank="1" showInputMessage="1" showErrorMessage="1" prompt="Sicris šifra, vpišite samo enega skrbnika" sqref="F11:F29 IM11:IM29 SI11:SI29 ACE11:ACE29 AMA11:AMA29 AVW11:AVW29 BFS11:BFS29 BPO11:BPO29 BZK11:BZK29 CJG11:CJG29 CTC11:CTC29 DCY11:DCY29 DMU11:DMU29 DWQ11:DWQ29 EGM11:EGM29 EQI11:EQI29 FAE11:FAE29 FKA11:FKA29 FTW11:FTW29 GDS11:GDS29 GNO11:GNO29 GXK11:GXK29 HHG11:HHG29 HRC11:HRC29 IAY11:IAY29 IKU11:IKU29 IUQ11:IUQ29 JEM11:JEM29 JOI11:JOI29 JYE11:JYE29 KIA11:KIA29 KRW11:KRW29 LBS11:LBS29 LLO11:LLO29 LVK11:LVK29 MFG11:MFG29 MPC11:MPC29 MYY11:MYY29 NIU11:NIU29 NSQ11:NSQ29 OCM11:OCM29 OMI11:OMI29 OWE11:OWE29 PGA11:PGA29 PPW11:PPW29 PZS11:PZS29 QJO11:QJO29 QTK11:QTK29 RDG11:RDG29 RNC11:RNC29 RWY11:RWY29 SGU11:SGU29 SQQ11:SQQ29 TAM11:TAM29 TKI11:TKI29 TUE11:TUE29 UEA11:UEA29 UNW11:UNW29 UXS11:UXS29 VHO11:VHO29 VRK11:VRK29 WBG11:WBG29 WLC11:WLC29 WUY11:WUY29 F356:F357 IM356:IM357 SI356:SI357 ACE356:ACE357 AMA356:AMA357 AVW356:AVW357 BFS356:BFS357 BPO356:BPO357 BZK356:BZK357 CJG356:CJG357 CTC356:CTC357 DCY356:DCY357 DMU356:DMU357 DWQ356:DWQ357 EGM356:EGM357 EQI356:EQI357 FAE356:FAE357 FKA356:FKA357 FTW356:FTW357 GDS356:GDS357 GNO356:GNO357 GXK356:GXK357 HHG356:HHG357 HRC356:HRC357 IAY356:IAY357 IKU356:IKU357 IUQ356:IUQ357 JEM356:JEM357 JOI356:JOI357 JYE356:JYE357 KIA356:KIA357 KRW356:KRW357 LBS356:LBS357 LLO356:LLO357 LVK356:LVK357 MFG356:MFG357 MPC356:MPC357 MYY356:MYY357 NIU356:NIU357 NSQ356:NSQ357 OCM356:OCM357 OMI356:OMI357 OWE356:OWE357 PGA356:PGA357 PPW356:PPW357 PZS356:PZS357 QJO356:QJO357 QTK356:QTK357 RDG356:RDG357 RNC356:RNC357 RWY356:RWY357 SGU356:SGU357 SQQ356:SQQ357 TAM356:TAM357 TKI356:TKI357 TUE356:TUE357 UEA356:UEA357 UNW356:UNW357 UXS356:UXS357 VHO356:VHO357 VRK356:VRK357 WBG356:WBG357 WLC356:WLC357 WUY356:WUY357 F360:F361 IM360:IM361 SI360:SI361 ACE360:ACE361 AMA360:AMA361 AVW360:AVW361 BFS360:BFS361 BPO360:BPO361 BZK360:BZK361 CJG360:CJG361 CTC360:CTC361 DCY360:DCY361 DMU360:DMU361 DWQ360:DWQ361 EGM360:EGM361 EQI360:EQI361 FAE360:FAE361 FKA360:FKA361 FTW360:FTW361 GDS360:GDS361 GNO360:GNO361 GXK360:GXK361 HHG360:HHG361 HRC360:HRC361 IAY360:IAY361 IKU360:IKU361 IUQ360:IUQ361 JEM360:JEM361 JOI360:JOI361 JYE360:JYE361 KIA360:KIA361 KRW360:KRW361 LBS360:LBS361 LLO360:LLO361 LVK360:LVK361 MFG360:MFG361 MPC360:MPC361 MYY360:MYY361 NIU360:NIU361 NSQ360:NSQ361 OCM360:OCM361 OMI360:OMI361 OWE360:OWE361 PGA360:PGA361 PPW360:PPW361 PZS360:PZS361 QJO360:QJO361 QTK360:QTK361 RDG360:RDG361 RNC360:RNC361 RWY360:RWY361 SGU360:SGU361 SQQ360:SQQ361 TAM360:TAM361 TKI360:TKI361 TUE360:TUE361 UEA360:UEA361 UNW360:UNW361 UXS360:UXS361 VHO360:VHO361 VRK360:VRK361 WBG360:WBG361 WLC360:WLC361 WUY360:WUY361 F336:F354 IM336:IM354 SI336:SI354 ACE336:ACE354 AMA336:AMA354 AVW336:AVW354 BFS336:BFS354 BPO336:BPO354 BZK336:BZK354 CJG336:CJG354 CTC336:CTC354 DCY336:DCY354 DMU336:DMU354 DWQ336:DWQ354 EGM336:EGM354 EQI336:EQI354 FAE336:FAE354 FKA336:FKA354 FTW336:FTW354 GDS336:GDS354 GNO336:GNO354 GXK336:GXK354 HHG336:HHG354 HRC336:HRC354 IAY336:IAY354 IKU336:IKU354 IUQ336:IUQ354 JEM336:JEM354 JOI336:JOI354 JYE336:JYE354 KIA336:KIA354 KRW336:KRW354 LBS336:LBS354 LLO336:LLO354 LVK336:LVK354 MFG336:MFG354 MPC336:MPC354 MYY336:MYY354 NIU336:NIU354 NSQ336:NSQ354 OCM336:OCM354 OMI336:OMI354 OWE336:OWE354 PGA336:PGA354 PPW336:PPW354 PZS336:PZS354 QJO336:QJO354 QTK336:QTK354 RDG336:RDG354 RNC336:RNC354 RWY336:RWY354 SGU336:SGU354 SQQ336:SQQ354 TAM336:TAM354 TKI336:TKI354 TUE336:TUE354 UEA336:UEA354 UNW336:UNW354 UXS336:UXS354 VHO336:VHO354 VRK336:VRK354 WBG336:WBG354 WLC336:WLC354 WUY336:WUY354 F670:F673 IM670:IM673 SI670:SI673 ACE670:ACE673 AMA670:AMA673 AVW670:AVW673 BFS670:BFS673 BPO670:BPO673 BZK670:BZK673 CJG670:CJG673 CTC670:CTC673 DCY670:DCY673 DMU670:DMU673 DWQ670:DWQ673 EGM670:EGM673 EQI670:EQI673 FAE670:FAE673 FKA670:FKA673 FTW670:FTW673 GDS670:GDS673 GNO670:GNO673 GXK670:GXK673 HHG670:HHG673 HRC670:HRC673 IAY670:IAY673 IKU670:IKU673 IUQ670:IUQ673 JEM670:JEM673 JOI670:JOI673 JYE670:JYE673 KIA670:KIA673 KRW670:KRW673 LBS670:LBS673 LLO670:LLO673 LVK670:LVK673 MFG670:MFG673 MPC670:MPC673 MYY670:MYY673 NIU670:NIU673 NSQ670:NSQ673 OCM670:OCM673 OMI670:OMI673 OWE670:OWE673 PGA670:PGA673 PPW670:PPW673 PZS670:PZS673 QJO670:QJO673 QTK670:QTK673 RDG670:RDG673 RNC670:RNC673 RWY670:RWY673 SGU670:SGU673 SQQ670:SQQ673 TAM670:TAM673 TKI670:TKI673 TUE670:TUE673 UEA670:UEA673 UNW670:UNW673 UXS670:UXS673 VHO670:VHO673 VRK670:VRK673 WBG670:WBG673 WLC670:WLC673 WUY670:WUY673 F775 IM775 SI775 ACE775 AMA775 AVW775 BFS775 BPO775 BZK775 CJG775 CTC775 DCY775 DMU775 DWQ775 EGM775 EQI775 FAE775 FKA775 FTW775 GDS775 GNO775 GXK775 HHG775 HRC775 IAY775 IKU775 IUQ775 JEM775 JOI775 JYE775 KIA775 KRW775 LBS775 LLO775 LVK775 MFG775 MPC775 MYY775 NIU775 NSQ775 OCM775 OMI775 OWE775 PGA775 PPW775 PZS775 QJO775 QTK775 RDG775 RNC775 RWY775 SGU775 SQQ775 TAM775 TKI775 TUE775 UEA775 UNW775 UXS775 VHO775 VRK775 WBG775 WLC775 WUY775 F879 IM879 SI879 ACE879 AMA879 AVW879 BFS879 BPO879 BZK879 CJG879 CTC879 DCY879 DMU879 DWQ879 EGM879 EQI879 FAE879 FKA879 FTW879 GDS879 GNO879 GXK879 HHG879 HRC879 IAY879 IKU879 IUQ879 JEM879 JOI879 JYE879 KIA879 KRW879 LBS879 LLO879 LVK879 MFG879 MPC879 MYY879 NIU879 NSQ879 OCM879 OMI879 OWE879 PGA879 PPW879 PZS879 QJO879 QTK879 RDG879 RNC879 RWY879 SGU879 SQQ879 TAM879 TKI879 TUE879 UEA879 UNW879 UXS879 VHO879 VRK879 WBG879 WLC879 WUY879 F890 IM890 SI890 ACE890 AMA890 AVW890 BFS890 BPO890 BZK890 CJG890 CTC890 DCY890 DMU890 DWQ890 EGM890 EQI890 FAE890 FKA890 FTW890 GDS890 GNO890 GXK890 HHG890 HRC890 IAY890 IKU890 IUQ890 JEM890 JOI890 JYE890 KIA890 KRW890 LBS890 LLO890 LVK890 MFG890 MPC890 MYY890 NIU890 NSQ890 OCM890 OMI890 OWE890 PGA890 PPW890 PZS890 QJO890 QTK890 RDG890 RNC890 RWY890 SGU890 SQQ890 TAM890 TKI890 TUE890 UEA890 UNW890 UXS890 VHO890 VRK890 WBG890 WLC890 WUY890 F1178 IM1176 SI1176 ACE1176 AMA1176 AVW1176 BFS1176 BPO1176 BZK1176 CJG1176 CTC1176 DCY1176 DMU1176 DWQ1176 EGM1176 EQI1176 FAE1176 FKA1176 FTW1176 GDS1176 GNO1176 GXK1176 HHG1176 HRC1176 IAY1176 IKU1176 IUQ1176 JEM1176 JOI1176 JYE1176 KIA1176 KRW1176 LBS1176 LLO1176 LVK1176 MFG1176 MPC1176 MYY1176 NIU1176 NSQ1176 OCM1176 OMI1176 OWE1176 PGA1176 PPW1176 PZS1176 QJO1176 QTK1176 RDG1176 RNC1176 RWY1176 SGU1176 SQQ1176 TAM1176 TKI1176 TUE1176 UEA1176 UNW1176 UXS1176 VHO1176 VRK1176 WBG1176 WLC1176 WUY1176 F1180:F1181 IM1178:IM1179 SI1178:SI1179 ACE1178:ACE1179 AMA1178:AMA1179 AVW1178:AVW1179 BFS1178:BFS1179 BPO1178:BPO1179 BZK1178:BZK1179 CJG1178:CJG1179 CTC1178:CTC1179 DCY1178:DCY1179 DMU1178:DMU1179 DWQ1178:DWQ1179 EGM1178:EGM1179 EQI1178:EQI1179 FAE1178:FAE1179 FKA1178:FKA1179 FTW1178:FTW1179 GDS1178:GDS1179 GNO1178:GNO1179 GXK1178:GXK1179 HHG1178:HHG1179 HRC1178:HRC1179 IAY1178:IAY1179 IKU1178:IKU1179 IUQ1178:IUQ1179 JEM1178:JEM1179 JOI1178:JOI1179 JYE1178:JYE1179 KIA1178:KIA1179 KRW1178:KRW1179 LBS1178:LBS1179 LLO1178:LLO1179 LVK1178:LVK1179 MFG1178:MFG1179 MPC1178:MPC1179 MYY1178:MYY1179 NIU1178:NIU1179 NSQ1178:NSQ1179 OCM1178:OCM1179 OMI1178:OMI1179 OWE1178:OWE1179 PGA1178:PGA1179 PPW1178:PPW1179 PZS1178:PZS1179 QJO1178:QJO1179 QTK1178:QTK1179 RDG1178:RDG1179 RNC1178:RNC1179 RWY1178:RWY1179 SGU1178:SGU1179 SQQ1178:SQQ1179 TAM1178:TAM1179 TKI1178:TKI1179 TUE1178:TUE1179 UEA1178:UEA1179 UNW1178:UNW1179 UXS1178:UXS1179 VHO1178:VHO1179 VRK1178:VRK1179 WBG1178:WBG1179 WLC1178:WLC1179 WUY1178:WUY1179 F1226:F1228 IM1224:IM1226 SI1224:SI1226 ACE1224:ACE1226 AMA1224:AMA1226 AVW1224:AVW1226 BFS1224:BFS1226 BPO1224:BPO1226 BZK1224:BZK1226 CJG1224:CJG1226 CTC1224:CTC1226 DCY1224:DCY1226 DMU1224:DMU1226 DWQ1224:DWQ1226 EGM1224:EGM1226 EQI1224:EQI1226 FAE1224:FAE1226 FKA1224:FKA1226 FTW1224:FTW1226 GDS1224:GDS1226 GNO1224:GNO1226 GXK1224:GXK1226 HHG1224:HHG1226 HRC1224:HRC1226 IAY1224:IAY1226 IKU1224:IKU1226 IUQ1224:IUQ1226 JEM1224:JEM1226 JOI1224:JOI1226 JYE1224:JYE1226 KIA1224:KIA1226 KRW1224:KRW1226 LBS1224:LBS1226 LLO1224:LLO1226 LVK1224:LVK1226 MFG1224:MFG1226 MPC1224:MPC1226 MYY1224:MYY1226 NIU1224:NIU1226 NSQ1224:NSQ1226 OCM1224:OCM1226 OMI1224:OMI1226 OWE1224:OWE1226 PGA1224:PGA1226 PPW1224:PPW1226 PZS1224:PZS1226 QJO1224:QJO1226 QTK1224:QTK1226 RDG1224:RDG1226 RNC1224:RNC1226 RWY1224:RWY1226 SGU1224:SGU1226 SQQ1224:SQQ1226 TAM1224:TAM1226 TKI1224:TKI1226 TUE1224:TUE1226 UEA1224:UEA1226 UNW1224:UNW1226 UXS1224:UXS1226 VHO1224:VHO1226 VRK1224:VRK1226 WBG1224:WBG1226 WLC1224:WLC1226 WUY1224:WUY1226 F1233:F1235 IM1231:IM1233 SI1231:SI1233 ACE1231:ACE1233 AMA1231:AMA1233 AVW1231:AVW1233 BFS1231:BFS1233 BPO1231:BPO1233 BZK1231:BZK1233 CJG1231:CJG1233 CTC1231:CTC1233 DCY1231:DCY1233 DMU1231:DMU1233 DWQ1231:DWQ1233 EGM1231:EGM1233 EQI1231:EQI1233 FAE1231:FAE1233 FKA1231:FKA1233 FTW1231:FTW1233 GDS1231:GDS1233 GNO1231:GNO1233 GXK1231:GXK1233 HHG1231:HHG1233 HRC1231:HRC1233 IAY1231:IAY1233 IKU1231:IKU1233 IUQ1231:IUQ1233 JEM1231:JEM1233 JOI1231:JOI1233 JYE1231:JYE1233 KIA1231:KIA1233 KRW1231:KRW1233 LBS1231:LBS1233 LLO1231:LLO1233 LVK1231:LVK1233 MFG1231:MFG1233 MPC1231:MPC1233 MYY1231:MYY1233 NIU1231:NIU1233 NSQ1231:NSQ1233 OCM1231:OCM1233 OMI1231:OMI1233 OWE1231:OWE1233 PGA1231:PGA1233 PPW1231:PPW1233 PZS1231:PZS1233 QJO1231:QJO1233 QTK1231:QTK1233 RDG1231:RDG1233 RNC1231:RNC1233 RWY1231:RWY1233 SGU1231:SGU1233 SQQ1231:SQQ1233 TAM1231:TAM1233 TKI1231:TKI1233 TUE1231:TUE1233 UEA1231:UEA1233 UNW1231:UNW1233 UXS1231:UXS1233 VHO1231:VHO1233 VRK1231:VRK1233 WBG1231:WBG1233 WLC1231:WLC1233 WUY1231:WUY1233 F1237 IM1235 SI1235 ACE1235 AMA1235 AVW1235 BFS1235 BPO1235 BZK1235 CJG1235 CTC1235 DCY1235 DMU1235 DWQ1235 EGM1235 EQI1235 FAE1235 FKA1235 FTW1235 GDS1235 GNO1235 GXK1235 HHG1235 HRC1235 IAY1235 IKU1235 IUQ1235 JEM1235 JOI1235 JYE1235 KIA1235 KRW1235 LBS1235 LLO1235 LVK1235 MFG1235 MPC1235 MYY1235 NIU1235 NSQ1235 OCM1235 OMI1235 OWE1235 PGA1235 PPW1235 PZS1235 QJO1235 QTK1235 RDG1235 RNC1235 RWY1235 SGU1235 SQQ1235 TAM1235 TKI1235 TUE1235 UEA1235 UNW1235 UXS1235 VHO1235 VRK1235 WBG1235 WLC1235 WUY1235 F164 IM164 SI164 ACE164 AMA164 AVW164 BFS164 BPO164 BZK164 CJG164 CTC164 DCY164 DMU164 DWQ164 EGM164 EQI164 FAE164 FKA164 FTW164 GDS164 GNO164 GXK164 HHG164 HRC164 IAY164 IKU164 IUQ164 JEM164 JOI164 JYE164 KIA164 KRW164 LBS164 LLO164 LVK164 MFG164 MPC164 MYY164 NIU164 NSQ164 OCM164 OMI164 OWE164 PGA164 PPW164 PZS164 QJO164 QTK164 RDG164 RNC164 RWY164 SGU164 SQQ164 TAM164 TKI164 TUE164 UEA164 UNW164 UXS164 VHO164 VRK164 WBG164 WLC164 WUY164 F382 IM382 SI382 ACE382 AMA382 AVW382 BFS382 BPO382 BZK382 CJG382 CTC382 DCY382 DMU382 DWQ382 EGM382 EQI382 FAE382 FKA382 FTW382 GDS382 GNO382 GXK382 HHG382 HRC382 IAY382 IKU382 IUQ382 JEM382 JOI382 JYE382 KIA382 KRW382 LBS382 LLO382 LVK382 MFG382 MPC382 MYY382 NIU382 NSQ382 OCM382 OMI382 OWE382 PGA382 PPW382 PZS382 QJO382 QTK382 RDG382 RNC382 RWY382 SGU382 SQQ382 TAM382 TKI382 TUE382 UEA382 UNW382 UXS382 VHO382 VRK382 WBG382 WLC382 WUY382 F390 IM390 SI390 ACE390 AMA390 AVW390 BFS390 BPO390 BZK390 CJG390 CTC390 DCY390 DMU390 DWQ390 EGM390 EQI390 FAE390 FKA390 FTW390 GDS390 GNO390 GXK390 HHG390 HRC390 IAY390 IKU390 IUQ390 JEM390 JOI390 JYE390 KIA390 KRW390 LBS390 LLO390 LVK390 MFG390 MPC390 MYY390 NIU390 NSQ390 OCM390 OMI390 OWE390 PGA390 PPW390 PZS390 QJO390 QTK390 RDG390 RNC390 RWY390 SGU390 SQQ390 TAM390 TKI390 TUE390 UEA390 UNW390 UXS390 VHO390 VRK390 WBG390 WLC390 WUY390 F535 IM535 SI535 ACE535 AMA535 AVW535 BFS535 BPO535 BZK535 CJG535 CTC535 DCY535 DMU535 DWQ535 EGM535 EQI535 FAE535 FKA535 FTW535 GDS535 GNO535 GXK535 HHG535 HRC535 IAY535 IKU535 IUQ535 JEM535 JOI535 JYE535 KIA535 KRW535 LBS535 LLO535 LVK535 MFG535 MPC535 MYY535 NIU535 NSQ535 OCM535 OMI535 OWE535 PGA535 PPW535 PZS535 QJO535 QTK535 RDG535 RNC535 RWY535 SGU535 SQQ535 TAM535 TKI535 TUE535 UEA535 UNW535 UXS535 VHO535 VRK535 WBG535 WLC535 WUY535 F676 IM676 SI676 ACE676 AMA676 AVW676 BFS676 BPO676 BZK676 CJG676 CTC676 DCY676 DMU676 DWQ676 EGM676 EQI676 FAE676 FKA676 FTW676 GDS676 GNO676 GXK676 HHG676 HRC676 IAY676 IKU676 IUQ676 JEM676 JOI676 JYE676 KIA676 KRW676 LBS676 LLO676 LVK676 MFG676 MPC676 MYY676 NIU676 NSQ676 OCM676 OMI676 OWE676 PGA676 PPW676 PZS676 QJO676 QTK676 RDG676 RNC676 RWY676 SGU676 SQQ676 TAM676 TKI676 TUE676 UEA676 UNW676 UXS676 VHO676 VRK676 WBG676 WLC676 WUY676 F398 IM398 SI398 ACE398 AMA398 AVW398 BFS398 BPO398 BZK398 CJG398 CTC398 DCY398 DMU398 DWQ398 EGM398 EQI398 FAE398 FKA398 FTW398 GDS398 GNO398 GXK398 HHG398 HRC398 IAY398 IKU398 IUQ398 JEM398 JOI398 JYE398 KIA398 KRW398 LBS398 LLO398 LVK398 MFG398 MPC398 MYY398 NIU398 NSQ398 OCM398 OMI398 OWE398 PGA398 PPW398 PZS398 QJO398 QTK398 RDG398 RNC398 RWY398 SGU398 SQQ398 TAM398 TKI398 TUE398 UEA398 UNW398 UXS398 VHO398 VRK398 WBG398 WLC398 WUY398 F836 IM836 SI836 ACE836 AMA836 AVW836 BFS836 BPO836 BZK836 CJG836 CTC836 DCY836 DMU836 DWQ836 EGM836 EQI836 FAE836 FKA836 FTW836 GDS836 GNO836 GXK836 HHG836 HRC836 IAY836 IKU836 IUQ836 JEM836 JOI836 JYE836 KIA836 KRW836 LBS836 LLO836 LVK836 MFG836 MPC836 MYY836 NIU836 NSQ836 OCM836 OMI836 OWE836 PGA836 PPW836 PZS836 QJO836 QTK836 RDG836 RNC836 RWY836 SGU836 SQQ836 TAM836 TKI836 TUE836 UEA836 UNW836 UXS836 VHO836 VRK836 WBG836 WLC836 WUY836 F961 IM961 SI961 ACE961 AMA961 AVW961 BFS961 BPO961 BZK961 CJG961 CTC961 DCY961 DMU961 DWQ961 EGM961 EQI961 FAE961 FKA961 FTW961 GDS961 GNO961 GXK961 HHG961 HRC961 IAY961 IKU961 IUQ961 JEM961 JOI961 JYE961 KIA961 KRW961 LBS961 LLO961 LVK961 MFG961 MPC961 MYY961 NIU961 NSQ961 OCM961 OMI961 OWE961 PGA961 PPW961 PZS961 QJO961 QTK961 RDG961 RNC961 RWY961 SGU961 SQQ961 TAM961 TKI961 TUE961 UEA961 UNW961 UXS961 VHO961 VRK961 WBG961 WLC961 WUY961 F678 IM678 SI678 ACE678 AMA678 AVW678 BFS678 BPO678 BZK678 CJG678 CTC678 DCY678 DMU678 DWQ678 EGM678 EQI678 FAE678 FKA678 FTW678 GDS678 GNO678 GXK678 HHG678 HRC678 IAY678 IKU678 IUQ678 JEM678 JOI678 JYE678 KIA678 KRW678 LBS678 LLO678 LVK678 MFG678 MPC678 MYY678 NIU678 NSQ678 OCM678 OMI678 OWE678 PGA678 PPW678 PZS678 QJO678 QTK678 RDG678 RNC678 RWY678 SGU678 SQQ678 TAM678 TKI678 TUE678 UEA678 UNW678 UXS678 VHO678 VRK678 WBG678 WLC678 WUY678 F1085:F1087 IM1085:IM1087 SI1085:SI1087 ACE1085:ACE1087 AMA1085:AMA1087 AVW1085:AVW1087 BFS1085:BFS1087 BPO1085:BPO1087 BZK1085:BZK1087 CJG1085:CJG1087 CTC1085:CTC1087 DCY1085:DCY1087 DMU1085:DMU1087 DWQ1085:DWQ1087 EGM1085:EGM1087 EQI1085:EQI1087 FAE1085:FAE1087 FKA1085:FKA1087 FTW1085:FTW1087 GDS1085:GDS1087 GNO1085:GNO1087 GXK1085:GXK1087 HHG1085:HHG1087 HRC1085:HRC1087 IAY1085:IAY1087 IKU1085:IKU1087 IUQ1085:IUQ1087 JEM1085:JEM1087 JOI1085:JOI1087 JYE1085:JYE1087 KIA1085:KIA1087 KRW1085:KRW1087 LBS1085:LBS1087 LLO1085:LLO1087 LVK1085:LVK1087 MFG1085:MFG1087 MPC1085:MPC1087 MYY1085:MYY1087 NIU1085:NIU1087 NSQ1085:NSQ1087 OCM1085:OCM1087 OMI1085:OMI1087 OWE1085:OWE1087 PGA1085:PGA1087 PPW1085:PPW1087 PZS1085:PZS1087 QJO1085:QJO1087 QTK1085:QTK1087 RDG1085:RDG1087 RNC1085:RNC1087 RWY1085:RWY1087 SGU1085:SGU1087 SQQ1085:SQQ1087 TAM1085:TAM1087 TKI1085:TKI1087 TUE1085:TUE1087 UEA1085:UEA1087 UNW1085:UNW1087 UXS1085:UXS1087 VHO1085:VHO1087 VRK1085:VRK1087 WBG1085:WBG1087 WLC1085:WLC1087 WUY1085:WUY1087 F1070:F1083 IM1070:IM1083 SI1070:SI1083 ACE1070:ACE1083 AMA1070:AMA1083 AVW1070:AVW1083 BFS1070:BFS1083 BPO1070:BPO1083 BZK1070:BZK1083 CJG1070:CJG1083 CTC1070:CTC1083 DCY1070:DCY1083 DMU1070:DMU1083 DWQ1070:DWQ1083 EGM1070:EGM1083 EQI1070:EQI1083 FAE1070:FAE1083 FKA1070:FKA1083 FTW1070:FTW1083 GDS1070:GDS1083 GNO1070:GNO1083 GXK1070:GXK1083 HHG1070:HHG1083 HRC1070:HRC1083 IAY1070:IAY1083 IKU1070:IKU1083 IUQ1070:IUQ1083 JEM1070:JEM1083 JOI1070:JOI1083 JYE1070:JYE1083 KIA1070:KIA1083 KRW1070:KRW1083 LBS1070:LBS1083 LLO1070:LLO1083 LVK1070:LVK1083 MFG1070:MFG1083 MPC1070:MPC1083 MYY1070:MYY1083 NIU1070:NIU1083 NSQ1070:NSQ1083 OCM1070:OCM1083 OMI1070:OMI1083 OWE1070:OWE1083 PGA1070:PGA1083 PPW1070:PPW1083 PZS1070:PZS1083 QJO1070:QJO1083 QTK1070:QTK1083 RDG1070:RDG1083 RNC1070:RNC1083 RWY1070:RWY1083 SGU1070:SGU1083 SQQ1070:SQQ1083 TAM1070:TAM1083 TKI1070:TKI1083 TUE1070:TUE1083 UEA1070:UEA1083 UNW1070:UNW1083 UXS1070:UXS1083 VHO1070:VHO1083 VRK1070:VRK1083 WBG1070:WBG1083 WLC1070:WLC1083 WUY1070:WUY1083 WUY31:WUY39 WLC31:WLC39 WBG31:WBG39 VRK31:VRK39 VHO31:VHO39 UXS31:UXS39 UNW31:UNW39 UEA31:UEA39 TUE31:TUE39 TKI31:TKI39 TAM31:TAM39 SQQ31:SQQ39 SGU31:SGU39 RWY31:RWY39 RNC31:RNC39 RDG31:RDG39 QTK31:QTK39 QJO31:QJO39 PZS31:PZS39 PPW31:PPW39 PGA31:PGA39 OWE31:OWE39 OMI31:OMI39 OCM31:OCM39 NSQ31:NSQ39 NIU31:NIU39 MYY31:MYY39 MPC31:MPC39 MFG31:MFG39 LVK31:LVK39 LLO31:LLO39 LBS31:LBS39 KRW31:KRW39 KIA31:KIA39 JYE31:JYE39 JOI31:JOI39 JEM31:JEM39 IUQ31:IUQ39 IKU31:IKU39 IAY31:IAY39 HRC31:HRC39 HHG31:HHG39 GXK31:GXK39 GNO31:GNO39 GDS31:GDS39 FTW31:FTW39 FKA31:FKA39 FAE31:FAE39 EQI31:EQI39 EGM31:EGM39 DWQ31:DWQ39 DMU31:DMU39 DCY31:DCY39 CTC31:CTC39 CJG31:CJG39 BZK31:BZK39 BPO31:BPO39 BFS31:BFS39 AVW31:AVW39 AMA31:AMA39 ACE31:ACE39 SI31:SI39 IM31:IM39 F31:F39 F830 IM830 SI830 ACE830 AMA830 AVW830 BFS830 BPO830 BZK830 CJG830 CTC830 DCY830 DMU830 DWQ830 EGM830 EQI830 FAE830 FKA830 FTW830 GDS830 GNO830 GXK830 HHG830 HRC830 IAY830 IKU830 IUQ830 JEM830 JOI830 JYE830 KIA830 KRW830 LBS830 LLO830 LVK830 MFG830 MPC830 MYY830 NIU830 NSQ830 OCM830 OMI830 OWE830 PGA830 PPW830 PZS830 QJO830 QTK830 RDG830 RNC830 RWY830 SGU830 SQQ830 TAM830 TKI830 TUE830 UEA830 UNW830 UXS830 VHO830 VRK830 WBG830 WLC830 WUY830 H1092 F508:F514 JB508:JB514 SX508:SX514 ACT508:ACT514 AMP508:AMP514 AWL508:AWL514 BGH508:BGH514 BQD508:BQD514 BZZ508:BZZ514 CJV508:CJV514 CTR508:CTR514 DDN508:DDN514 DNJ508:DNJ514 DXF508:DXF514 EHB508:EHB514 EQX508:EQX514 FAT508:FAT514 FKP508:FKP514 FUL508:FUL514 GEH508:GEH514 GOD508:GOD514 GXZ508:GXZ514 HHV508:HHV514 HRR508:HRR514 IBN508:IBN514 ILJ508:ILJ514 IVF508:IVF514 JFB508:JFB514 JOX508:JOX514 JYT508:JYT514 KIP508:KIP514 KSL508:KSL514 LCH508:LCH514 LMD508:LMD514 LVZ508:LVZ514 MFV508:MFV514 MPR508:MPR514 MZN508:MZN514 NJJ508:NJJ514 NTF508:NTF514 ODB508:ODB514 OMX508:OMX514 OWT508:OWT514 PGP508:PGP514 PQL508:PQL514 QAH508:QAH514 QKD508:QKD514 QTZ508:QTZ514 RDV508:RDV514 RNR508:RNR514 RXN508:RXN514 SHJ508:SHJ514 SRF508:SRF514 TBB508:TBB514 TKX508:TKX514 TUT508:TUT514 UEP508:UEP514 UOL508:UOL514 UYH508:UYH514 VID508:VID514 VRZ508:VRZ514 WBV508:WBV514 WLR508:WLR514 WVN508:WVN514 F570 JB570 SX570 ACT570 AMP570 AWL570 BGH570 BQD570 BZZ570 CJV570 CTR570 DDN570 DNJ570 DXF570 EHB570 EQX570 FAT570 FKP570 FUL570 GEH570 GOD570 GXZ570 HHV570 HRR570 IBN570 ILJ570 IVF570 JFB570 JOX570 JYT570 KIP570 KSL570 LCH570 LMD570 LVZ570 MFV570 MPR570 MZN570 NJJ570 NTF570 ODB570 OMX570 OWT570 PGP570 PQL570 QAH570 QKD570 QTZ570 RDV570 RNR570 RXN570 SHJ570 SRF570 TBB570 TKX570 TUT570 UEP570 UOL570 UYH570 VID570 VRZ570 WBV570 WLR570 WVN570 F735:F739 WVN735:WVN739 WLR735:WLR739 WBV735:WBV739 VRZ735:VRZ739 VID735:VID739 UYH735:UYH739 UOL735:UOL739 UEP735:UEP739 TUT735:TUT739 TKX735:TKX739 TBB735:TBB739 SRF735:SRF739 SHJ735:SHJ739 RXN735:RXN739 RNR735:RNR739 RDV735:RDV739 QTZ735:QTZ739 QKD735:QKD739 QAH735:QAH739 PQL735:PQL739 PGP735:PGP739 OWT735:OWT739 OMX735:OMX739 ODB735:ODB739 NTF735:NTF739 NJJ735:NJJ739 MZN735:MZN739 MPR735:MPR739 MFV735:MFV739 LVZ735:LVZ739 LMD735:LMD739 LCH735:LCH739 KSL735:KSL739 KIP735:KIP739 JYT735:JYT739 JOX735:JOX739 JFB735:JFB739 IVF735:IVF739 ILJ735:ILJ739 IBN735:IBN739 HRR735:HRR739 HHV735:HHV739 GXZ735:GXZ739 GOD735:GOD739 GEH735:GEH739 FUL735:FUL739 FKP735:FKP739 FAT735:FAT739 EQX735:EQX739 EHB735:EHB739 DXF735:DXF739 DNJ735:DNJ739 DDN735:DDN739 CTR735:CTR739 CJV735:CJV739 BZZ735:BZZ739 BQD735:BQD739 BGH735:BGH739 AWL735:AWL739 AMP735:AMP739 ACT735:ACT739 SX735:SX739 JB735:JB739 F741:F742 JB741:JB742 SX741:SX742 ACT741:ACT742 AMP741:AMP742 AWL741:AWL742 BGH741:BGH742 BQD741:BQD742 BZZ741:BZZ742 CJV741:CJV742 CTR741:CTR742 DDN741:DDN742 DNJ741:DNJ742 DXF741:DXF742 EHB741:EHB742 EQX741:EQX742 FAT741:FAT742 FKP741:FKP742 FUL741:FUL742 GEH741:GEH742 GOD741:GOD742 GXZ741:GXZ742 HHV741:HHV742 HRR741:HRR742 IBN741:IBN742 ILJ741:ILJ742 IVF741:IVF742 JFB741:JFB742 JOX741:JOX742 JYT741:JYT742 KIP741:KIP742 KSL741:KSL742 LCH741:LCH742 LMD741:LMD742 LVZ741:LVZ742 MFV741:MFV742 MPR741:MPR742 MZN741:MZN742 NJJ741:NJJ742 NTF741:NTF742 ODB741:ODB742 OMX741:OMX742 OWT741:OWT742 PGP741:PGP742 PQL741:PQL742 QAH741:QAH742 QKD741:QKD742 QTZ741:QTZ742 RDV741:RDV742 RNR741:RNR742 RXN741:RXN742 SHJ741:SHJ742 SRF741:SRF742 TBB741:TBB742 TKX741:TKX742 TUT741:TUT742 UEP741:UEP742 UOL741:UOL742 UYH741:UYH742 VID741:VID742 VRZ741:VRZ742 WBV741:WBV742 WLR741:WLR742 WVN741:WVN742 F744:F753 JB744:JB745 SX744:SX745 ACT744:ACT745 AMP744:AMP745 AWL744:AWL745 BGH744:BGH745 BQD744:BQD745 BZZ744:BZZ745 CJV744:CJV745 CTR744:CTR745 DDN744:DDN745 DNJ744:DNJ745 DXF744:DXF745 EHB744:EHB745 EQX744:EQX745 FAT744:FAT745 FKP744:FKP745 FUL744:FUL745 GEH744:GEH745 GOD744:GOD745 GXZ744:GXZ745 HHV744:HHV745 HRR744:HRR745 IBN744:IBN745 ILJ744:ILJ745 IVF744:IVF745 JFB744:JFB745 JOX744:JOX745 JYT744:JYT745 KIP744:KIP745 KSL744:KSL745 LCH744:LCH745 LMD744:LMD745 LVZ744:LVZ745 MFV744:MFV745 MPR744:MPR745 MZN744:MZN745 NJJ744:NJJ745 NTF744:NTF745 ODB744:ODB745 OMX744:OMX745 OWT744:OWT745 PGP744:PGP745 PQL744:PQL745 QAH744:QAH745 QKD744:QKD745 QTZ744:QTZ745 RDV744:RDV745 RNR744:RNR745 RXN744:RXN745 SHJ744:SHJ745 SRF744:SRF745 TBB744:TBB745 TKX744:TKX745 TUT744:TUT745 UEP744:UEP745 UOL744:UOL745 UYH744:UYH745 VID744:VID745 VRZ744:VRZ745 WBV744:WBV745 WLR744:WLR745 WVN744:WVN745 D747:D753 F941:F951 JB941:JB951 SX941:SX951 ACT941:ACT951 AMP941:AMP951 AWL941:AWL951 BGH941:BGH951 BQD941:BQD951 BZZ941:BZZ951 CJV941:CJV951 CTR941:CTR951 DDN941:DDN951 DNJ941:DNJ951 DXF941:DXF951 EHB941:EHB951 EQX941:EQX951 FAT941:FAT951 FKP941:FKP951 FUL941:FUL951 GEH941:GEH951 GOD941:GOD951 GXZ941:GXZ951 HHV941:HHV951 HRR941:HRR951 IBN941:IBN951 ILJ941:ILJ951 IVF941:IVF951 JFB941:JFB951 JOX941:JOX951 JYT941:JYT951 KIP941:KIP951 KSL941:KSL951 LCH941:LCH951 LMD941:LMD951 LVZ941:LVZ951 MFV941:MFV951 MPR941:MPR951 MZN941:MZN951 NJJ941:NJJ951 NTF941:NTF951 ODB941:ODB951 OMX941:OMX951 OWT941:OWT951 PGP941:PGP951 PQL941:PQL951 QAH941:QAH951 QKD941:QKD951 QTZ941:QTZ951 RDV941:RDV951 RNR941:RNR951 RXN941:RXN951 SHJ941:SHJ951 SRF941:SRF951 TBB941:TBB951 TKX941:TKX951 TUT941:TUT951 UEP941:UEP951 UOL941:UOL951 UYH941:UYH951 VID941:VID951 VRZ941:VRZ951 WBV941:WBV951 WLR941:WLR951 WVN941:WVN951 F956:F957 JB956:JB957 SX956:SX957 ACT956:ACT957 AMP956:AMP957 AWL956:AWL957 BGH956:BGH957 BQD956:BQD957 BZZ956:BZZ957 CJV956:CJV957 CTR956:CTR957 DDN956:DDN957 DNJ956:DNJ957 DXF956:DXF957 EHB956:EHB957 EQX956:EQX957 FAT956:FAT957 FKP956:FKP957 FUL956:FUL957 GEH956:GEH957 GOD956:GOD957 GXZ956:GXZ957 HHV956:HHV957 HRR956:HRR957 IBN956:IBN957 ILJ956:ILJ957 IVF956:IVF957 JFB956:JFB957 JOX956:JOX957 JYT956:JYT957 KIP956:KIP957 KSL956:KSL957 LCH956:LCH957 LMD956:LMD957 LVZ956:LVZ957 MFV956:MFV957 MPR956:MPR957 MZN956:MZN957 NJJ956:NJJ957 NTF956:NTF957 ODB956:ODB957 OMX956:OMX957 OWT956:OWT957 PGP956:PGP957 PQL956:PQL957 QAH956:QAH957 QKD956:QKD957 QTZ956:QTZ957 RDV956:RDV957 RNR956:RNR957 RXN956:RXN957 SHJ956:SHJ957 SRF956:SRF957 TBB956:TBB957 TKX956:TKX957 TUT956:TUT957 UEP956:UEP957 UOL956:UOL957 UYH956:UYH957 VID956:VID957 VRZ956:VRZ957 WBV956:WBV957 WLR956:WLR957 WVN956:WVN957" xr:uid="{1FBCB2C0-EF41-4F22-A25D-A0890EA6D215}"/>
    <dataValidation type="decimal" operator="greaterThanOrEqual" allowBlank="1" showInputMessage="1" showErrorMessage="1" sqref="H38 IO38 SK38 ACG38 AMC38 AVY38 BFU38 BPQ38 BZM38 CJI38 CTE38 DDA38 DMW38 DWS38 EGO38 EQK38 FAG38 FKC38 FTY38 GDU38 GNQ38 GXM38 HHI38 HRE38 IBA38 IKW38 IUS38 JEO38 JOK38 JYG38 KIC38 KRY38 LBU38 LLQ38 LVM38 MFI38 MPE38 MZA38 NIW38 NSS38 OCO38 OMK38 OWG38 PGC38 PPY38 PZU38 QJQ38 QTM38 RDI38 RNE38 RXA38 SGW38 SQS38 TAO38 TKK38 TUG38 UEC38 UNY38 UXU38 VHQ38 VRM38 WBI38 WLE38 WVA38 J336:J354 IQ336:IQ354 SM336:SM354 ACI336:ACI354 AME336:AME354 AWA336:AWA354 BFW336:BFW354 BPS336:BPS354 BZO336:BZO354 CJK336:CJK354 CTG336:CTG354 DDC336:DDC354 DMY336:DMY354 DWU336:DWU354 EGQ336:EGQ354 EQM336:EQM354 FAI336:FAI354 FKE336:FKE354 FUA336:FUA354 GDW336:GDW354 GNS336:GNS354 GXO336:GXO354 HHK336:HHK354 HRG336:HRG354 IBC336:IBC354 IKY336:IKY354 IUU336:IUU354 JEQ336:JEQ354 JOM336:JOM354 JYI336:JYI354 KIE336:KIE354 KSA336:KSA354 LBW336:LBW354 LLS336:LLS354 LVO336:LVO354 MFK336:MFK354 MPG336:MPG354 MZC336:MZC354 NIY336:NIY354 NSU336:NSU354 OCQ336:OCQ354 OMM336:OMM354 OWI336:OWI354 PGE336:PGE354 PQA336:PQA354 PZW336:PZW354 QJS336:QJS354 QTO336:QTO354 RDK336:RDK354 RNG336:RNG354 RXC336:RXC354 SGY336:SGY354 SQU336:SQU354 TAQ336:TAQ354 TKM336:TKM354 TUI336:TUI354 UEE336:UEE354 UOA336:UOA354 UXW336:UXW354 VHS336:VHS354 VRO336:VRO354 WBK336:WBK354 WLG336:WLG354 WVC336:WVC354 J670:J673 IQ670:IQ673 SM670:SM673 ACI670:ACI673 AME670:AME673 AWA670:AWA673 BFW670:BFW673 BPS670:BPS673 BZO670:BZO673 CJK670:CJK673 CTG670:CTG673 DDC670:DDC673 DMY670:DMY673 DWU670:DWU673 EGQ670:EGQ673 EQM670:EQM673 FAI670:FAI673 FKE670:FKE673 FUA670:FUA673 GDW670:GDW673 GNS670:GNS673 GXO670:GXO673 HHK670:HHK673 HRG670:HRG673 IBC670:IBC673 IKY670:IKY673 IUU670:IUU673 JEQ670:JEQ673 JOM670:JOM673 JYI670:JYI673 KIE670:KIE673 KSA670:KSA673 LBW670:LBW673 LLS670:LLS673 LVO670:LVO673 MFK670:MFK673 MPG670:MPG673 MZC670:MZC673 NIY670:NIY673 NSU670:NSU673 OCQ670:OCQ673 OMM670:OMM673 OWI670:OWI673 PGE670:PGE673 PQA670:PQA673 PZW670:PZW673 QJS670:QJS673 QTO670:QTO673 RDK670:RDK673 RNG670:RNG673 RXC670:RXC673 SGY670:SGY673 SQU670:SQU673 TAQ670:TAQ673 TKM670:TKM673 TUI670:TUI673 UEE670:UEE673 UOA670:UOA673 UXW670:UXW673 VHS670:VHS673 VRO670:VRO673 WBK670:WBK673 WLG670:WLG673 WVC670:WVC673 J775 IQ775 SM775 ACI775 AME775 AWA775 BFW775 BPS775 BZO775 CJK775 CTG775 DDC775 DMY775 DWU775 EGQ775 EQM775 FAI775 FKE775 FUA775 GDW775 GNS775 GXO775 HHK775 HRG775 IBC775 IKY775 IUU775 JEQ775 JOM775 JYI775 KIE775 KSA775 LBW775 LLS775 LVO775 MFK775 MPG775 MZC775 NIY775 NSU775 OCQ775 OMM775 OWI775 PGE775 PQA775 PZW775 QJS775 QTO775 RDK775 RNG775 RXC775 SGY775 SQU775 TAQ775 TKM775 TUI775 UEE775 UOA775 UXW775 VHS775 VRO775 WBK775 WLG775 WVC775 J879 IQ879 SM879 ACI879 AME879 AWA879 BFW879 BPS879 BZO879 CJK879 CTG879 DDC879 DMY879 DWU879 EGQ879 EQM879 FAI879 FKE879 FUA879 GDW879 GNS879 GXO879 HHK879 HRG879 IBC879 IKY879 IUU879 JEQ879 JOM879 JYI879 KIE879 KSA879 LBW879 LLS879 LVO879 MFK879 MPG879 MZC879 NIY879 NSU879 OCQ879 OMM879 OWI879 PGE879 PQA879 PZW879 QJS879 QTO879 RDK879 RNG879 RXC879 SGY879 SQU879 TAQ879 TKM879 TUI879 UEE879 UOA879 UXW879 VHS879 VRO879 WBK879 WLG879 WVC879 J890 IQ890 SM890 ACI890 AME890 AWA890 BFW890 BPS890 BZO890 CJK890 CTG890 DDC890 DMY890 DWU890 EGQ890 EQM890 FAI890 FKE890 FUA890 GDW890 GNS890 GXO890 HHK890 HRG890 IBC890 IKY890 IUU890 JEQ890 JOM890 JYI890 KIE890 KSA890 LBW890 LLS890 LVO890 MFK890 MPG890 MZC890 NIY890 NSU890 OCQ890 OMM890 OWI890 PGE890 PQA890 PZW890 QJS890 QTO890 RDK890 RNG890 RXC890 SGY890 SQU890 TAQ890 TKM890 TUI890 UEE890 UOA890 UXW890 VHS890 VRO890 WBK890 WLG890 WVC890 J1087 IQ1087 SM1087 ACI1087 AME1087 AWA1087 BFW1087 BPS1087 BZO1087 CJK1087 CTG1087 DDC1087 DMY1087 DWU1087 EGQ1087 EQM1087 FAI1087 FKE1087 FUA1087 GDW1087 GNS1087 GXO1087 HHK1087 HRG1087 IBC1087 IKY1087 IUU1087 JEQ1087 JOM1087 JYI1087 KIE1087 KSA1087 LBW1087 LLS1087 LVO1087 MFK1087 MPG1087 MZC1087 NIY1087 NSU1087 OCQ1087 OMM1087 OWI1087 PGE1087 PQA1087 PZW1087 QJS1087 QTO1087 RDK1087 RNG1087 RXC1087 SGY1087 SQU1087 TAQ1087 TKM1087 TUI1087 UEE1087 UOA1087 UXW1087 VHS1087 VRO1087 WBK1087 WLG1087 WVC1087 J1176:J1181 IQ1174:IQ1179 SM1174:SM1179 ACI1174:ACI1179 AME1174:AME1179 AWA1174:AWA1179 BFW1174:BFW1179 BPS1174:BPS1179 BZO1174:BZO1179 CJK1174:CJK1179 CTG1174:CTG1179 DDC1174:DDC1179 DMY1174:DMY1179 DWU1174:DWU1179 EGQ1174:EGQ1179 EQM1174:EQM1179 FAI1174:FAI1179 FKE1174:FKE1179 FUA1174:FUA1179 GDW1174:GDW1179 GNS1174:GNS1179 GXO1174:GXO1179 HHK1174:HHK1179 HRG1174:HRG1179 IBC1174:IBC1179 IKY1174:IKY1179 IUU1174:IUU1179 JEQ1174:JEQ1179 JOM1174:JOM1179 JYI1174:JYI1179 KIE1174:KIE1179 KSA1174:KSA1179 LBW1174:LBW1179 LLS1174:LLS1179 LVO1174:LVO1179 MFK1174:MFK1179 MPG1174:MPG1179 MZC1174:MZC1179 NIY1174:NIY1179 NSU1174:NSU1179 OCQ1174:OCQ1179 OMM1174:OMM1179 OWI1174:OWI1179 PGE1174:PGE1179 PQA1174:PQA1179 PZW1174:PZW1179 QJS1174:QJS1179 QTO1174:QTO1179 RDK1174:RDK1179 RNG1174:RNG1179 RXC1174:RXC1179 SGY1174:SGY1179 SQU1174:SQU1179 TAQ1174:TAQ1179 TKM1174:TKM1179 TUI1174:TUI1179 UEE1174:UEE1179 UOA1174:UOA1179 UXW1174:UXW1179 VHS1174:VHS1179 VRO1174:VRO1179 WBK1174:WBK1179 WLG1174:WLG1179 WVC1174:WVC1179 J1226:J1227 IQ1224:IQ1225 SM1224:SM1225 ACI1224:ACI1225 AME1224:AME1225 AWA1224:AWA1225 BFW1224:BFW1225 BPS1224:BPS1225 BZO1224:BZO1225 CJK1224:CJK1225 CTG1224:CTG1225 DDC1224:DDC1225 DMY1224:DMY1225 DWU1224:DWU1225 EGQ1224:EGQ1225 EQM1224:EQM1225 FAI1224:FAI1225 FKE1224:FKE1225 FUA1224:FUA1225 GDW1224:GDW1225 GNS1224:GNS1225 GXO1224:GXO1225 HHK1224:HHK1225 HRG1224:HRG1225 IBC1224:IBC1225 IKY1224:IKY1225 IUU1224:IUU1225 JEQ1224:JEQ1225 JOM1224:JOM1225 JYI1224:JYI1225 KIE1224:KIE1225 KSA1224:KSA1225 LBW1224:LBW1225 LLS1224:LLS1225 LVO1224:LVO1225 MFK1224:MFK1225 MPG1224:MPG1225 MZC1224:MZC1225 NIY1224:NIY1225 NSU1224:NSU1225 OCQ1224:OCQ1225 OMM1224:OMM1225 OWI1224:OWI1225 PGE1224:PGE1225 PQA1224:PQA1225 PZW1224:PZW1225 QJS1224:QJS1225 QTO1224:QTO1225 RDK1224:RDK1225 RNG1224:RNG1225 RXC1224:RXC1225 SGY1224:SGY1225 SQU1224:SQU1225 TAQ1224:TAQ1225 TKM1224:TKM1225 TUI1224:TUI1225 UEE1224:UEE1225 UOA1224:UOA1225 UXW1224:UXW1225 VHS1224:VHS1225 VRO1224:VRO1225 WBK1224:WBK1225 WLG1224:WLG1225 WVC1224:WVC1225 J1233:J1234 IQ1231:IQ1232 SM1231:SM1232 ACI1231:ACI1232 AME1231:AME1232 AWA1231:AWA1232 BFW1231:BFW1232 BPS1231:BPS1232 BZO1231:BZO1232 CJK1231:CJK1232 CTG1231:CTG1232 DDC1231:DDC1232 DMY1231:DMY1232 DWU1231:DWU1232 EGQ1231:EGQ1232 EQM1231:EQM1232 FAI1231:FAI1232 FKE1231:FKE1232 FUA1231:FUA1232 GDW1231:GDW1232 GNS1231:GNS1232 GXO1231:GXO1232 HHK1231:HHK1232 HRG1231:HRG1232 IBC1231:IBC1232 IKY1231:IKY1232 IUU1231:IUU1232 JEQ1231:JEQ1232 JOM1231:JOM1232 JYI1231:JYI1232 KIE1231:KIE1232 KSA1231:KSA1232 LBW1231:LBW1232 LLS1231:LLS1232 LVO1231:LVO1232 MFK1231:MFK1232 MPG1231:MPG1232 MZC1231:MZC1232 NIY1231:NIY1232 NSU1231:NSU1232 OCQ1231:OCQ1232 OMM1231:OMM1232 OWI1231:OWI1232 PGE1231:PGE1232 PQA1231:PQA1232 PZW1231:PZW1232 QJS1231:QJS1232 QTO1231:QTO1232 RDK1231:RDK1232 RNG1231:RNG1232 RXC1231:RXC1232 SGY1231:SGY1232 SQU1231:SQU1232 TAQ1231:TAQ1232 TKM1231:TKM1232 TUI1231:TUI1232 UEE1231:UEE1232 UOA1231:UOA1232 UXW1231:UXW1232 VHS1231:VHS1232 VRO1231:VRO1232 WBK1231:WBK1232 WLG1231:WLG1232 WVC1231:WVC1232 J164 IQ164 SM164 ACI164 AME164 AWA164 BFW164 BPS164 BZO164 CJK164 CTG164 DDC164 DMY164 DWU164 EGQ164 EQM164 FAI164 FKE164 FUA164 GDW164 GNS164 GXO164 HHK164 HRG164 IBC164 IKY164 IUU164 JEQ164 JOM164 JYI164 KIE164 KSA164 LBW164 LLS164 LVO164 MFK164 MPG164 MZC164 NIY164 NSU164 OCQ164 OMM164 OWI164 PGE164 PQA164 PZW164 QJS164 QTO164 RDK164 RNG164 RXC164 SGY164 SQU164 TAQ164 TKM164 TUI164 UEE164 UOA164 UXW164 VHS164 VRO164 WBK164 WLG164 WVC164 J382 IQ382 SM382 ACI382 AME382 AWA382 BFW382 BPS382 BZO382 CJK382 CTG382 DDC382 DMY382 DWU382 EGQ382 EQM382 FAI382 FKE382 FUA382 GDW382 GNS382 GXO382 HHK382 HRG382 IBC382 IKY382 IUU382 JEQ382 JOM382 JYI382 KIE382 KSA382 LBW382 LLS382 LVO382 MFK382 MPG382 MZC382 NIY382 NSU382 OCQ382 OMM382 OWI382 PGE382 PQA382 PZW382 QJS382 QTO382 RDK382 RNG382 RXC382 SGY382 SQU382 TAQ382 TKM382 TUI382 UEE382 UOA382 UXW382 VHS382 VRO382 WBK382 WLG382 WVC382 J535 IQ535 SM535 ACI535 AME535 AWA535 BFW535 BPS535 BZO535 CJK535 CTG535 DDC535 DMY535 DWU535 EGQ535 EQM535 FAI535 FKE535 FUA535 GDW535 GNS535 GXO535 HHK535 HRG535 IBC535 IKY535 IUU535 JEQ535 JOM535 JYI535 KIE535 KSA535 LBW535 LLS535 LVO535 MFK535 MPG535 MZC535 NIY535 NSU535 OCQ535 OMM535 OWI535 PGE535 PQA535 PZW535 QJS535 QTO535 RDK535 RNG535 RXC535 SGY535 SQU535 TAQ535 TKM535 TUI535 UEE535 UOA535 UXW535 VHS535 VRO535 WBK535 WLG535 WVC535 J676 IQ676 SM676 ACI676 AME676 AWA676 BFW676 BPS676 BZO676 CJK676 CTG676 DDC676 DMY676 DWU676 EGQ676 EQM676 FAI676 FKE676 FUA676 GDW676 GNS676 GXO676 HHK676 HRG676 IBC676 IKY676 IUU676 JEQ676 JOM676 JYI676 KIE676 KSA676 LBW676 LLS676 LVO676 MFK676 MPG676 MZC676 NIY676 NSU676 OCQ676 OMM676 OWI676 PGE676 PQA676 PZW676 QJS676 QTO676 RDK676 RNG676 RXC676 SGY676 SQU676 TAQ676 TKM676 TUI676 UEE676 UOA676 UXW676 VHS676 VRO676 WBK676 WLG676 WVC676 J398 IQ398 SM398 ACI398 AME398 AWA398 BFW398 BPS398 BZO398 CJK398 CTG398 DDC398 DMY398 DWU398 EGQ398 EQM398 FAI398 FKE398 FUA398 GDW398 GNS398 GXO398 HHK398 HRG398 IBC398 IKY398 IUU398 JEQ398 JOM398 JYI398 KIE398 KSA398 LBW398 LLS398 LVO398 MFK398 MPG398 MZC398 NIY398 NSU398 OCQ398 OMM398 OWI398 PGE398 PQA398 PZW398 QJS398 QTO398 RDK398 RNG398 RXC398 SGY398 SQU398 TAQ398 TKM398 TUI398 UEE398 UOA398 UXW398 VHS398 VRO398 WBK398 WLG398 WVC398 J836 IQ836 SM836 ACI836 AME836 AWA836 BFW836 BPS836 BZO836 CJK836 CTG836 DDC836 DMY836 DWU836 EGQ836 EQM836 FAI836 FKE836 FUA836 GDW836 GNS836 GXO836 HHK836 HRG836 IBC836 IKY836 IUU836 JEQ836 JOM836 JYI836 KIE836 KSA836 LBW836 LLS836 LVO836 MFK836 MPG836 MZC836 NIY836 NSU836 OCQ836 OMM836 OWI836 PGE836 PQA836 PZW836 QJS836 QTO836 RDK836 RNG836 RXC836 SGY836 SQU836 TAQ836 TKM836 TUI836 UEE836 UOA836 UXW836 VHS836 VRO836 WBK836 WLG836 WVC836 J961 IQ961 SM961 ACI961 AME961 AWA961 BFW961 BPS961 BZO961 CJK961 CTG961 DDC961 DMY961 DWU961 EGQ961 EQM961 FAI961 FKE961 FUA961 GDW961 GNS961 GXO961 HHK961 HRG961 IBC961 IKY961 IUU961 JEQ961 JOM961 JYI961 KIE961 KSA961 LBW961 LLS961 LVO961 MFK961 MPG961 MZC961 NIY961 NSU961 OCQ961 OMM961 OWI961 PGE961 PQA961 PZW961 QJS961 QTO961 RDK961 RNG961 RXC961 SGY961 SQU961 TAQ961 TKM961 TUI961 UEE961 UOA961 UXW961 VHS961 VRO961 WBK961 WLG961 WVC961 J678 IQ678 SM678 ACI678 AME678 AWA678 BFW678 BPS678 BZO678 CJK678 CTG678 DDC678 DMY678 DWU678 EGQ678 EQM678 FAI678 FKE678 FUA678 GDW678 GNS678 GXO678 HHK678 HRG678 IBC678 IKY678 IUU678 JEQ678 JOM678 JYI678 KIE678 KSA678 LBW678 LLS678 LVO678 MFK678 MPG678 MZC678 NIY678 NSU678 OCQ678 OMM678 OWI678 PGE678 PQA678 PZW678 QJS678 QTO678 RDK678 RNG678 RXC678 SGY678 SQU678 TAQ678 TKM678 TUI678 UEE678 UOA678 UXW678 VHS678 VRO678 WBK678 WLG678 WVC678 J1070:J1081 IQ1070:IQ1081 SM1070:SM1081 ACI1070:ACI1081 AME1070:AME1081 AWA1070:AWA1081 BFW1070:BFW1081 BPS1070:BPS1081 BZO1070:BZO1081 CJK1070:CJK1081 CTG1070:CTG1081 DDC1070:DDC1081 DMY1070:DMY1081 DWU1070:DWU1081 EGQ1070:EGQ1081 EQM1070:EQM1081 FAI1070:FAI1081 FKE1070:FKE1081 FUA1070:FUA1081 GDW1070:GDW1081 GNS1070:GNS1081 GXO1070:GXO1081 HHK1070:HHK1081 HRG1070:HRG1081 IBC1070:IBC1081 IKY1070:IKY1081 IUU1070:IUU1081 JEQ1070:JEQ1081 JOM1070:JOM1081 JYI1070:JYI1081 KIE1070:KIE1081 KSA1070:KSA1081 LBW1070:LBW1081 LLS1070:LLS1081 LVO1070:LVO1081 MFK1070:MFK1081 MPG1070:MPG1081 MZC1070:MZC1081 NIY1070:NIY1081 NSU1070:NSU1081 OCQ1070:OCQ1081 OMM1070:OMM1081 OWI1070:OWI1081 PGE1070:PGE1081 PQA1070:PQA1081 PZW1070:PZW1081 QJS1070:QJS1081 QTO1070:QTO1081 RDK1070:RDK1081 RNG1070:RNG1081 RXC1070:RXC1081 SGY1070:SGY1081 SQU1070:SQU1081 TAQ1070:TAQ1081 TKM1070:TKM1081 TUI1070:TUI1081 UEE1070:UEE1081 UOA1070:UOA1081 UXW1070:UXW1081 VHS1070:VHS1081 VRO1070:VRO1081 WBK1070:WBK1081 WLG1070:WLG1081 WVC1070:WVC1081 J1083 IQ1083 SM1083 ACI1083 AME1083 AWA1083 BFW1083 BPS1083 BZO1083 CJK1083 CTG1083 DDC1083 DMY1083 DWU1083 EGQ1083 EQM1083 FAI1083 FKE1083 FUA1083 GDW1083 GNS1083 GXO1083 HHK1083 HRG1083 IBC1083 IKY1083 IUU1083 JEQ1083 JOM1083 JYI1083 KIE1083 KSA1083 LBW1083 LLS1083 LVO1083 MFK1083 MPG1083 MZC1083 NIY1083 NSU1083 OCQ1083 OMM1083 OWI1083 PGE1083 PQA1083 PZW1083 QJS1083 QTO1083 RDK1083 RNG1083 RXC1083 SGY1083 SQU1083 TAQ1083 TKM1083 TUI1083 UEE1083 UOA1083 UXW1083 VHS1083 VRO1083 WBK1083 WLG1083 WVC1083 WVC11:WVC38 WLG11:WLG38 WBK11:WBK38 VRO11:VRO38 VHS11:VHS38 UXW11:UXW38 UOA11:UOA38 UEE11:UEE38 TUI11:TUI38 TKM11:TKM38 TAQ11:TAQ38 SQU11:SQU38 SGY11:SGY38 RXC11:RXC38 RNG11:RNG38 RDK11:RDK38 QTO11:QTO38 QJS11:QJS38 PZW11:PZW38 PQA11:PQA38 PGE11:PGE38 OWI11:OWI38 OMM11:OMM38 OCQ11:OCQ38 NSU11:NSU38 NIY11:NIY38 MZC11:MZC38 MPG11:MPG38 MFK11:MFK38 LVO11:LVO38 LLS11:LLS38 LBW11:LBW38 KSA11:KSA38 KIE11:KIE38 JYI11:JYI38 JOM11:JOM38 JEQ11:JEQ38 IUU11:IUU38 IKY11:IKY38 IBC11:IBC38 HRG11:HRG38 HHK11:HHK38 GXO11:GXO38 GNS11:GNS38 GDW11:GDW38 FUA11:FUA38 FKE11:FKE38 FAI11:FAI38 EQM11:EQM38 EGQ11:EGQ38 DWU11:DWU38 DMY11:DMY38 DDC11:DDC38 CTG11:CTG38 CJK11:CJK38 BZO11:BZO38 BPS11:BPS38 BFW11:BFW38 AWA11:AWA38 AME11:AME38 ACI11:ACI38 SM11:SM38 IQ11:IQ38 J11:J38 J830 IQ830 SM830 ACI830 AME830 AWA830 BFW830 BPS830 BZO830 CJK830 CTG830 DDC830 DMY830 DWU830 EGQ830 EQM830 FAI830 FKE830 FUA830 GDW830 GNS830 GXO830 HHK830 HRG830 IBC830 IKY830 IUU830 JEQ830 JOM830 JYI830 KIE830 KSA830 LBW830 LLS830 LVO830 MFK830 MPG830 MZC830 NIY830 NSU830 OCQ830 OMM830 OWI830 PGE830 PQA830 PZW830 QJS830 QTO830 RDK830 RNG830 RXC830 SGY830 SQU830 TAQ830 TKM830 TUI830 UEE830 UOA830 UXW830 VHS830 VRO830 WBK830 WLG830 WVC830 J508:J514 JF508:JF514 TB508:TB514 ACX508:ACX514 AMT508:AMT514 AWP508:AWP514 BGL508:BGL514 BQH508:BQH514 CAD508:CAD514 CJZ508:CJZ514 CTV508:CTV514 DDR508:DDR514 DNN508:DNN514 DXJ508:DXJ514 EHF508:EHF514 ERB508:ERB514 FAX508:FAX514 FKT508:FKT514 FUP508:FUP514 GEL508:GEL514 GOH508:GOH514 GYD508:GYD514 HHZ508:HHZ514 HRV508:HRV514 IBR508:IBR514 ILN508:ILN514 IVJ508:IVJ514 JFF508:JFF514 JPB508:JPB514 JYX508:JYX514 KIT508:KIT514 KSP508:KSP514 LCL508:LCL514 LMH508:LMH514 LWD508:LWD514 MFZ508:MFZ514 MPV508:MPV514 MZR508:MZR514 NJN508:NJN514 NTJ508:NTJ514 ODF508:ODF514 ONB508:ONB514 OWX508:OWX514 PGT508:PGT514 PQP508:PQP514 QAL508:QAL514 QKH508:QKH514 QUD508:QUD514 RDZ508:RDZ514 RNV508:RNV514 RXR508:RXR514 SHN508:SHN514 SRJ508:SRJ514 TBF508:TBF514 TLB508:TLB514 TUX508:TUX514 UET508:UET514 UOP508:UOP514 UYL508:UYL514 VIH508:VIH514 VSD508:VSD514 WBZ508:WBZ514 WLV508:WLV514 WVR508:WVR514 J570 JF570 TB570 ACX570 AMT570 AWP570 BGL570 BQH570 CAD570 CJZ570 CTV570 DDR570 DNN570 DXJ570 EHF570 ERB570 FAX570 FKT570 FUP570 GEL570 GOH570 GYD570 HHZ570 HRV570 IBR570 ILN570 IVJ570 JFF570 JPB570 JYX570 KIT570 KSP570 LCL570 LMH570 LWD570 MFZ570 MPV570 MZR570 NJN570 NTJ570 ODF570 ONB570 OWX570 PGT570 PQP570 QAL570 QKH570 QUD570 RDZ570 RNV570 RXR570 SHN570 SRJ570 TBF570 TLB570 TUX570 UET570 UOP570 UYL570 VIH570 VSD570 WBZ570 WLV570 WVR570 J941:J951 JF941:JF951 TB941:TB951 ACX941:ACX951 AMT941:AMT951 AWP941:AWP951 BGL941:BGL951 BQH941:BQH951 CAD941:CAD951 CJZ941:CJZ951 CTV941:CTV951 DDR941:DDR951 DNN941:DNN951 DXJ941:DXJ951 EHF941:EHF951 ERB941:ERB951 FAX941:FAX951 FKT941:FKT951 FUP941:FUP951 GEL941:GEL951 GOH941:GOH951 GYD941:GYD951 HHZ941:HHZ951 HRV941:HRV951 IBR941:IBR951 ILN941:ILN951 IVJ941:IVJ951 JFF941:JFF951 JPB941:JPB951 JYX941:JYX951 KIT941:KIT951 KSP941:KSP951 LCL941:LCL951 LMH941:LMH951 LWD941:LWD951 MFZ941:MFZ951 MPV941:MPV951 MZR941:MZR951 NJN941:NJN951 NTJ941:NTJ951 ODF941:ODF951 ONB941:ONB951 OWX941:OWX951 PGT941:PGT951 PQP941:PQP951 QAL941:QAL951 QKH941:QKH951 QUD941:QUD951 RDZ941:RDZ951 RNV941:RNV951 RXR941:RXR951 SHN941:SHN951 SRJ941:SRJ951 TBF941:TBF951 TLB941:TLB951 TUX941:TUX951 UET941:UET951 UOP941:UOP951 UYL941:UYL951 VIH941:VIH951 VSD941:VSD951 WBZ941:WBZ951 WLV941:WLV951 WVR941:WVR951 J1035:J1054" xr:uid="{859CCC43-732F-4697-A27B-660D4E4827D8}">
      <formula1>0</formula1>
    </dataValidation>
    <dataValidation allowBlank="1" showInputMessage="1" showErrorMessage="1" errorTitle="Klasifikacija" error="Obvezen podatek_x000a_" sqref="Y38:Y39 JF38:JF39 TB38:TB39 ACX38:ACX39 AMT38:AMT39 AWP38:AWP39 BGL38:BGL39 BQH38:BQH39 CAD38:CAD39 CJZ38:CJZ39 CTV38:CTV39 DDR38:DDR39 DNN38:DNN39 DXJ38:DXJ39 EHF38:EHF39 ERB38:ERB39 FAX38:FAX39 FKT38:FKT39 FUP38:FUP39 GEL38:GEL39 GOH38:GOH39 GYD38:GYD39 HHZ38:HHZ39 HRV38:HRV39 IBR38:IBR39 ILN38:ILN39 IVJ38:IVJ39 JFF38:JFF39 JPB38:JPB39 JYX38:JYX39 KIT38:KIT39 KSP38:KSP39 LCL38:LCL39 LMH38:LMH39 LWD38:LWD39 MFZ38:MFZ39 MPV38:MPV39 MZR38:MZR39 NJN38:NJN39 NTJ38:NTJ39 ODF38:ODF39 ONB38:ONB39 OWX38:OWX39 PGT38:PGT39 PQP38:PQP39 QAL38:QAL39 QKH38:QKH39 QUD38:QUD39 RDZ38:RDZ39 RNV38:RNV39 RXR38:RXR39 SHN38:SHN39 SRJ38:SRJ39 TBF38:TBF39 TLB38:TLB39 TUX38:TUX39 UET38:UET39 UOP38:UOP39 UYL38:UYL39 VIH38:VIH39 VSD38:VSD39 WBZ38:WBZ39 WLV38:WLV39 WVR38:WVR39 Y336:Y354 JF336:JF354 TB336:TB354 ACX336:ACX354 AMT336:AMT354 AWP336:AWP354 BGL336:BGL354 BQH336:BQH354 CAD336:CAD354 CJZ336:CJZ354 CTV336:CTV354 DDR336:DDR354 DNN336:DNN354 DXJ336:DXJ354 EHF336:EHF354 ERB336:ERB354 FAX336:FAX354 FKT336:FKT354 FUP336:FUP354 GEL336:GEL354 GOH336:GOH354 GYD336:GYD354 HHZ336:HHZ354 HRV336:HRV354 IBR336:IBR354 ILN336:ILN354 IVJ336:IVJ354 JFF336:JFF354 JPB336:JPB354 JYX336:JYX354 KIT336:KIT354 KSP336:KSP354 LCL336:LCL354 LMH336:LMH354 LWD336:LWD354 MFZ336:MFZ354 MPV336:MPV354 MZR336:MZR354 NJN336:NJN354 NTJ336:NTJ354 ODF336:ODF354 ONB336:ONB354 OWX336:OWX354 PGT336:PGT354 PQP336:PQP354 QAL336:QAL354 QKH336:QKH354 QUD336:QUD354 RDZ336:RDZ354 RNV336:RNV354 RXR336:RXR354 SHN336:SHN354 SRJ336:SRJ354 TBF336:TBF354 TLB336:TLB354 TUX336:TUX354 UET336:UET354 UOP336:UOP354 UYL336:UYL354 VIH336:VIH354 VSD336:VSD354 WBZ336:WBZ354 WLV336:WLV354 WVR336:WVR354 O377:O378 IV377:IV378 SR377:SR378 ACN377:ACN378 AMJ377:AMJ378 AWF377:AWF378 BGB377:BGB378 BPX377:BPX378 BZT377:BZT378 CJP377:CJP378 CTL377:CTL378 DDH377:DDH378 DND377:DND378 DWZ377:DWZ378 EGV377:EGV378 EQR377:EQR378 FAN377:FAN378 FKJ377:FKJ378 FUF377:FUF378 GEB377:GEB378 GNX377:GNX378 GXT377:GXT378 HHP377:HHP378 HRL377:HRL378 IBH377:IBH378 ILD377:ILD378 IUZ377:IUZ378 JEV377:JEV378 JOR377:JOR378 JYN377:JYN378 KIJ377:KIJ378 KSF377:KSF378 LCB377:LCB378 LLX377:LLX378 LVT377:LVT378 MFP377:MFP378 MPL377:MPL378 MZH377:MZH378 NJD377:NJD378 NSZ377:NSZ378 OCV377:OCV378 OMR377:OMR378 OWN377:OWN378 PGJ377:PGJ378 PQF377:PQF378 QAB377:QAB378 QJX377:QJX378 QTT377:QTT378 RDP377:RDP378 RNL377:RNL378 RXH377:RXH378 SHD377:SHD378 SQZ377:SQZ378 TAV377:TAV378 TKR377:TKR378 TUN377:TUN378 UEJ377:UEJ378 UOF377:UOF378 UYB377:UYB378 VHX377:VHX378 VRT377:VRT378 WBP377:WBP378 WLL377:WLL378 WVH377:WVH378 Y373:Y376 JF373:JF376 TB373:TB376 ACX373:ACX376 AMT373:AMT376 AWP373:AWP376 BGL373:BGL376 BQH373:BQH376 CAD373:CAD376 CJZ373:CJZ376 CTV373:CTV376 DDR373:DDR376 DNN373:DNN376 DXJ373:DXJ376 EHF373:EHF376 ERB373:ERB376 FAX373:FAX376 FKT373:FKT376 FUP373:FUP376 GEL373:GEL376 GOH373:GOH376 GYD373:GYD376 HHZ373:HHZ376 HRV373:HRV376 IBR373:IBR376 ILN373:ILN376 IVJ373:IVJ376 JFF373:JFF376 JPB373:JPB376 JYX373:JYX376 KIT373:KIT376 KSP373:KSP376 LCL373:LCL376 LMH373:LMH376 LWD373:LWD376 MFZ373:MFZ376 MPV373:MPV376 MZR373:MZR376 NJN373:NJN376 NTJ373:NTJ376 ODF373:ODF376 ONB373:ONB376 OWX373:OWX376 PGT373:PGT376 PQP373:PQP376 QAL373:QAL376 QKH373:QKH376 QUD373:QUD376 RDZ373:RDZ376 RNV373:RNV376 RXR373:RXR376 SHN373:SHN376 SRJ373:SRJ376 TBF373:TBF376 TLB373:TLB376 TUX373:TUX376 UET373:UET376 UOP373:UOP376 UYL373:UYL376 VIH373:VIH376 VSD373:VSD376 WBZ373:WBZ376 WLV373:WLV376 WVR373:WVR376 Y365:Y371 JF365:JF371 TB365:TB371 ACX365:ACX371 AMT365:AMT371 AWP365:AWP371 BGL365:BGL371 BQH365:BQH371 CAD365:CAD371 CJZ365:CJZ371 CTV365:CTV371 DDR365:DDR371 DNN365:DNN371 DXJ365:DXJ371 EHF365:EHF371 ERB365:ERB371 FAX365:FAX371 FKT365:FKT371 FUP365:FUP371 GEL365:GEL371 GOH365:GOH371 GYD365:GYD371 HHZ365:HHZ371 HRV365:HRV371 IBR365:IBR371 ILN365:ILN371 IVJ365:IVJ371 JFF365:JFF371 JPB365:JPB371 JYX365:JYX371 KIT365:KIT371 KSP365:KSP371 LCL365:LCL371 LMH365:LMH371 LWD365:LWD371 MFZ365:MFZ371 MPV365:MPV371 MZR365:MZR371 NJN365:NJN371 NTJ365:NTJ371 ODF365:ODF371 ONB365:ONB371 OWX365:OWX371 PGT365:PGT371 PQP365:PQP371 QAL365:QAL371 QKH365:QKH371 QUD365:QUD371 RDZ365:RDZ371 RNV365:RNV371 RXR365:RXR371 SHN365:SHN371 SRJ365:SRJ371 TBF365:TBF371 TLB365:TLB371 TUX365:TUX371 UET365:UET371 UOP365:UOP371 UYL365:UYL371 VIH365:VIH371 VSD365:VSD371 WBZ365:WBZ371 WLV365:WLV371 WVR365:WVR371 Y670:Y673 JF670:JF673 TB670:TB673 ACX670:ACX673 AMT670:AMT673 AWP670:AWP673 BGL670:BGL673 BQH670:BQH673 CAD670:CAD673 CJZ670:CJZ673 CTV670:CTV673 DDR670:DDR673 DNN670:DNN673 DXJ670:DXJ673 EHF670:EHF673 ERB670:ERB673 FAX670:FAX673 FKT670:FKT673 FUP670:FUP673 GEL670:GEL673 GOH670:GOH673 GYD670:GYD673 HHZ670:HHZ673 HRV670:HRV673 IBR670:IBR673 ILN670:ILN673 IVJ670:IVJ673 JFF670:JFF673 JPB670:JPB673 JYX670:JYX673 KIT670:KIT673 KSP670:KSP673 LCL670:LCL673 LMH670:LMH673 LWD670:LWD673 MFZ670:MFZ673 MPV670:MPV673 MZR670:MZR673 NJN670:NJN673 NTJ670:NTJ673 ODF670:ODF673 ONB670:ONB673 OWX670:OWX673 PGT670:PGT673 PQP670:PQP673 QAL670:QAL673 QKH670:QKH673 QUD670:QUD673 RDZ670:RDZ673 RNV670:RNV673 RXR670:RXR673 SHN670:SHN673 SRJ670:SRJ673 TBF670:TBF673 TLB670:TLB673 TUX670:TUX673 UET670:UET673 UOP670:UOP673 UYL670:UYL673 VIH670:VIH673 VSD670:VSD673 WBZ670:WBZ673 WLV670:WLV673 WVR670:WVR673 Y879 JF879 TB879 ACX879 AMT879 AWP879 BGL879 BQH879 CAD879 CJZ879 CTV879 DDR879 DNN879 DXJ879 EHF879 ERB879 FAX879 FKT879 FUP879 GEL879 GOH879 GYD879 HHZ879 HRV879 IBR879 ILN879 IVJ879 JFF879 JPB879 JYX879 KIT879 KSP879 LCL879 LMH879 LWD879 MFZ879 MPV879 MZR879 NJN879 NTJ879 ODF879 ONB879 OWX879 PGT879 PQP879 QAL879 QKH879 QUD879 RDZ879 RNV879 RXR879 SHN879 SRJ879 TBF879 TLB879 TUX879 UET879 UOP879 UYL879 VIH879 VSD879 WBZ879 WLV879 WVR879 Y890 JF890 TB890 ACX890 AMT890 AWP890 BGL890 BQH890 CAD890 CJZ890 CTV890 DDR890 DNN890 DXJ890 EHF890 ERB890 FAX890 FKT890 FUP890 GEL890 GOH890 GYD890 HHZ890 HRV890 IBR890 ILN890 IVJ890 JFF890 JPB890 JYX890 KIT890 KSP890 LCL890 LMH890 LWD890 MFZ890 MPV890 MZR890 NJN890 NTJ890 ODF890 ONB890 OWX890 PGT890 PQP890 QAL890 QKH890 QUD890 RDZ890 RNV890 RXR890 SHN890 SRJ890 TBF890 TLB890 TUX890 UET890 UOP890 UYL890 VIH890 VSD890 WBZ890 WLV890 WVR890 Y1087 JF1087 TB1087 ACX1087 AMT1087 AWP1087 BGL1087 BQH1087 CAD1087 CJZ1087 CTV1087 DDR1087 DNN1087 DXJ1087 EHF1087 ERB1087 FAX1087 FKT1087 FUP1087 GEL1087 GOH1087 GYD1087 HHZ1087 HRV1087 IBR1087 ILN1087 IVJ1087 JFF1087 JPB1087 JYX1087 KIT1087 KSP1087 LCL1087 LMH1087 LWD1087 MFZ1087 MPV1087 MZR1087 NJN1087 NTJ1087 ODF1087 ONB1087 OWX1087 PGT1087 PQP1087 QAL1087 QKH1087 QUD1087 RDZ1087 RNV1087 RXR1087 SHN1087 SRJ1087 TBF1087 TLB1087 TUX1087 UET1087 UOP1087 UYL1087 VIH1087 VSD1087 WBZ1087 WLV1087 WVR1087 Y1178:Y1181 JF1176:JF1179 TB1176:TB1179 ACX1176:ACX1179 AMT1176:AMT1179 AWP1176:AWP1179 BGL1176:BGL1179 BQH1176:BQH1179 CAD1176:CAD1179 CJZ1176:CJZ1179 CTV1176:CTV1179 DDR1176:DDR1179 DNN1176:DNN1179 DXJ1176:DXJ1179 EHF1176:EHF1179 ERB1176:ERB1179 FAX1176:FAX1179 FKT1176:FKT1179 FUP1176:FUP1179 GEL1176:GEL1179 GOH1176:GOH1179 GYD1176:GYD1179 HHZ1176:HHZ1179 HRV1176:HRV1179 IBR1176:IBR1179 ILN1176:ILN1179 IVJ1176:IVJ1179 JFF1176:JFF1179 JPB1176:JPB1179 JYX1176:JYX1179 KIT1176:KIT1179 KSP1176:KSP1179 LCL1176:LCL1179 LMH1176:LMH1179 LWD1176:LWD1179 MFZ1176:MFZ1179 MPV1176:MPV1179 MZR1176:MZR1179 NJN1176:NJN1179 NTJ1176:NTJ1179 ODF1176:ODF1179 ONB1176:ONB1179 OWX1176:OWX1179 PGT1176:PGT1179 PQP1176:PQP1179 QAL1176:QAL1179 QKH1176:QKH1179 QUD1176:QUD1179 RDZ1176:RDZ1179 RNV1176:RNV1179 RXR1176:RXR1179 SHN1176:SHN1179 SRJ1176:SRJ1179 TBF1176:TBF1179 TLB1176:TLB1179 TUX1176:TUX1179 UET1176:UET1179 UOP1176:UOP1179 UYL1176:UYL1179 VIH1176:VIH1179 VSD1176:VSD1179 WBZ1176:WBZ1179 WLV1176:WLV1179 WVR1176:WVR1179 Y1195:Y1227 JF1193:JF1225 TB1193:TB1225 ACX1193:ACX1225 AMT1193:AMT1225 AWP1193:AWP1225 BGL1193:BGL1225 BQH1193:BQH1225 CAD1193:CAD1225 CJZ1193:CJZ1225 CTV1193:CTV1225 DDR1193:DDR1225 DNN1193:DNN1225 DXJ1193:DXJ1225 EHF1193:EHF1225 ERB1193:ERB1225 FAX1193:FAX1225 FKT1193:FKT1225 FUP1193:FUP1225 GEL1193:GEL1225 GOH1193:GOH1225 GYD1193:GYD1225 HHZ1193:HHZ1225 HRV1193:HRV1225 IBR1193:IBR1225 ILN1193:ILN1225 IVJ1193:IVJ1225 JFF1193:JFF1225 JPB1193:JPB1225 JYX1193:JYX1225 KIT1193:KIT1225 KSP1193:KSP1225 LCL1193:LCL1225 LMH1193:LMH1225 LWD1193:LWD1225 MFZ1193:MFZ1225 MPV1193:MPV1225 MZR1193:MZR1225 NJN1193:NJN1225 NTJ1193:NTJ1225 ODF1193:ODF1225 ONB1193:ONB1225 OWX1193:OWX1225 PGT1193:PGT1225 PQP1193:PQP1225 QAL1193:QAL1225 QKH1193:QKH1225 QUD1193:QUD1225 RDZ1193:RDZ1225 RNV1193:RNV1225 RXR1193:RXR1225 SHN1193:SHN1225 SRJ1193:SRJ1225 TBF1193:TBF1225 TLB1193:TLB1225 TUX1193:TUX1225 UET1193:UET1225 UOP1193:UOP1225 UYL1193:UYL1225 VIH1193:VIH1225 VSD1193:VSD1225 WBZ1193:WBZ1225 WLV1193:WLV1225 WVR1193:WVR1225 Y164 JF164 TB164 ACX164 AMT164 AWP164 BGL164 BQH164 CAD164 CJZ164 CTV164 DDR164 DNN164 DXJ164 EHF164 ERB164 FAX164 FKT164 FUP164 GEL164 GOH164 GYD164 HHZ164 HRV164 IBR164 ILN164 IVJ164 JFF164 JPB164 JYX164 KIT164 KSP164 LCL164 LMH164 LWD164 MFZ164 MPV164 MZR164 NJN164 NTJ164 ODF164 ONB164 OWX164 PGT164 PQP164 QAL164 QKH164 QUD164 RDZ164 RNV164 RXR164 SHN164 SRJ164 TBF164 TLB164 TUX164 UET164 UOP164 UYL164 VIH164 VSD164 WBZ164 WLV164 WVR164 Y382 JF382 TB382 ACX382 AMT382 AWP382 BGL382 BQH382 CAD382 CJZ382 CTV382 DDR382 DNN382 DXJ382 EHF382 ERB382 FAX382 FKT382 FUP382 GEL382 GOH382 GYD382 HHZ382 HRV382 IBR382 ILN382 IVJ382 JFF382 JPB382 JYX382 KIT382 KSP382 LCL382 LMH382 LWD382 MFZ382 MPV382 MZR382 NJN382 NTJ382 ODF382 ONB382 OWX382 PGT382 PQP382 QAL382 QKH382 QUD382 RDZ382 RNV382 RXR382 SHN382 SRJ382 TBF382 TLB382 TUX382 UET382 UOP382 UYL382 VIH382 VSD382 WBZ382 WLV382 WVR382 Y535 JF535 TB535 ACX535 AMT535 AWP535 BGL535 BQH535 CAD535 CJZ535 CTV535 DDR535 DNN535 DXJ535 EHF535 ERB535 FAX535 FKT535 FUP535 GEL535 GOH535 GYD535 HHZ535 HRV535 IBR535 ILN535 IVJ535 JFF535 JPB535 JYX535 KIT535 KSP535 LCL535 LMH535 LWD535 MFZ535 MPV535 MZR535 NJN535 NTJ535 ODF535 ONB535 OWX535 PGT535 PQP535 QAL535 QKH535 QUD535 RDZ535 RNV535 RXR535 SHN535 SRJ535 TBF535 TLB535 TUX535 UET535 UOP535 UYL535 VIH535 VSD535 WBZ535 WLV535 WVR535 Y676 JF676 TB676 ACX676 AMT676 AWP676 BGL676 BQH676 CAD676 CJZ676 CTV676 DDR676 DNN676 DXJ676 EHF676 ERB676 FAX676 FKT676 FUP676 GEL676 GOH676 GYD676 HHZ676 HRV676 IBR676 ILN676 IVJ676 JFF676 JPB676 JYX676 KIT676 KSP676 LCL676 LMH676 LWD676 MFZ676 MPV676 MZR676 NJN676 NTJ676 ODF676 ONB676 OWX676 PGT676 PQP676 QAL676 QKH676 QUD676 RDZ676 RNV676 RXR676 SHN676 SRJ676 TBF676 TLB676 TUX676 UET676 UOP676 UYL676 VIH676 VSD676 WBZ676 WLV676 WVR676 Y398 JF398 TB398 ACX398 AMT398 AWP398 BGL398 BQH398 CAD398 CJZ398 CTV398 DDR398 DNN398 DXJ398 EHF398 ERB398 FAX398 FKT398 FUP398 GEL398 GOH398 GYD398 HHZ398 HRV398 IBR398 ILN398 IVJ398 JFF398 JPB398 JYX398 KIT398 KSP398 LCL398 LMH398 LWD398 MFZ398 MPV398 MZR398 NJN398 NTJ398 ODF398 ONB398 OWX398 PGT398 PQP398 QAL398 QKH398 QUD398 RDZ398 RNV398 RXR398 SHN398 SRJ398 TBF398 TLB398 TUX398 UET398 UOP398 UYL398 VIH398 VSD398 WBZ398 WLV398 WVR398 Y836 JF836 TB836 ACX836 AMT836 AWP836 BGL836 BQH836 CAD836 CJZ836 CTV836 DDR836 DNN836 DXJ836 EHF836 ERB836 FAX836 FKT836 FUP836 GEL836 GOH836 GYD836 HHZ836 HRV836 IBR836 ILN836 IVJ836 JFF836 JPB836 JYX836 KIT836 KSP836 LCL836 LMH836 LWD836 MFZ836 MPV836 MZR836 NJN836 NTJ836 ODF836 ONB836 OWX836 PGT836 PQP836 QAL836 QKH836 QUD836 RDZ836 RNV836 RXR836 SHN836 SRJ836 TBF836 TLB836 TUX836 UET836 UOP836 UYL836 VIH836 VSD836 WBZ836 WLV836 WVR836 Y961:Y991 JF961:JF991 TB961:TB991 ACX961:ACX991 AMT961:AMT991 AWP961:AWP991 BGL961:BGL991 BQH961:BQH991 CAD961:CAD991 CJZ961:CJZ991 CTV961:CTV991 DDR961:DDR991 DNN961:DNN991 DXJ961:DXJ991 EHF961:EHF991 ERB961:ERB991 FAX961:FAX991 FKT961:FKT991 FUP961:FUP991 GEL961:GEL991 GOH961:GOH991 GYD961:GYD991 HHZ961:HHZ991 HRV961:HRV991 IBR961:IBR991 ILN961:ILN991 IVJ961:IVJ991 JFF961:JFF991 JPB961:JPB991 JYX961:JYX991 KIT961:KIT991 KSP961:KSP991 LCL961:LCL991 LMH961:LMH991 LWD961:LWD991 MFZ961:MFZ991 MPV961:MPV991 MZR961:MZR991 NJN961:NJN991 NTJ961:NTJ991 ODF961:ODF991 ONB961:ONB991 OWX961:OWX991 PGT961:PGT991 PQP961:PQP991 QAL961:QAL991 QKH961:QKH991 QUD961:QUD991 RDZ961:RDZ991 RNV961:RNV991 RXR961:RXR991 SHN961:SHN991 SRJ961:SRJ991 TBF961:TBF991 TLB961:TLB991 TUX961:TUX991 UET961:UET991 UOP961:UOP991 UYL961:UYL991 VIH961:VIH991 VSD961:VSD991 WBZ961:WBZ991 WLV961:WLV991 WVR961:WVR991 Y678 JF678 TB678 ACX678 AMT678 AWP678 BGL678 BQH678 CAD678 CJZ678 CTV678 DDR678 DNN678 DXJ678 EHF678 ERB678 FAX678 FKT678 FUP678 GEL678 GOH678 GYD678 HHZ678 HRV678 IBR678 ILN678 IVJ678 JFF678 JPB678 JYX678 KIT678 KSP678 LCL678 LMH678 LWD678 MFZ678 MPV678 MZR678 NJN678 NTJ678 ODF678 ONB678 OWX678 PGT678 PQP678 QAL678 QKH678 QUD678 RDZ678 RNV678 RXR678 SHN678 SRJ678 TBF678 TLB678 TUX678 UET678 UOP678 UYL678 VIH678 VSD678 WBZ678 WLV678 WVR678 Y1070:Y1083 JF1070:JF1083 TB1070:TB1083 ACX1070:ACX1083 AMT1070:AMT1083 AWP1070:AWP1083 BGL1070:BGL1083 BQH1070:BQH1083 CAD1070:CAD1083 CJZ1070:CJZ1083 CTV1070:CTV1083 DDR1070:DDR1083 DNN1070:DNN1083 DXJ1070:DXJ1083 EHF1070:EHF1083 ERB1070:ERB1083 FAX1070:FAX1083 FKT1070:FKT1083 FUP1070:FUP1083 GEL1070:GEL1083 GOH1070:GOH1083 GYD1070:GYD1083 HHZ1070:HHZ1083 HRV1070:HRV1083 IBR1070:IBR1083 ILN1070:ILN1083 IVJ1070:IVJ1083 JFF1070:JFF1083 JPB1070:JPB1083 JYX1070:JYX1083 KIT1070:KIT1083 KSP1070:KSP1083 LCL1070:LCL1083 LMH1070:LMH1083 LWD1070:LWD1083 MFZ1070:MFZ1083 MPV1070:MPV1083 MZR1070:MZR1083 NJN1070:NJN1083 NTJ1070:NTJ1083 ODF1070:ODF1083 ONB1070:ONB1083 OWX1070:OWX1083 PGT1070:PGT1083 PQP1070:PQP1083 QAL1070:QAL1083 QKH1070:QKH1083 QUD1070:QUD1083 RDZ1070:RDZ1083 RNV1070:RNV1083 RXR1070:RXR1083 SHN1070:SHN1083 SRJ1070:SRJ1083 TBF1070:TBF1083 TLB1070:TLB1083 TUX1070:TUX1083 UET1070:UET1083 UOP1070:UOP1083 UYL1070:UYL1083 VIH1070:VIH1083 VSD1070:VSD1083 WBZ1070:WBZ1083 WLV1070:WLV1083 WVR1070:WVR1083 WVR11:WVR36 WLV11:WLV36 WBZ11:WBZ36 VSD11:VSD36 VIH11:VIH36 UYL11:UYL36 UOP11:UOP36 UET11:UET36 TUX11:TUX36 TLB11:TLB36 TBF11:TBF36 SRJ11:SRJ36 SHN11:SHN36 RXR11:RXR36 RNV11:RNV36 RDZ11:RDZ36 QUD11:QUD36 QKH11:QKH36 QAL11:QAL36 PQP11:PQP36 PGT11:PGT36 OWX11:OWX36 ONB11:ONB36 ODF11:ODF36 NTJ11:NTJ36 NJN11:NJN36 MZR11:MZR36 MPV11:MPV36 MFZ11:MFZ36 LWD11:LWD36 LMH11:LMH36 LCL11:LCL36 KSP11:KSP36 KIT11:KIT36 JYX11:JYX36 JPB11:JPB36 JFF11:JFF36 IVJ11:IVJ36 ILN11:ILN36 IBR11:IBR36 HRV11:HRV36 HHZ11:HHZ36 GYD11:GYD36 GOH11:GOH36 GEL11:GEL36 FUP11:FUP36 FKT11:FKT36 FAX11:FAX36 ERB11:ERB36 EHF11:EHF36 DXJ11:DXJ36 DNN11:DNN36 DDR11:DDR36 CTV11:CTV36 CJZ11:CJZ36 CAD11:CAD36 BQH11:BQH36 BGL11:BGL36 AWP11:AWP36 AMT11:AMT36 ACX11:ACX36 TB11:TB36 JF11:JF36 Y11:Y36 Y827 JF827 TB827 ACX827 AMT827 AWP827 BGL827 BQH827 CAD827 CJZ827 CTV827 DDR827 DNN827 DXJ827 EHF827 ERB827 FAX827 FKT827 FUP827 GEL827 GOH827 GYD827 HHZ827 HRV827 IBR827 ILN827 IVJ827 JFF827 JPB827 JYX827 KIT827 KSP827 LCL827 LMH827 LWD827 MFZ827 MPV827 MZR827 NJN827 NTJ827 ODF827 ONB827 OWX827 PGT827 PQP827 QAL827 QKH827 QUD827 RDZ827 RNV827 RXR827 SHN827 SRJ827 TBF827 TLB827 TUX827 UET827 UOP827 UYL827 VIH827 VSD827 WBZ827 WLV827 WVR827 Y830 JF830 TB830 ACX830 AMT830 AWP830 BGL830 BQH830 CAD830 CJZ830 CTV830 DDR830 DNN830 DXJ830 EHF830 ERB830 FAX830 FKT830 FUP830 GEL830 GOH830 GYD830 HHZ830 HRV830 IBR830 ILN830 IVJ830 JFF830 JPB830 JYX830 KIT830 KSP830 LCL830 LMH830 LWD830 MFZ830 MPV830 MZR830 NJN830 NTJ830 ODF830 ONB830 OWX830 PGT830 PQP830 QAL830 QKH830 QUD830 RDZ830 RNV830 RXR830 SHN830 SRJ830 TBF830 TLB830 TUX830 UET830 UOP830 UYL830 VIH830 VSD830 WBZ830 WLV830 WVR830 Y1092 Y508:Y514 JU508:JU514 TQ508:TQ514 ADM508:ADM514 ANI508:ANI514 AXE508:AXE514 BHA508:BHA514 BQW508:BQW514 CAS508:CAS514 CKO508:CKO514 CUK508:CUK514 DEG508:DEG514 DOC508:DOC514 DXY508:DXY514 EHU508:EHU514 ERQ508:ERQ514 FBM508:FBM514 FLI508:FLI514 FVE508:FVE514 GFA508:GFA514 GOW508:GOW514 GYS508:GYS514 HIO508:HIO514 HSK508:HSK514 ICG508:ICG514 IMC508:IMC514 IVY508:IVY514 JFU508:JFU514 JPQ508:JPQ514 JZM508:JZM514 KJI508:KJI514 KTE508:KTE514 LDA508:LDA514 LMW508:LMW514 LWS508:LWS514 MGO508:MGO514 MQK508:MQK514 NAG508:NAG514 NKC508:NKC514 NTY508:NTY514 ODU508:ODU514 ONQ508:ONQ514 OXM508:OXM514 PHI508:PHI514 PRE508:PRE514 QBA508:QBA514 QKW508:QKW514 QUS508:QUS514 REO508:REO514 ROK508:ROK514 RYG508:RYG514 SIC508:SIC514 SRY508:SRY514 TBU508:TBU514 TLQ508:TLQ514 TVM508:TVM514 UFI508:UFI514 UPE508:UPE514 UZA508:UZA514 VIW508:VIW514 VSS508:VSS514 WCO508:WCO514 WMK508:WMK514 WWG508:WWG514 Y570 JU570 TQ570 ADM570 ANI570 AXE570 BHA570 BQW570 CAS570 CKO570 CUK570 DEG570 DOC570 DXY570 EHU570 ERQ570 FBM570 FLI570 FVE570 GFA570 GOW570 GYS570 HIO570 HSK570 ICG570 IMC570 IVY570 JFU570 JPQ570 JZM570 KJI570 KTE570 LDA570 LMW570 LWS570 MGO570 MQK570 NAG570 NKC570 NTY570 ODU570 ONQ570 OXM570 PHI570 PRE570 QBA570 QKW570 QUS570 REO570 ROK570 RYG570 SIC570 SRY570 TBU570 TLQ570 TVM570 UFI570 UPE570 UZA570 VIW570 VSS570 WCO570 WMK570 WWG570 Y735:Y739 WWG735:WWG739 WMK735:WMK739 WCO735:WCO739 VSS735:VSS739 VIW735:VIW739 UZA735:UZA739 UPE735:UPE739 UFI735:UFI739 TVM735:TVM739 TLQ735:TLQ739 TBU735:TBU739 SRY735:SRY739 SIC735:SIC739 RYG735:RYG739 ROK735:ROK739 REO735:REO739 QUS735:QUS739 QKW735:QKW739 QBA735:QBA739 PRE735:PRE739 PHI735:PHI739 OXM735:OXM739 ONQ735:ONQ739 ODU735:ODU739 NTY735:NTY739 NKC735:NKC739 NAG735:NAG739 MQK735:MQK739 MGO735:MGO739 LWS735:LWS739 LMW735:LMW739 LDA735:LDA739 KTE735:KTE739 KJI735:KJI739 JZM735:JZM739 JPQ735:JPQ739 JFU735:JFU739 IVY735:IVY739 IMC735:IMC739 ICG735:ICG739 HSK735:HSK739 HIO735:HIO739 GYS735:GYS739 GOW735:GOW739 GFA735:GFA739 FVE735:FVE739 FLI735:FLI739 FBM735:FBM739 ERQ735:ERQ739 EHU735:EHU739 DXY735:DXY739 DOC735:DOC739 DEG735:DEG739 CUK735:CUK739 CKO735:CKO739 CAS735:CAS739 BQW735:BQW739 BHA735:BHA739 AXE735:AXE739 ANI735:ANI739 ADM735:ADM739 TQ735:TQ739 JU735:JU739 Y741:Y742 JU741:JU742 TQ741:TQ742 ADM741:ADM742 ANI741:ANI742 AXE741:AXE742 BHA741:BHA742 BQW741:BQW742 CAS741:CAS742 CKO741:CKO742 CUK741:CUK742 DEG741:DEG742 DOC741:DOC742 DXY741:DXY742 EHU741:EHU742 ERQ741:ERQ742 FBM741:FBM742 FLI741:FLI742 FVE741:FVE742 GFA741:GFA742 GOW741:GOW742 GYS741:GYS742 HIO741:HIO742 HSK741:HSK742 ICG741:ICG742 IMC741:IMC742 IVY741:IVY742 JFU741:JFU742 JPQ741:JPQ742 JZM741:JZM742 KJI741:KJI742 KTE741:KTE742 LDA741:LDA742 LMW741:LMW742 LWS741:LWS742 MGO741:MGO742 MQK741:MQK742 NAG741:NAG742 NKC741:NKC742 NTY741:NTY742 ODU741:ODU742 ONQ741:ONQ742 OXM741:OXM742 PHI741:PHI742 PRE741:PRE742 QBA741:QBA742 QKW741:QKW742 QUS741:QUS742 REO741:REO742 ROK741:ROK742 RYG741:RYG742 SIC741:SIC742 SRY741:SRY742 TBU741:TBU742 TLQ741:TLQ742 TVM741:TVM742 UFI741:UFI742 UPE741:UPE742 UZA741:UZA742 VIW741:VIW742 VSS741:VSS742 WCO741:WCO742 WMK741:WMK742 WWG741:WWG742 Y744 JU744 TQ744 ADM744 ANI744 AXE744 BHA744 BQW744 CAS744 CKO744 CUK744 DEG744 DOC744 DXY744 EHU744 ERQ744 FBM744 FLI744 FVE744 GFA744 GOW744 GYS744 HIO744 HSK744 ICG744 IMC744 IVY744 JFU744 JPQ744 JZM744 KJI744 KTE744 LDA744 LMW744 LWS744 MGO744 MQK744 NAG744 NKC744 NTY744 ODU744 ONQ744 OXM744 PHI744 PRE744 QBA744 QKW744 QUS744 REO744 ROK744 RYG744 SIC744 SRY744 TBU744 TLQ744 TVM744 UFI744 UPE744 UZA744 VIW744 VSS744 WCO744 WMK744 WWG744 Y746:Y751 Y941:Y951 JU941:JU951 TQ941:TQ951 ADM941:ADM951 ANI941:ANI951 AXE941:AXE951 BHA941:BHA951 BQW941:BQW951 CAS941:CAS951 CKO941:CKO951 CUK941:CUK951 DEG941:DEG951 DOC941:DOC951 DXY941:DXY951 EHU941:EHU951 ERQ941:ERQ951 FBM941:FBM951 FLI941:FLI951 FVE941:FVE951 GFA941:GFA951 GOW941:GOW951 GYS941:GYS951 HIO941:HIO951 HSK941:HSK951 ICG941:ICG951 IMC941:IMC951 IVY941:IVY951 JFU941:JFU951 JPQ941:JPQ951 JZM941:JZM951 KJI941:KJI951 KTE941:KTE951 LDA941:LDA951 LMW941:LMW951 LWS941:LWS951 MGO941:MGO951 MQK941:MQK951 NAG941:NAG951 NKC941:NKC951 NTY941:NTY951 ODU941:ODU951 ONQ941:ONQ951 OXM941:OXM951 PHI941:PHI951 PRE941:PRE951 QBA941:QBA951 QKW941:QKW951 QUS941:QUS951 REO941:REO951 ROK941:ROK951 RYG941:RYG951 SIC941:SIC951 SRY941:SRY951 TBU941:TBU951 TLQ941:TLQ951 TVM941:TVM951 UFI941:UFI951 UPE941:UPE951 UZA941:UZA951 VIW941:VIW951 VSS941:VSS951 WCO941:WCO951 WMK941:WMK951 WWG941:WWG951" xr:uid="{AEBD2D9F-F646-4335-AC83-E5845B85A566}"/>
    <dataValidation allowBlank="1" showInputMessage="1" showErrorMessage="1" errorTitle="purpose " error="Obvezen podatek - v angleškem jeziku!" prompt="Obvezen podatek" sqref="O11:O32 IV11:IV32 SR11:SR32 ACN11:ACN32 AMJ11:AMJ32 AWF11:AWF32 BGB11:BGB32 BPX11:BPX32 BZT11:BZT32 CJP11:CJP32 CTL11:CTL32 DDH11:DDH32 DND11:DND32 DWZ11:DWZ32 EGV11:EGV32 EQR11:EQR32 FAN11:FAN32 FKJ11:FKJ32 FUF11:FUF32 GEB11:GEB32 GNX11:GNX32 GXT11:GXT32 HHP11:HHP32 HRL11:HRL32 IBH11:IBH32 ILD11:ILD32 IUZ11:IUZ32 JEV11:JEV32 JOR11:JOR32 JYN11:JYN32 KIJ11:KIJ32 KSF11:KSF32 LCB11:LCB32 LLX11:LLX32 LVT11:LVT32 MFP11:MFP32 MPL11:MPL32 MZH11:MZH32 NJD11:NJD32 NSZ11:NSZ32 OCV11:OCV32 OMR11:OMR32 OWN11:OWN32 PGJ11:PGJ32 PQF11:PQF32 QAB11:QAB32 QJX11:QJX32 QTT11:QTT32 RDP11:RDP32 RNL11:RNL32 RXH11:RXH32 SHD11:SHD32 SQZ11:SQZ32 TAV11:TAV32 TKR11:TKR32 TUN11:TUN32 UEJ11:UEJ32 UOF11:UOF32 UYB11:UYB32 VHX11:VHX32 VRT11:VRT32 WBP11:WBP32 WLL11:WLL32 WVH11:WVH32 O336:O354 IV336:IV354 SR336:SR354 ACN336:ACN354 AMJ336:AMJ354 AWF336:AWF354 BGB336:BGB354 BPX336:BPX354 BZT336:BZT354 CJP336:CJP354 CTL336:CTL354 DDH336:DDH354 DND336:DND354 DWZ336:DWZ354 EGV336:EGV354 EQR336:EQR354 FAN336:FAN354 FKJ336:FKJ354 FUF336:FUF354 GEB336:GEB354 GNX336:GNX354 GXT336:GXT354 HHP336:HHP354 HRL336:HRL354 IBH336:IBH354 ILD336:ILD354 IUZ336:IUZ354 JEV336:JEV354 JOR336:JOR354 JYN336:JYN354 KIJ336:KIJ354 KSF336:KSF354 LCB336:LCB354 LLX336:LLX354 LVT336:LVT354 MFP336:MFP354 MPL336:MPL354 MZH336:MZH354 NJD336:NJD354 NSZ336:NSZ354 OCV336:OCV354 OMR336:OMR354 OWN336:OWN354 PGJ336:PGJ354 PQF336:PQF354 QAB336:QAB354 QJX336:QJX354 QTT336:QTT354 RDP336:RDP354 RNL336:RNL354 RXH336:RXH354 SHD336:SHD354 SQZ336:SQZ354 TAV336:TAV354 TKR336:TKR354 TUN336:TUN354 UEJ336:UEJ354 UOF336:UOF354 UYB336:UYB354 VHX336:VHX354 VRT336:VRT354 WBP336:WBP354 WLL336:WLL354 WVH336:WVH354 O364:O365 IV364:IV365 SR364:SR365 ACN364:ACN365 AMJ364:AMJ365 AWF364:AWF365 BGB364:BGB365 BPX364:BPX365 BZT364:BZT365 CJP364:CJP365 CTL364:CTL365 DDH364:DDH365 DND364:DND365 DWZ364:DWZ365 EGV364:EGV365 EQR364:EQR365 FAN364:FAN365 FKJ364:FKJ365 FUF364:FUF365 GEB364:GEB365 GNX364:GNX365 GXT364:GXT365 HHP364:HHP365 HRL364:HRL365 IBH364:IBH365 ILD364:ILD365 IUZ364:IUZ365 JEV364:JEV365 JOR364:JOR365 JYN364:JYN365 KIJ364:KIJ365 KSF364:KSF365 LCB364:LCB365 LLX364:LLX365 LVT364:LVT365 MFP364:MFP365 MPL364:MPL365 MZH364:MZH365 NJD364:NJD365 NSZ364:NSZ365 OCV364:OCV365 OMR364:OMR365 OWN364:OWN365 PGJ364:PGJ365 PQF364:PQF365 QAB364:QAB365 QJX364:QJX365 QTT364:QTT365 RDP364:RDP365 RNL364:RNL365 RXH364:RXH365 SHD364:SHD365 SQZ364:SQZ365 TAV364:TAV365 TKR364:TKR365 TUN364:TUN365 UEJ364:UEJ365 UOF364:UOF365 UYB364:UYB365 VHX364:VHX365 VRT364:VRT365 WBP364:WBP365 WLL364:WLL365 WVH364:WVH365 O367:O372 IV367:IV372 SR367:SR372 ACN367:ACN372 AMJ367:AMJ372 AWF367:AWF372 BGB367:BGB372 BPX367:BPX372 BZT367:BZT372 CJP367:CJP372 CTL367:CTL372 DDH367:DDH372 DND367:DND372 DWZ367:DWZ372 EGV367:EGV372 EQR367:EQR372 FAN367:FAN372 FKJ367:FKJ372 FUF367:FUF372 GEB367:GEB372 GNX367:GNX372 GXT367:GXT372 HHP367:HHP372 HRL367:HRL372 IBH367:IBH372 ILD367:ILD372 IUZ367:IUZ372 JEV367:JEV372 JOR367:JOR372 JYN367:JYN372 KIJ367:KIJ372 KSF367:KSF372 LCB367:LCB372 LLX367:LLX372 LVT367:LVT372 MFP367:MFP372 MPL367:MPL372 MZH367:MZH372 NJD367:NJD372 NSZ367:NSZ372 OCV367:OCV372 OMR367:OMR372 OWN367:OWN372 PGJ367:PGJ372 PQF367:PQF372 QAB367:QAB372 QJX367:QJX372 QTT367:QTT372 RDP367:RDP372 RNL367:RNL372 RXH367:RXH372 SHD367:SHD372 SQZ367:SQZ372 TAV367:TAV372 TKR367:TKR372 TUN367:TUN372 UEJ367:UEJ372 UOF367:UOF372 UYB367:UYB372 VHX367:VHX372 VRT367:VRT372 WBP367:WBP372 WLL367:WLL372 WVH367:WVH372 O670:O673 IV670:IV673 SR670:SR673 ACN670:ACN673 AMJ670:AMJ673 AWF670:AWF673 BGB670:BGB673 BPX670:BPX673 BZT670:BZT673 CJP670:CJP673 CTL670:CTL673 DDH670:DDH673 DND670:DND673 DWZ670:DWZ673 EGV670:EGV673 EQR670:EQR673 FAN670:FAN673 FKJ670:FKJ673 FUF670:FUF673 GEB670:GEB673 GNX670:GNX673 GXT670:GXT673 HHP670:HHP673 HRL670:HRL673 IBH670:IBH673 ILD670:ILD673 IUZ670:IUZ673 JEV670:JEV673 JOR670:JOR673 JYN670:JYN673 KIJ670:KIJ673 KSF670:KSF673 LCB670:LCB673 LLX670:LLX673 LVT670:LVT673 MFP670:MFP673 MPL670:MPL673 MZH670:MZH673 NJD670:NJD673 NSZ670:NSZ673 OCV670:OCV673 OMR670:OMR673 OWN670:OWN673 PGJ670:PGJ673 PQF670:PQF673 QAB670:QAB673 QJX670:QJX673 QTT670:QTT673 RDP670:RDP673 RNL670:RNL673 RXH670:RXH673 SHD670:SHD673 SQZ670:SQZ673 TAV670:TAV673 TKR670:TKR673 TUN670:TUN673 UEJ670:UEJ673 UOF670:UOF673 UYB670:UYB673 VHX670:VHX673 VRT670:VRT673 WBP670:WBP673 WLL670:WLL673 WVH670:WVH673 O879 IV879 SR879 ACN879 AMJ879 AWF879 BGB879 BPX879 BZT879 CJP879 CTL879 DDH879 DND879 DWZ879 EGV879 EQR879 FAN879 FKJ879 FUF879 GEB879 GNX879 GXT879 HHP879 HRL879 IBH879 ILD879 IUZ879 JEV879 JOR879 JYN879 KIJ879 KSF879 LCB879 LLX879 LVT879 MFP879 MPL879 MZH879 NJD879 NSZ879 OCV879 OMR879 OWN879 PGJ879 PQF879 QAB879 QJX879 QTT879 RDP879 RNL879 RXH879 SHD879 SQZ879 TAV879 TKR879 TUN879 UEJ879 UOF879 UYB879 VHX879 VRT879 WBP879 WLL879 WVH879 O890 IV890 SR890 ACN890 AMJ890 AWF890 BGB890 BPX890 BZT890 CJP890 CTL890 DDH890 DND890 DWZ890 EGV890 EQR890 FAN890 FKJ890 FUF890 GEB890 GNX890 GXT890 HHP890 HRL890 IBH890 ILD890 IUZ890 JEV890 JOR890 JYN890 KIJ890 KSF890 LCB890 LLX890 LVT890 MFP890 MPL890 MZH890 NJD890 NSZ890 OCV890 OMR890 OWN890 PGJ890 PQF890 QAB890 QJX890 QTT890 RDP890 RNL890 RXH890 SHD890 SQZ890 TAV890 TKR890 TUN890 UEJ890 UOF890 UYB890 VHX890 VRT890 WBP890 WLL890 WVH890 O1087 IV1087 SR1087 ACN1087 AMJ1087 AWF1087 BGB1087 BPX1087 BZT1087 CJP1087 CTL1087 DDH1087 DND1087 DWZ1087 EGV1087 EQR1087 FAN1087 FKJ1087 FUF1087 GEB1087 GNX1087 GXT1087 HHP1087 HRL1087 IBH1087 ILD1087 IUZ1087 JEV1087 JOR1087 JYN1087 KIJ1087 KSF1087 LCB1087 LLX1087 LVT1087 MFP1087 MPL1087 MZH1087 NJD1087 NSZ1087 OCV1087 OMR1087 OWN1087 PGJ1087 PQF1087 QAB1087 QJX1087 QTT1087 RDP1087 RNL1087 RXH1087 SHD1087 SQZ1087 TAV1087 TKR1087 TUN1087 UEJ1087 UOF1087 UYB1087 VHX1087 VRT1087 WBP1087 WLL1087 WVH1087 O1178:O1181 IV1176:IV1179 SR1176:SR1179 ACN1176:ACN1179 AMJ1176:AMJ1179 AWF1176:AWF1179 BGB1176:BGB1179 BPX1176:BPX1179 BZT1176:BZT1179 CJP1176:CJP1179 CTL1176:CTL1179 DDH1176:DDH1179 DND1176:DND1179 DWZ1176:DWZ1179 EGV1176:EGV1179 EQR1176:EQR1179 FAN1176:FAN1179 FKJ1176:FKJ1179 FUF1176:FUF1179 GEB1176:GEB1179 GNX1176:GNX1179 GXT1176:GXT1179 HHP1176:HHP1179 HRL1176:HRL1179 IBH1176:IBH1179 ILD1176:ILD1179 IUZ1176:IUZ1179 JEV1176:JEV1179 JOR1176:JOR1179 JYN1176:JYN1179 KIJ1176:KIJ1179 KSF1176:KSF1179 LCB1176:LCB1179 LLX1176:LLX1179 LVT1176:LVT1179 MFP1176:MFP1179 MPL1176:MPL1179 MZH1176:MZH1179 NJD1176:NJD1179 NSZ1176:NSZ1179 OCV1176:OCV1179 OMR1176:OMR1179 OWN1176:OWN1179 PGJ1176:PGJ1179 PQF1176:PQF1179 QAB1176:QAB1179 QJX1176:QJX1179 QTT1176:QTT1179 RDP1176:RDP1179 RNL1176:RNL1179 RXH1176:RXH1179 SHD1176:SHD1179 SQZ1176:SQZ1179 TAV1176:TAV1179 TKR1176:TKR1179 TUN1176:TUN1179 UEJ1176:UEJ1179 UOF1176:UOF1179 UYB1176:UYB1179 VHX1176:VHX1179 VRT1176:VRT1179 WBP1176:WBP1179 WLL1176:WLL1179 WVH1176:WVH1179 O1233:O1237 IV1231:IV1235 SR1231:SR1235 ACN1231:ACN1235 AMJ1231:AMJ1235 AWF1231:AWF1235 BGB1231:BGB1235 BPX1231:BPX1235 BZT1231:BZT1235 CJP1231:CJP1235 CTL1231:CTL1235 DDH1231:DDH1235 DND1231:DND1235 DWZ1231:DWZ1235 EGV1231:EGV1235 EQR1231:EQR1235 FAN1231:FAN1235 FKJ1231:FKJ1235 FUF1231:FUF1235 GEB1231:GEB1235 GNX1231:GNX1235 GXT1231:GXT1235 HHP1231:HHP1235 HRL1231:HRL1235 IBH1231:IBH1235 ILD1231:ILD1235 IUZ1231:IUZ1235 JEV1231:JEV1235 JOR1231:JOR1235 JYN1231:JYN1235 KIJ1231:KIJ1235 KSF1231:KSF1235 LCB1231:LCB1235 LLX1231:LLX1235 LVT1231:LVT1235 MFP1231:MFP1235 MPL1231:MPL1235 MZH1231:MZH1235 NJD1231:NJD1235 NSZ1231:NSZ1235 OCV1231:OCV1235 OMR1231:OMR1235 OWN1231:OWN1235 PGJ1231:PGJ1235 PQF1231:PQF1235 QAB1231:QAB1235 QJX1231:QJX1235 QTT1231:QTT1235 RDP1231:RDP1235 RNL1231:RNL1235 RXH1231:RXH1235 SHD1231:SHD1235 SQZ1231:SQZ1235 TAV1231:TAV1235 TKR1231:TKR1235 TUN1231:TUN1235 UEJ1231:UEJ1235 UOF1231:UOF1235 UYB1231:UYB1235 VHX1231:VHX1235 VRT1231:VRT1235 WBP1231:WBP1235 WLL1231:WLL1235 WVH1231:WVH1235 O1227 IV1225 SR1225 ACN1225 AMJ1225 AWF1225 BGB1225 BPX1225 BZT1225 CJP1225 CTL1225 DDH1225 DND1225 DWZ1225 EGV1225 EQR1225 FAN1225 FKJ1225 FUF1225 GEB1225 GNX1225 GXT1225 HHP1225 HRL1225 IBH1225 ILD1225 IUZ1225 JEV1225 JOR1225 JYN1225 KIJ1225 KSF1225 LCB1225 LLX1225 LVT1225 MFP1225 MPL1225 MZH1225 NJD1225 NSZ1225 OCV1225 OMR1225 OWN1225 PGJ1225 PQF1225 QAB1225 QJX1225 QTT1225 RDP1225 RNL1225 RXH1225 SHD1225 SQZ1225 TAV1225 TKR1225 TUN1225 UEJ1225 UOF1225 UYB1225 VHX1225 VRT1225 WBP1225 WLL1225 WVH1225 O164 IV164 SR164 ACN164 AMJ164 AWF164 BGB164 BPX164 BZT164 CJP164 CTL164 DDH164 DND164 DWZ164 EGV164 EQR164 FAN164 FKJ164 FUF164 GEB164 GNX164 GXT164 HHP164 HRL164 IBH164 ILD164 IUZ164 JEV164 JOR164 JYN164 KIJ164 KSF164 LCB164 LLX164 LVT164 MFP164 MPL164 MZH164 NJD164 NSZ164 OCV164 OMR164 OWN164 PGJ164 PQF164 QAB164 QJX164 QTT164 RDP164 RNL164 RXH164 SHD164 SQZ164 TAV164 TKR164 TUN164 UEJ164 UOF164 UYB164 VHX164 VRT164 WBP164 WLL164 WVH164 O382 IV382 SR382 ACN382 AMJ382 AWF382 BGB382 BPX382 BZT382 CJP382 CTL382 DDH382 DND382 DWZ382 EGV382 EQR382 FAN382 FKJ382 FUF382 GEB382 GNX382 GXT382 HHP382 HRL382 IBH382 ILD382 IUZ382 JEV382 JOR382 JYN382 KIJ382 KSF382 LCB382 LLX382 LVT382 MFP382 MPL382 MZH382 NJD382 NSZ382 OCV382 OMR382 OWN382 PGJ382 PQF382 QAB382 QJX382 QTT382 RDP382 RNL382 RXH382 SHD382 SQZ382 TAV382 TKR382 TUN382 UEJ382 UOF382 UYB382 VHX382 VRT382 WBP382 WLL382 WVH382 O535 IV535 SR535 ACN535 AMJ535 AWF535 BGB535 BPX535 BZT535 CJP535 CTL535 DDH535 DND535 DWZ535 EGV535 EQR535 FAN535 FKJ535 FUF535 GEB535 GNX535 GXT535 HHP535 HRL535 IBH535 ILD535 IUZ535 JEV535 JOR535 JYN535 KIJ535 KSF535 LCB535 LLX535 LVT535 MFP535 MPL535 MZH535 NJD535 NSZ535 OCV535 OMR535 OWN535 PGJ535 PQF535 QAB535 QJX535 QTT535 RDP535 RNL535 RXH535 SHD535 SQZ535 TAV535 TKR535 TUN535 UEJ535 UOF535 UYB535 VHX535 VRT535 WBP535 WLL535 WVH535 O676 IV676 SR676 ACN676 AMJ676 AWF676 BGB676 BPX676 BZT676 CJP676 CTL676 DDH676 DND676 DWZ676 EGV676 EQR676 FAN676 FKJ676 FUF676 GEB676 GNX676 GXT676 HHP676 HRL676 IBH676 ILD676 IUZ676 JEV676 JOR676 JYN676 KIJ676 KSF676 LCB676 LLX676 LVT676 MFP676 MPL676 MZH676 NJD676 NSZ676 OCV676 OMR676 OWN676 PGJ676 PQF676 QAB676 QJX676 QTT676 RDP676 RNL676 RXH676 SHD676 SQZ676 TAV676 TKR676 TUN676 UEJ676 UOF676 UYB676 VHX676 VRT676 WBP676 WLL676 WVH676 O398 IV398 SR398 ACN398 AMJ398 AWF398 BGB398 BPX398 BZT398 CJP398 CTL398 DDH398 DND398 DWZ398 EGV398 EQR398 FAN398 FKJ398 FUF398 GEB398 GNX398 GXT398 HHP398 HRL398 IBH398 ILD398 IUZ398 JEV398 JOR398 JYN398 KIJ398 KSF398 LCB398 LLX398 LVT398 MFP398 MPL398 MZH398 NJD398 NSZ398 OCV398 OMR398 OWN398 PGJ398 PQF398 QAB398 QJX398 QTT398 RDP398 RNL398 RXH398 SHD398 SQZ398 TAV398 TKR398 TUN398 UEJ398 UOF398 UYB398 VHX398 VRT398 WBP398 WLL398 WVH398 O506 IV506 SR506 ACN506 AMJ506 AWF506 BGB506 BPX506 BZT506 CJP506 CTL506 DDH506 DND506 DWZ506 EGV506 EQR506 FAN506 FKJ506 FUF506 GEB506 GNX506 GXT506 HHP506 HRL506 IBH506 ILD506 IUZ506 JEV506 JOR506 JYN506 KIJ506 KSF506 LCB506 LLX506 LVT506 MFP506 MPL506 MZH506 NJD506 NSZ506 OCV506 OMR506 OWN506 PGJ506 PQF506 QAB506 QJX506 QTT506 RDP506 RNL506 RXH506 SHD506 SQZ506 TAV506 TKR506 TUN506 UEJ506 UOF506 UYB506 VHX506 VRT506 WBP506 WLL506 WVH506 O836 IV836 SR836 ACN836 AMJ836 AWF836 BGB836 BPX836 BZT836 CJP836 CTL836 DDH836 DND836 DWZ836 EGV836 EQR836 FAN836 FKJ836 FUF836 GEB836 GNX836 GXT836 HHP836 HRL836 IBH836 ILD836 IUZ836 JEV836 JOR836 JYN836 KIJ836 KSF836 LCB836 LLX836 LVT836 MFP836 MPL836 MZH836 NJD836 NSZ836 OCV836 OMR836 OWN836 PGJ836 PQF836 QAB836 QJX836 QTT836 RDP836 RNL836 RXH836 SHD836 SQZ836 TAV836 TKR836 TUN836 UEJ836 UOF836 UYB836 VHX836 VRT836 WBP836 WLL836 WVH836 O961 IV961 SR961 ACN961 AMJ961 AWF961 BGB961 BPX961 BZT961 CJP961 CTL961 DDH961 DND961 DWZ961 EGV961 EQR961 FAN961 FKJ961 FUF961 GEB961 GNX961 GXT961 HHP961 HRL961 IBH961 ILD961 IUZ961 JEV961 JOR961 JYN961 KIJ961 KSF961 LCB961 LLX961 LVT961 MFP961 MPL961 MZH961 NJD961 NSZ961 OCV961 OMR961 OWN961 PGJ961 PQF961 QAB961 QJX961 QTT961 RDP961 RNL961 RXH961 SHD961 SQZ961 TAV961 TKR961 TUN961 UEJ961 UOF961 UYB961 VHX961 VRT961 WBP961 WLL961 WVH961 O678 IV678 SR678 ACN678 AMJ678 AWF678 BGB678 BPX678 BZT678 CJP678 CTL678 DDH678 DND678 DWZ678 EGV678 EQR678 FAN678 FKJ678 FUF678 GEB678 GNX678 GXT678 HHP678 HRL678 IBH678 ILD678 IUZ678 JEV678 JOR678 JYN678 KIJ678 KSF678 LCB678 LLX678 LVT678 MFP678 MPL678 MZH678 NJD678 NSZ678 OCV678 OMR678 OWN678 PGJ678 PQF678 QAB678 QJX678 QTT678 RDP678 RNL678 RXH678 SHD678 SQZ678 TAV678 TKR678 TUN678 UEJ678 UOF678 UYB678 VHX678 VRT678 WBP678 WLL678 WVH678 WVH34:WVH36 WLL34:WLL36 WBP34:WBP36 VRT34:VRT36 VHX34:VHX36 UYB34:UYB36 UOF34:UOF36 UEJ34:UEJ36 TUN34:TUN36 TKR34:TKR36 TAV34:TAV36 SQZ34:SQZ36 SHD34:SHD36 RXH34:RXH36 RNL34:RNL36 RDP34:RDP36 QTT34:QTT36 QJX34:QJX36 QAB34:QAB36 PQF34:PQF36 PGJ34:PGJ36 OWN34:OWN36 OMR34:OMR36 OCV34:OCV36 NSZ34:NSZ36 NJD34:NJD36 MZH34:MZH36 MPL34:MPL36 MFP34:MFP36 LVT34:LVT36 LLX34:LLX36 LCB34:LCB36 KSF34:KSF36 KIJ34:KIJ36 JYN34:JYN36 JOR34:JOR36 JEV34:JEV36 IUZ34:IUZ36 ILD34:ILD36 IBH34:IBH36 HRL34:HRL36 HHP34:HHP36 GXT34:GXT36 GNX34:GNX36 GEB34:GEB36 FUF34:FUF36 FKJ34:FKJ36 FAN34:FAN36 EQR34:EQR36 EGV34:EGV36 DWZ34:DWZ36 DND34:DND36 DDH34:DDH36 CTL34:CTL36 CJP34:CJP36 BZT34:BZT36 BPX34:BPX36 BGB34:BGB36 AWF34:AWF36 AMJ34:AMJ36 ACN34:ACN36 SR34:SR36 IV34:IV36 O34:O36 O830 IV830 SR830 ACN830 AMJ830 AWF830 BGB830 BPX830 BZT830 CJP830 CTL830 DDH830 DND830 DWZ830 EGV830 EQR830 FAN830 FKJ830 FUF830 GEB830 GNX830 GXT830 HHP830 HRL830 IBH830 ILD830 IUZ830 JEV830 JOR830 JYN830 KIJ830 KSF830 LCB830 LLX830 LVT830 MFP830 MPL830 MZH830 NJD830 NSZ830 OCV830 OMR830 OWN830 PGJ830 PQF830 QAB830 QJX830 QTT830 RDP830 RNL830 RXH830 SHD830 SQZ830 TAV830 TKR830 TUN830 UEJ830 UOF830 UYB830 VHX830 VRT830 WBP830 WLL830 WVH830 O508:O514 JK508:JK514 TG508:TG514 ADC508:ADC514 AMY508:AMY514 AWU508:AWU514 BGQ508:BGQ514 BQM508:BQM514 CAI508:CAI514 CKE508:CKE514 CUA508:CUA514 DDW508:DDW514 DNS508:DNS514 DXO508:DXO514 EHK508:EHK514 ERG508:ERG514 FBC508:FBC514 FKY508:FKY514 FUU508:FUU514 GEQ508:GEQ514 GOM508:GOM514 GYI508:GYI514 HIE508:HIE514 HSA508:HSA514 IBW508:IBW514 ILS508:ILS514 IVO508:IVO514 JFK508:JFK514 JPG508:JPG514 JZC508:JZC514 KIY508:KIY514 KSU508:KSU514 LCQ508:LCQ514 LMM508:LMM514 LWI508:LWI514 MGE508:MGE514 MQA508:MQA514 MZW508:MZW514 NJS508:NJS514 NTO508:NTO514 ODK508:ODK514 ONG508:ONG514 OXC508:OXC514 PGY508:PGY514 PQU508:PQU514 QAQ508:QAQ514 QKM508:QKM514 QUI508:QUI514 REE508:REE514 ROA508:ROA514 RXW508:RXW514 SHS508:SHS514 SRO508:SRO514 TBK508:TBK514 TLG508:TLG514 TVC508:TVC514 UEY508:UEY514 UOU508:UOU514 UYQ508:UYQ514 VIM508:VIM514 VSI508:VSI514 WCE508:WCE514 WMA508:WMA514 WVW508:WVW514 O570 JK570 TG570 ADC570 AMY570 AWU570 BGQ570 BQM570 CAI570 CKE570 CUA570 DDW570 DNS570 DXO570 EHK570 ERG570 FBC570 FKY570 FUU570 GEQ570 GOM570 GYI570 HIE570 HSA570 IBW570 ILS570 IVO570 JFK570 JPG570 JZC570 KIY570 KSU570 LCQ570 LMM570 LWI570 MGE570 MQA570 MZW570 NJS570 NTO570 ODK570 ONG570 OXC570 PGY570 PQU570 QAQ570 QKM570 QUI570 REE570 ROA570 RXW570 SHS570 SRO570 TBK570 TLG570 TVC570 UEY570 UOU570 UYQ570 VIM570 VSI570 WCE570 WMA570 WVW570 O736:O739 JK736:JK739 TG736:TG739 ADC736:ADC739 AMY736:AMY739 AWU736:AWU739 BGQ736:BGQ739 BQM736:BQM739 CAI736:CAI739 CKE736:CKE739 CUA736:CUA739 DDW736:DDW739 DNS736:DNS739 DXO736:DXO739 EHK736:EHK739 ERG736:ERG739 FBC736:FBC739 FKY736:FKY739 FUU736:FUU739 GEQ736:GEQ739 GOM736:GOM739 GYI736:GYI739 HIE736:HIE739 HSA736:HSA739 IBW736:IBW739 ILS736:ILS739 IVO736:IVO739 JFK736:JFK739 JPG736:JPG739 JZC736:JZC739 KIY736:KIY739 KSU736:KSU739 LCQ736:LCQ739 LMM736:LMM739 LWI736:LWI739 MGE736:MGE739 MQA736:MQA739 MZW736:MZW739 NJS736:NJS739 NTO736:NTO739 ODK736:ODK739 ONG736:ONG739 OXC736:OXC739 PGY736:PGY739 PQU736:PQU739 QAQ736:QAQ739 QKM736:QKM739 QUI736:QUI739 REE736:REE739 ROA736:ROA739 RXW736:RXW739 SHS736:SHS739 SRO736:SRO739 TBK736:TBK739 TLG736:TLG739 TVC736:TVC739 UEY736:UEY739 UOU736:UOU739 UYQ736:UYQ739 VIM736:VIM739 VSI736:VSI739 WCE736:WCE739 WMA736:WMA739 WVW736:WVW739 O741:O742 JK741:JK742 TG741:TG742 ADC741:ADC742 AMY741:AMY742 AWU741:AWU742 BGQ741:BGQ742 BQM741:BQM742 CAI741:CAI742 CKE741:CKE742 CUA741:CUA742 DDW741:DDW742 DNS741:DNS742 DXO741:DXO742 EHK741:EHK742 ERG741:ERG742 FBC741:FBC742 FKY741:FKY742 FUU741:FUU742 GEQ741:GEQ742 GOM741:GOM742 GYI741:GYI742 HIE741:HIE742 HSA741:HSA742 IBW741:IBW742 ILS741:ILS742 IVO741:IVO742 JFK741:JFK742 JPG741:JPG742 JZC741:JZC742 KIY741:KIY742 KSU741:KSU742 LCQ741:LCQ742 LMM741:LMM742 LWI741:LWI742 MGE741:MGE742 MQA741:MQA742 MZW741:MZW742 NJS741:NJS742 NTO741:NTO742 ODK741:ODK742 ONG741:ONG742 OXC741:OXC742 PGY741:PGY742 PQU741:PQU742 QAQ741:QAQ742 QKM741:QKM742 QUI741:QUI742 REE741:REE742 ROA741:ROA742 RXW741:RXW742 SHS741:SHS742 SRO741:SRO742 TBK741:TBK742 TLG741:TLG742 TVC741:TVC742 UEY741:UEY742 UOU741:UOU742 UYQ741:UYQ742 VIM741:VIM742 VSI741:VSI742 WCE741:WCE742 WMA741:WMA742 WVW741:WVW742 O744:O748 JK744:JK745 TG744:TG745 ADC744:ADC745 AMY744:AMY745 AWU744:AWU745 BGQ744:BGQ745 BQM744:BQM745 CAI744:CAI745 CKE744:CKE745 CUA744:CUA745 DDW744:DDW745 DNS744:DNS745 DXO744:DXO745 EHK744:EHK745 ERG744:ERG745 FBC744:FBC745 FKY744:FKY745 FUU744:FUU745 GEQ744:GEQ745 GOM744:GOM745 GYI744:GYI745 HIE744:HIE745 HSA744:HSA745 IBW744:IBW745 ILS744:ILS745 IVO744:IVO745 JFK744:JFK745 JPG744:JPG745 JZC744:JZC745 KIY744:KIY745 KSU744:KSU745 LCQ744:LCQ745 LMM744:LMM745 LWI744:LWI745 MGE744:MGE745 MQA744:MQA745 MZW744:MZW745 NJS744:NJS745 NTO744:NTO745 ODK744:ODK745 ONG744:ONG745 OXC744:OXC745 PGY744:PGY745 PQU744:PQU745 QAQ744:QAQ745 QKM744:QKM745 QUI744:QUI745 REE744:REE745 ROA744:ROA745 RXW744:RXW745 SHS744:SHS745 SRO744:SRO745 TBK744:TBK745 TLG744:TLG745 TVC744:TVC745 UEY744:UEY745 UOU744:UOU745 UYQ744:UYQ745 VIM744:VIM745 VSI744:VSI745 WCE744:WCE745 WMA744:WMA745 WVW744:WVW745 O750:O751 O941:O951 JK941:JK951 TG941:TG951 ADC941:ADC951 AMY941:AMY951 AWU941:AWU951 BGQ941:BGQ951 BQM941:BQM951 CAI941:CAI951 CKE941:CKE951 CUA941:CUA951 DDW941:DDW951 DNS941:DNS951 DXO941:DXO951 EHK941:EHK951 ERG941:ERG951 FBC941:FBC951 FKY941:FKY951 FUU941:FUU951 GEQ941:GEQ951 GOM941:GOM951 GYI941:GYI951 HIE941:HIE951 HSA941:HSA951 IBW941:IBW951 ILS941:ILS951 IVO941:IVO951 JFK941:JFK951 JPG941:JPG951 JZC941:JZC951 KIY941:KIY951 KSU941:KSU951 LCQ941:LCQ951 LMM941:LMM951 LWI941:LWI951 MGE941:MGE951 MQA941:MQA951 MZW941:MZW951 NJS941:NJS951 NTO941:NTO951 ODK941:ODK951 ONG941:ONG951 OXC941:OXC951 PGY941:PGY951 PQU941:PQU951 QAQ941:QAQ951 QKM941:QKM951 QUI941:QUI951 REE941:REE951 ROA941:ROA951 RXW941:RXW951 SHS941:SHS951 SRO941:SRO951 TBK941:TBK951 TLG941:TLG951 TVC941:TVC951 UEY941:UEY951 UOU941:UOU951 UYQ941:UYQ951 VIM941:VIM951 VSI941:VSI951 WCE941:WCE951 WMA941:WMA951 WVW941:WVW951 O954:O956 JK954:JK956 TG954:TG956 ADC954:ADC956 AMY954:AMY956 AWU954:AWU956 BGQ954:BGQ956 BQM954:BQM956 CAI954:CAI956 CKE954:CKE956 CUA954:CUA956 DDW954:DDW956 DNS954:DNS956 DXO954:DXO956 EHK954:EHK956 ERG954:ERG956 FBC954:FBC956 FKY954:FKY956 FUU954:FUU956 GEQ954:GEQ956 GOM954:GOM956 GYI954:GYI956 HIE954:HIE956 HSA954:HSA956 IBW954:IBW956 ILS954:ILS956 IVO954:IVO956 JFK954:JFK956 JPG954:JPG956 JZC954:JZC956 KIY954:KIY956 KSU954:KSU956 LCQ954:LCQ956 LMM954:LMM956 LWI954:LWI956 MGE954:MGE956 MQA954:MQA956 MZW954:MZW956 NJS954:NJS956 NTO954:NTO956 ODK954:ODK956 ONG954:ONG956 OXC954:OXC956 PGY954:PGY956 PQU954:PQU956 QAQ954:QAQ956 QKM954:QKM956 QUI954:QUI956 REE954:REE956 ROA954:ROA956 RXW954:RXW956 SHS954:SHS956 SRO954:SRO956 TBK954:TBK956 TLG954:TLG956 TVC954:TVC956 UEY954:UEY956 UOU954:UOU956 UYQ954:UYQ956 VIM954:VIM956 VSI954:VSI956 WCE954:WCE956 WMA954:WMA956 WVW954:WVW956 O1035:O1053 O1062 O1065:O1066 WVH1070:WVH1083 WLL1070:WLL1083 WBP1070:WBP1083 VRT1070:VRT1083 VHX1070:VHX1083 UYB1070:UYB1083 UOF1070:UOF1083 UEJ1070:UEJ1083 TUN1070:TUN1083 TKR1070:TKR1083 TAV1070:TAV1083 SQZ1070:SQZ1083 SHD1070:SHD1083 RXH1070:RXH1083 RNL1070:RNL1083 RDP1070:RDP1083 QTT1070:QTT1083 QJX1070:QJX1083 QAB1070:QAB1083 PQF1070:PQF1083 PGJ1070:PGJ1083 OWN1070:OWN1083 OMR1070:OMR1083 OCV1070:OCV1083 NSZ1070:NSZ1083 NJD1070:NJD1083 MZH1070:MZH1083 MPL1070:MPL1083 MFP1070:MFP1083 LVT1070:LVT1083 LLX1070:LLX1083 LCB1070:LCB1083 KSF1070:KSF1083 KIJ1070:KIJ1083 JYN1070:JYN1083 JOR1070:JOR1083 JEV1070:JEV1083 IUZ1070:IUZ1083 ILD1070:ILD1083 IBH1070:IBH1083 HRL1070:HRL1083 HHP1070:HHP1083 GXT1070:GXT1083 GNX1070:GNX1083 GEB1070:GEB1083 FUF1070:FUF1083 FKJ1070:FKJ1083 FAN1070:FAN1083 EQR1070:EQR1083 EGV1070:EGV1083 DWZ1070:DWZ1083 DND1070:DND1083 DDH1070:DDH1083 CTL1070:CTL1083 CJP1070:CJP1083 BZT1070:BZT1083 BPX1070:BPX1083 BGB1070:BGB1083 AWF1070:AWF1083 AMJ1070:AMJ1083 ACN1070:ACN1083 SR1070:SR1083 IV1070:IV1083 O1070:O1083" xr:uid="{9E336867-1289-4DA9-A9AD-20F72351E5D5}"/>
    <dataValidation allowBlank="1" showInputMessage="1" promptTitle="Šifra programa oz. projekta" prompt="Vpišite šifro programa oz. projekta, ki je opremo uporabljal, npr. P1-0000_x000a_" sqref="AG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xr:uid="{EC9F4E66-C4D4-43B9-AEBB-20EBE77DCDAB}"/>
    <dataValidation allowBlank="1" showInputMessage="1" showErrorMessage="1" prompt="Vpišite šifro raziskovalnega oz. infrastrukturnega programa, ne navajajte dveh programov_x000a_ " sqref="D353:D354 IK353:IK354 SG353:SG354 ACC353:ACC354 ALY353:ALY354 AVU353:AVU354 BFQ353:BFQ354 BPM353:BPM354 BZI353:BZI354 CJE353:CJE354 CTA353:CTA354 DCW353:DCW354 DMS353:DMS354 DWO353:DWO354 EGK353:EGK354 EQG353:EQG354 FAC353:FAC354 FJY353:FJY354 FTU353:FTU354 GDQ353:GDQ354 GNM353:GNM354 GXI353:GXI354 HHE353:HHE354 HRA353:HRA354 IAW353:IAW354 IKS353:IKS354 IUO353:IUO354 JEK353:JEK354 JOG353:JOG354 JYC353:JYC354 KHY353:KHY354 KRU353:KRU354 LBQ353:LBQ354 LLM353:LLM354 LVI353:LVI354 MFE353:MFE354 MPA353:MPA354 MYW353:MYW354 NIS353:NIS354 NSO353:NSO354 OCK353:OCK354 OMG353:OMG354 OWC353:OWC354 PFY353:PFY354 PPU353:PPU354 PZQ353:PZQ354 QJM353:QJM354 QTI353:QTI354 RDE353:RDE354 RNA353:RNA354 RWW353:RWW354 SGS353:SGS354 SQO353:SQO354 TAK353:TAK354 TKG353:TKG354 TUC353:TUC354 UDY353:UDY354 UNU353:UNU354 UXQ353:UXQ354 VHM353:VHM354 VRI353:VRI354 WBE353:WBE354 WLA353:WLA354 WUW353:WUW354 D344 IK344 SG344 ACC344 ALY344 AVU344 BFQ344 BPM344 BZI344 CJE344 CTA344 DCW344 DMS344 DWO344 EGK344 EQG344 FAC344 FJY344 FTU344 GDQ344 GNM344 GXI344 HHE344 HRA344 IAW344 IKS344 IUO344 JEK344 JOG344 JYC344 KHY344 KRU344 LBQ344 LLM344 LVI344 MFE344 MPA344 MYW344 NIS344 NSO344 OCK344 OMG344 OWC344 PFY344 PPU344 PZQ344 QJM344 QTI344 RDE344 RNA344 RWW344 SGS344 SQO344 TAK344 TKG344 TUC344 UDY344 UNU344 UXQ344 VHM344 VRI344 WBE344 WLA344 WUW344 D342 IK342 SG342 ACC342 ALY342 AVU342 BFQ342 BPM342 BZI342 CJE342 CTA342 DCW342 DMS342 DWO342 EGK342 EQG342 FAC342 FJY342 FTU342 GDQ342 GNM342 GXI342 HHE342 HRA342 IAW342 IKS342 IUO342 JEK342 JOG342 JYC342 KHY342 KRU342 LBQ342 LLM342 LVI342 MFE342 MPA342 MYW342 NIS342 NSO342 OCK342 OMG342 OWC342 PFY342 PPU342 PZQ342 QJM342 QTI342 RDE342 RNA342 RWW342 SGS342 SQO342 TAK342 TKG342 TUC342 UDY342 UNU342 UXQ342 VHM342 VRI342 WBE342 WLA342 WUW342 D346 IK346 SG346 ACC346 ALY346 AVU346 BFQ346 BPM346 BZI346 CJE346 CTA346 DCW346 DMS346 DWO346 EGK346 EQG346 FAC346 FJY346 FTU346 GDQ346 GNM346 GXI346 HHE346 HRA346 IAW346 IKS346 IUO346 JEK346 JOG346 JYC346 KHY346 KRU346 LBQ346 LLM346 LVI346 MFE346 MPA346 MYW346 NIS346 NSO346 OCK346 OMG346 OWC346 PFY346 PPU346 PZQ346 QJM346 QTI346 RDE346 RNA346 RWW346 SGS346 SQO346 TAK346 TKG346 TUC346 UDY346 UNU346 UXQ346 VHM346 VRI346 WBE346 WLA346 WUW346 D164 IK164 SG164 ACC164 ALY164 AVU164 BFQ164 BPM164 BZI164 CJE164 CTA164 DCW164 DMS164 DWO164 EGK164 EQG164 FAC164 FJY164 FTU164 GDQ164 GNM164 GXI164 HHE164 HRA164 IAW164 IKS164 IUO164 JEK164 JOG164 JYC164 KHY164 KRU164 LBQ164 LLM164 LVI164 MFE164 MPA164 MYW164 NIS164 NSO164 OCK164 OMG164 OWC164 PFY164 PPU164 PZQ164 QJM164 QTI164 RDE164 RNA164 RWW164 SGS164 SQO164 TAK164 TKG164 TUC164 UDY164 UNU164 UXQ164 VHM164 VRI164 WBE164 WLA164 WUW164 D1078:D1083 IK670:IK674 SG670:SG674 ACC670:ACC674 ALY670:ALY674 AVU670:AVU674 BFQ670:BFQ674 BPM670:BPM674 BZI670:BZI674 CJE670:CJE674 CTA670:CTA674 DCW670:DCW674 DMS670:DMS674 DWO670:DWO674 EGK670:EGK674 EQG670:EQG674 FAC670:FAC674 FJY670:FJY674 FTU670:FTU674 GDQ670:GDQ674 GNM670:GNM674 GXI670:GXI674 HHE670:HHE674 HRA670:HRA674 IAW670:IAW674 IKS670:IKS674 IUO670:IUO674 JEK670:JEK674 JOG670:JOG674 JYC670:JYC674 KHY670:KHY674 KRU670:KRU674 LBQ670:LBQ674 LLM670:LLM674 LVI670:LVI674 MFE670:MFE674 MPA670:MPA674 MYW670:MYW674 NIS670:NIS674 NSO670:NSO674 OCK670:OCK674 OMG670:OMG674 OWC670:OWC674 PFY670:PFY674 PPU670:PPU674 PZQ670:PZQ674 QJM670:QJM674 QTI670:QTI674 RDE670:RDE674 RNA670:RNA674 RWW670:RWW674 SGS670:SGS674 SQO670:SQO674 TAK670:TAK674 TKG670:TKG674 TUC670:TUC674 UDY670:UDY674 UNU670:UNU674 UXQ670:UXQ674 VHM670:VHM674 VRI670:VRI674 WBE670:WBE674 WLA670:WLA674 WUW670:WUW674 D879 IK879 SG879 ACC879 ALY879 AVU879 BFQ879 BPM879 BZI879 CJE879 CTA879 DCW879 DMS879 DWO879 EGK879 EQG879 FAC879 FJY879 FTU879 GDQ879 GNM879 GXI879 HHE879 HRA879 IAW879 IKS879 IUO879 JEK879 JOG879 JYC879 KHY879 KRU879 LBQ879 LLM879 LVI879 MFE879 MPA879 MYW879 NIS879 NSO879 OCK879 OMG879 OWC879 PFY879 PPU879 PZQ879 QJM879 QTI879 RDE879 RNA879 RWW879 SGS879 SQO879 TAK879 TKG879 TUC879 UDY879 UNU879 UXQ879 VHM879 VRI879 WBE879 WLA879 WUW879 D890 IK890 SG890 ACC890 ALY890 AVU890 BFQ890 BPM890 BZI890 CJE890 CTA890 DCW890 DMS890 DWO890 EGK890 EQG890 FAC890 FJY890 FTU890 GDQ890 GNM890 GXI890 HHE890 HRA890 IAW890 IKS890 IUO890 JEK890 JOG890 JYC890 KHY890 KRU890 LBQ890 LLM890 LVI890 MFE890 MPA890 MYW890 NIS890 NSO890 OCK890 OMG890 OWC890 PFY890 PPU890 PZQ890 QJM890 QTI890 RDE890 RNA890 RWW890 SGS890 SQO890 TAK890 TKG890 TUC890 UDY890 UNU890 UXQ890 VHM890 VRI890 WBE890 WLA890 WUW890 D836 IK836 SG836 ACC836 ALY836 AVU836 BFQ836 BPM836 BZI836 CJE836 CTA836 DCW836 DMS836 DWO836 EGK836 EQG836 FAC836 FJY836 FTU836 GDQ836 GNM836 GXI836 HHE836 HRA836 IAW836 IKS836 IUO836 JEK836 JOG836 JYC836 KHY836 KRU836 LBQ836 LLM836 LVI836 MFE836 MPA836 MYW836 NIS836 NSO836 OCK836 OMG836 OWC836 PFY836 PPU836 PZQ836 QJM836 QTI836 RDE836 RNA836 RWW836 SGS836 SQO836 TAK836 TKG836 TUC836 UDY836 UNU836 UXQ836 VHM836 VRI836 WBE836 WLA836 WUW836 D1178 IK1176 SG1176 ACC1176 ALY1176 AVU1176 BFQ1176 BPM1176 BZI1176 CJE1176 CTA1176 DCW1176 DMS1176 DWO1176 EGK1176 EQG1176 FAC1176 FJY1176 FTU1176 GDQ1176 GNM1176 GXI1176 HHE1176 HRA1176 IAW1176 IKS1176 IUO1176 JEK1176 JOG1176 JYC1176 KHY1176 KRU1176 LBQ1176 LLM1176 LVI1176 MFE1176 MPA1176 MYW1176 NIS1176 NSO1176 OCK1176 OMG1176 OWC1176 PFY1176 PPU1176 PZQ1176 QJM1176 QTI1176 RDE1176 RNA1176 RWW1176 SGS1176 SQO1176 TAK1176 TKG1176 TUC1176 UDY1176 UNU1176 UXQ1176 VHM1176 VRI1176 WBE1176 WLA1176 WUW1176 D1195 IK1193 SG1193 ACC1193 ALY1193 AVU1193 BFQ1193 BPM1193 BZI1193 CJE1193 CTA1193 DCW1193 DMS1193 DWO1193 EGK1193 EQG1193 FAC1193 FJY1193 FTU1193 GDQ1193 GNM1193 GXI1193 HHE1193 HRA1193 IAW1193 IKS1193 IUO1193 JEK1193 JOG1193 JYC1193 KHY1193 KRU1193 LBQ1193 LLM1193 LVI1193 MFE1193 MPA1193 MYW1193 NIS1193 NSO1193 OCK1193 OMG1193 OWC1193 PFY1193 PPU1193 PZQ1193 QJM1193 QTI1193 RDE1193 RNA1193 RWW1193 SGS1193 SQO1193 TAK1193 TKG1193 TUC1193 UDY1193 UNU1193 UXQ1193 VHM1193 VRI1193 WBE1193 WLA1193 WUW1193 D1226:D1228 IK1224:IK1226 SG1224:SG1226 ACC1224:ACC1226 ALY1224:ALY1226 AVU1224:AVU1226 BFQ1224:BFQ1226 BPM1224:BPM1226 BZI1224:BZI1226 CJE1224:CJE1226 CTA1224:CTA1226 DCW1224:DCW1226 DMS1224:DMS1226 DWO1224:DWO1226 EGK1224:EGK1226 EQG1224:EQG1226 FAC1224:FAC1226 FJY1224:FJY1226 FTU1224:FTU1226 GDQ1224:GDQ1226 GNM1224:GNM1226 GXI1224:GXI1226 HHE1224:HHE1226 HRA1224:HRA1226 IAW1224:IAW1226 IKS1224:IKS1226 IUO1224:IUO1226 JEK1224:JEK1226 JOG1224:JOG1226 JYC1224:JYC1226 KHY1224:KHY1226 KRU1224:KRU1226 LBQ1224:LBQ1226 LLM1224:LLM1226 LVI1224:LVI1226 MFE1224:MFE1226 MPA1224:MPA1226 MYW1224:MYW1226 NIS1224:NIS1226 NSO1224:NSO1226 OCK1224:OCK1226 OMG1224:OMG1226 OWC1224:OWC1226 PFY1224:PFY1226 PPU1224:PPU1226 PZQ1224:PZQ1226 QJM1224:QJM1226 QTI1224:QTI1226 RDE1224:RDE1226 RNA1224:RNA1226 RWW1224:RWW1226 SGS1224:SGS1226 SQO1224:SQO1226 TAK1224:TAK1226 TKG1224:TKG1226 TUC1224:TUC1226 UDY1224:UDY1226 UNU1224:UNU1226 UXQ1224:UXQ1226 VHM1224:VHM1226 VRI1224:VRI1226 WBE1224:WBE1226 WLA1224:WLA1226 WUW1224:WUW1226 AM336:AM381 JT336:JT381 TP336:TP381 ADL336:ADL381 ANH336:ANH381 AXD336:AXD381 BGZ336:BGZ381 BQV336:BQV381 CAR336:CAR381 CKN336:CKN381 CUJ336:CUJ381 DEF336:DEF381 DOB336:DOB381 DXX336:DXX381 EHT336:EHT381 ERP336:ERP381 FBL336:FBL381 FLH336:FLH381 FVD336:FVD381 GEZ336:GEZ381 GOV336:GOV381 GYR336:GYR381 HIN336:HIN381 HSJ336:HSJ381 ICF336:ICF381 IMB336:IMB381 IVX336:IVX381 JFT336:JFT381 JPP336:JPP381 JZL336:JZL381 KJH336:KJH381 KTD336:KTD381 LCZ336:LCZ381 LMV336:LMV381 LWR336:LWR381 MGN336:MGN381 MQJ336:MQJ381 NAF336:NAF381 NKB336:NKB381 NTX336:NTX381 ODT336:ODT381 ONP336:ONP381 OXL336:OXL381 PHH336:PHH381 PRD336:PRD381 QAZ336:QAZ381 QKV336:QKV381 QUR336:QUR381 REN336:REN381 ROJ336:ROJ381 RYF336:RYF381 SIB336:SIB381 SRX336:SRX381 TBT336:TBT381 TLP336:TLP381 TVL336:TVL381 UFH336:UFH381 UPD336:UPD381 UYZ336:UYZ381 VIV336:VIV381 VSR336:VSR381 WCN336:WCN381 WMJ336:WMJ381 WWF336:WWF381 D382 IK382 SG382 ACC382 ALY382 AVU382 BFQ382 BPM382 BZI382 CJE382 CTA382 DCW382 DMS382 DWO382 EGK382 EQG382 FAC382 FJY382 FTU382 GDQ382 GNM382 GXI382 HHE382 HRA382 IAW382 IKS382 IUO382 JEK382 JOG382 JYC382 KHY382 KRU382 LBQ382 LLM382 LVI382 MFE382 MPA382 MYW382 NIS382 NSO382 OCK382 OMG382 OWC382 PFY382 PPU382 PZQ382 QJM382 QTI382 RDE382 RNA382 RWW382 SGS382 SQO382 TAK382 TKG382 TUC382 UDY382 UNU382 UXQ382 VHM382 VRI382 WBE382 WLA382 WUW382 D390 IK390 SG390 ACC390 ALY390 AVU390 BFQ390 BPM390 BZI390 CJE390 CTA390 DCW390 DMS390 DWO390 EGK390 EQG390 FAC390 FJY390 FTU390 GDQ390 GNM390 GXI390 HHE390 HRA390 IAW390 IKS390 IUO390 JEK390 JOG390 JYC390 KHY390 KRU390 LBQ390 LLM390 LVI390 MFE390 MPA390 MYW390 NIS390 NSO390 OCK390 OMG390 OWC390 PFY390 PPU390 PZQ390 QJM390 QTI390 RDE390 RNA390 RWW390 SGS390 SQO390 TAK390 TKG390 TUC390 UDY390 UNU390 UXQ390 VHM390 VRI390 WBE390 WLA390 WUW390 D535:D536 IK535:IK536 SG535:SG536 ACC535:ACC536 ALY535:ALY536 AVU535:AVU536 BFQ535:BFQ536 BPM535:BPM536 BZI535:BZI536 CJE535:CJE536 CTA535:CTA536 DCW535:DCW536 DMS535:DMS536 DWO535:DWO536 EGK535:EGK536 EQG535:EQG536 FAC535:FAC536 FJY535:FJY536 FTU535:FTU536 GDQ535:GDQ536 GNM535:GNM536 GXI535:GXI536 HHE535:HHE536 HRA535:HRA536 IAW535:IAW536 IKS535:IKS536 IUO535:IUO536 JEK535:JEK536 JOG535:JOG536 JYC535:JYC536 KHY535:KHY536 KRU535:KRU536 LBQ535:LBQ536 LLM535:LLM536 LVI535:LVI536 MFE535:MFE536 MPA535:MPA536 MYW535:MYW536 NIS535:NIS536 NSO535:NSO536 OCK535:OCK536 OMG535:OMG536 OWC535:OWC536 PFY535:PFY536 PPU535:PPU536 PZQ535:PZQ536 QJM535:QJM536 QTI535:QTI536 RDE535:RDE536 RNA535:RNA536 RWW535:RWW536 SGS535:SGS536 SQO535:SQO536 TAK535:TAK536 TKG535:TKG536 TUC535:TUC536 UDY535:UDY536 UNU535:UNU536 UXQ535:UXQ536 VHM535:VHM536 VRI535:VRI536 WBE535:WBE536 WLA535:WLA536 WUW535:WUW536 D676 IK676 SG676 ACC676 ALY676 AVU676 BFQ676 BPM676 BZI676 CJE676 CTA676 DCW676 DMS676 DWO676 EGK676 EQG676 FAC676 FJY676 FTU676 GDQ676 GNM676 GXI676 HHE676 HRA676 IAW676 IKS676 IUO676 JEK676 JOG676 JYC676 KHY676 KRU676 LBQ676 LLM676 LVI676 MFE676 MPA676 MYW676 NIS676 NSO676 OCK676 OMG676 OWC676 PFY676 PPU676 PZQ676 QJM676 QTI676 RDE676 RNA676 RWW676 SGS676 SQO676 TAK676 TKG676 TUC676 UDY676 UNU676 UXQ676 VHM676 VRI676 WBE676 WLA676 WUW676 D398 IK398 SG398 ACC398 ALY398 AVU398 BFQ398 BPM398 BZI398 CJE398 CTA398 DCW398 DMS398 DWO398 EGK398 EQG398 FAC398 FJY398 FTU398 GDQ398 GNM398 GXI398 HHE398 HRA398 IAW398 IKS398 IUO398 JEK398 JOG398 JYC398 KHY398 KRU398 LBQ398 LLM398 LVI398 MFE398 MPA398 MYW398 NIS398 NSO398 OCK398 OMG398 OWC398 PFY398 PPU398 PZQ398 QJM398 QTI398 RDE398 RNA398 RWW398 SGS398 SQO398 TAK398 TKG398 TUC398 UDY398 UNU398 UXQ398 VHM398 VRI398 WBE398 WLA398 WUW398 D678 IK678 SG678 ACC678 ALY678 AVU678 BFQ678 BPM678 BZI678 CJE678 CTA678 DCW678 DMS678 DWO678 EGK678 EQG678 FAC678 FJY678 FTU678 GDQ678 GNM678 GXI678 HHE678 HRA678 IAW678 IKS678 IUO678 JEK678 JOG678 JYC678 KHY678 KRU678 LBQ678 LLM678 LVI678 MFE678 MPA678 MYW678 NIS678 NSO678 OCK678 OMG678 OWC678 PFY678 PPU678 PZQ678 QJM678 QTI678 RDE678 RNA678 RWW678 SGS678 SQO678 TAK678 TKG678 TUC678 UDY678 UNU678 UXQ678 VHM678 VRI678 WBE678 WLA678 WUW678 D1085:D1087 IK1085:IK1087 SG1085:SG1087 ACC1085:ACC1087 ALY1085:ALY1087 AVU1085:AVU1087 BFQ1085:BFQ1087 BPM1085:BPM1087 BZI1085:BZI1087 CJE1085:CJE1087 CTA1085:CTA1087 DCW1085:DCW1087 DMS1085:DMS1087 DWO1085:DWO1087 EGK1085:EGK1087 EQG1085:EQG1087 FAC1085:FAC1087 FJY1085:FJY1087 FTU1085:FTU1087 GDQ1085:GDQ1087 GNM1085:GNM1087 GXI1085:GXI1087 HHE1085:HHE1087 HRA1085:HRA1087 IAW1085:IAW1087 IKS1085:IKS1087 IUO1085:IUO1087 JEK1085:JEK1087 JOG1085:JOG1087 JYC1085:JYC1087 KHY1085:KHY1087 KRU1085:KRU1087 LBQ1085:LBQ1087 LLM1085:LLM1087 LVI1085:LVI1087 MFE1085:MFE1087 MPA1085:MPA1087 MYW1085:MYW1087 NIS1085:NIS1087 NSO1085:NSO1087 OCK1085:OCK1087 OMG1085:OMG1087 OWC1085:OWC1087 PFY1085:PFY1087 PPU1085:PPU1087 PZQ1085:PZQ1087 QJM1085:QJM1087 QTI1085:QTI1087 RDE1085:RDE1087 RNA1085:RNA1087 RWW1085:RWW1087 SGS1085:SGS1087 SQO1085:SQO1087 TAK1085:TAK1087 TKG1085:TKG1087 TUC1085:TUC1087 UDY1085:UDY1087 UNU1085:UNU1087 UXQ1085:UXQ1087 VHM1085:VHM1087 VRI1085:VRI1087 WBE1085:WBE1087 WLA1085:WLA1087 WUW1085:WUW1087 F1092 IK1070:IK1083 SG1070:SG1083 ACC1070:ACC1083 ALY1070:ALY1083 AVU1070:AVU1083 BFQ1070:BFQ1083 BPM1070:BPM1083 BZI1070:BZI1083 CJE1070:CJE1083 CTA1070:CTA1083 DCW1070:DCW1083 DMS1070:DMS1083 DWO1070:DWO1083 EGK1070:EGK1083 EQG1070:EQG1083 FAC1070:FAC1083 FJY1070:FJY1083 FTU1070:FTU1083 GDQ1070:GDQ1083 GNM1070:GNM1083 GXI1070:GXI1083 HHE1070:HHE1083 HRA1070:HRA1083 IAW1070:IAW1083 IKS1070:IKS1083 IUO1070:IUO1083 JEK1070:JEK1083 JOG1070:JOG1083 JYC1070:JYC1083 KHY1070:KHY1083 KRU1070:KRU1083 LBQ1070:LBQ1083 LLM1070:LLM1083 LVI1070:LVI1083 MFE1070:MFE1083 MPA1070:MPA1083 MYW1070:MYW1083 NIS1070:NIS1083 NSO1070:NSO1083 OCK1070:OCK1083 OMG1070:OMG1083 OWC1070:OWC1083 PFY1070:PFY1083 PPU1070:PPU1083 PZQ1070:PZQ1083 QJM1070:QJM1083 QTI1070:QTI1083 RDE1070:RDE1083 RNA1070:RNA1083 RWW1070:RWW1083 SGS1070:SGS1083 SQO1070:SQO1083 TAK1070:TAK1083 TKG1070:TKG1083 TUC1070:TUC1083 UDY1070:UDY1083 UNU1070:UNU1083 UXQ1070:UXQ1083 VHM1070:VHM1083 VRI1070:VRI1083 WBE1070:WBE1083 WLA1070:WLA1083 WUW1070:WUW1083 WUW11:WUW38 WLA11:WLA38 WBE11:WBE38 VRI11:VRI38 VHM11:VHM38 UXQ11:UXQ38 UNU11:UNU38 UDY11:UDY38 TUC11:TUC38 TKG11:TKG38 TAK11:TAK38 SQO11:SQO38 SGS11:SGS38 RWW11:RWW38 RNA11:RNA38 RDE11:RDE38 QTI11:QTI38 QJM11:QJM38 PZQ11:PZQ38 PPU11:PPU38 PFY11:PFY38 OWC11:OWC38 OMG11:OMG38 OCK11:OCK38 NSO11:NSO38 NIS11:NIS38 MYW11:MYW38 MPA11:MPA38 MFE11:MFE38 LVI11:LVI38 LLM11:LLM38 LBQ11:LBQ38 KRU11:KRU38 KHY11:KHY38 JYC11:JYC38 JOG11:JOG38 JEK11:JEK38 IUO11:IUO38 IKS11:IKS38 IAW11:IAW38 HRA11:HRA38 HHE11:HHE38 GXI11:GXI38 GNM11:GNM38 GDQ11:GDQ38 FTU11:FTU38 FJY11:FJY38 FAC11:FAC38 EQG11:EQG38 EGK11:EGK38 DWO11:DWO38 DMS11:DMS38 DCW11:DCW38 CTA11:CTA38 CJE11:CJE38 BZI11:BZI38 BPM11:BPM38 BFQ11:BFQ38 AVU11:AVU38 ALY11:ALY38 ACC11:ACC38 SG11:SG38 IK11:IK38 D11:D38 D674 IK830 SG830 ACC830 ALY830 AVU830 BFQ830 BPM830 BZI830 CJE830 CTA830 DCW830 DMS830 DWO830 EGK830 EQG830 FAC830 FJY830 FTU830 GDQ830 GNM830 GXI830 HHE830 HRA830 IAW830 IKS830 IUO830 JEK830 JOG830 JYC830 KHY830 KRU830 LBQ830 LLM830 LVI830 MFE830 MPA830 MYW830 NIS830 NSO830 OCK830 OMG830 OWC830 PFY830 PPU830 PZQ830 QJM830 QTI830 RDE830 RNA830 RWW830 SGS830 SQO830 TAK830 TKG830 TUC830 UDY830 UNU830 UXQ830 VHM830 VRI830 WBE830 WLA830 WUW830 D1070:D1076 D670:D672 D570 IZ570 SV570 ACR570 AMN570 AWJ570 BGF570 BQB570 BZX570 CJT570 CTP570 DDL570 DNH570 DXD570 EGZ570 EQV570 FAR570 FKN570 FUJ570 GEF570 GOB570 GXX570 HHT570 HRP570 IBL570 ILH570 IVD570 JEZ570 JOV570 JYR570 KIN570 KSJ570 LCF570 LMB570 LVX570 MFT570 MPP570 MZL570 NJH570 NTD570 OCZ570 OMV570 OWR570 PGN570 PQJ570 QAF570 QKB570 QTX570 RDT570 RNP570 RXL570 SHH570 SRD570 TAZ570 TKV570 TUR570 UEN570 UOJ570 UYF570 VIB570 VRX570 WBT570 WLP570 WVL570 D585 IZ585 SV585 ACR585 AMN585 AWJ585 BGF585 BQB585 BZX585 CJT585 CTP585 DDL585 DNH585 DXD585 EGZ585 EQV585 FAR585 FKN585 FUJ585 GEF585 GOB585 GXX585 HHT585 HRP585 IBL585 ILH585 IVD585 JEZ585 JOV585 JYR585 KIN585 KSJ585 LCF585 LMB585 LVX585 MFT585 MPP585 MZL585 NJH585 NTD585 OCZ585 OMV585 OWR585 PGN585 PQJ585 QAF585 QKB585 QTX585 RDT585 RNP585 RXL585 SHH585 SRD585 TAZ585 TKV585 TUR585 UEN585 UOJ585 UYF585 VIB585 VRX585 WBT585 WLP585 WVL585 D735:D739 WVL735:WVL739 WLP735:WLP739 WBT735:WBT739 VRX735:VRX739 VIB735:VIB739 UYF735:UYF739 UOJ735:UOJ739 UEN735:UEN739 TUR735:TUR739 TKV735:TKV739 TAZ735:TAZ739 SRD735:SRD739 SHH735:SHH739 RXL735:RXL739 RNP735:RNP739 RDT735:RDT739 QTX735:QTX739 QKB735:QKB739 QAF735:QAF739 PQJ735:PQJ739 PGN735:PGN739 OWR735:OWR739 OMV735:OMV739 OCZ735:OCZ739 NTD735:NTD739 NJH735:NJH739 MZL735:MZL739 MPP735:MPP739 MFT735:MFT739 LVX735:LVX739 LMB735:LMB739 LCF735:LCF739 KSJ735:KSJ739 KIN735:KIN739 JYR735:JYR739 JOV735:JOV739 JEZ735:JEZ739 IVD735:IVD739 ILH735:ILH739 IBL735:IBL739 HRP735:HRP739 HHT735:HHT739 GXX735:GXX739 GOB735:GOB739 GEF735:GEF739 FUJ735:FUJ739 FKN735:FKN739 FAR735:FAR739 EQV735:EQV739 EGZ735:EGZ739 DXD735:DXD739 DNH735:DNH739 DDL735:DDL739 CTP735:CTP739 CJT735:CJT739 BZX735:BZX739 BQB735:BQB739 BGF735:BGF739 AWJ735:AWJ739 AMN735:AMN739 ACR735:ACR739 SV735:SV739 IZ735:IZ739 D741:D742 IZ741:IZ742 SV741:SV742 ACR741:ACR742 AMN741:AMN742 AWJ741:AWJ742 BGF741:BGF742 BQB741:BQB742 BZX741:BZX742 CJT741:CJT742 CTP741:CTP742 DDL741:DDL742 DNH741:DNH742 DXD741:DXD742 EGZ741:EGZ742 EQV741:EQV742 FAR741:FAR742 FKN741:FKN742 FUJ741:FUJ742 GEF741:GEF742 GOB741:GOB742 GXX741:GXX742 HHT741:HHT742 HRP741:HRP742 IBL741:IBL742 ILH741:ILH742 IVD741:IVD742 JEZ741:JEZ742 JOV741:JOV742 JYR741:JYR742 KIN741:KIN742 KSJ741:KSJ742 LCF741:LCF742 LMB741:LMB742 LVX741:LVX742 MFT741:MFT742 MPP741:MPP742 MZL741:MZL742 NJH741:NJH742 NTD741:NTD742 OCZ741:OCZ742 OMV741:OMV742 OWR741:OWR742 PGN741:PGN742 PQJ741:PQJ742 QAF741:QAF742 QKB741:QKB742 QTX741:QTX742 RDT741:RDT742 RNP741:RNP742 RXL741:RXL742 SHH741:SHH742 SRD741:SRD742 TAZ741:TAZ742 TKV741:TKV742 TUR741:TUR742 UEN741:UEN742 UOJ741:UOJ742 UYF741:UYF742 VIB741:VIB742 VRX741:VRX742 WBT741:WBT742 WLP741:WLP742 WVL741:WVL742 D744 IZ744 SV744 ACR744 AMN744 AWJ744 BGF744 BQB744 BZX744 CJT744 CTP744 DDL744 DNH744 DXD744 EGZ744 EQV744 FAR744 FKN744 FUJ744 GEF744 GOB744 GXX744 HHT744 HRP744 IBL744 ILH744 IVD744 JEZ744 JOV744 JYR744 KIN744 KSJ744 LCF744 LMB744 LVX744 MFT744 MPP744 MZL744 NJH744 NTD744 OCZ744 OMV744 OWR744 PGN744 PQJ744 QAF744 QKB744 QTX744 RDT744 RNP744 RXL744 SHH744 SRD744 TAZ744 TKV744 TUR744 UEN744 UOJ744 UYF744 VIB744 VRX744 WBT744 WLP744 WVL744 D746 IZ941:IZ960 SV941:SV960 ACR941:ACR960 AMN941:AMN960 AWJ941:AWJ960 BGF941:BGF960 BQB941:BQB960 BZX941:BZX960 CJT941:CJT960 CTP941:CTP960 DDL941:DDL960 DNH941:DNH960 DXD941:DXD960 EGZ941:EGZ960 EQV941:EQV960 FAR941:FAR960 FKN941:FKN960 FUJ941:FUJ960 GEF941:GEF960 GOB941:GOB960 GXX941:GXX960 HHT941:HHT960 HRP941:HRP960 IBL941:IBL960 ILH941:ILH960 IVD941:IVD960 JEZ941:JEZ960 JOV941:JOV960 JYR941:JYR960 KIN941:KIN960 KSJ941:KSJ960 LCF941:LCF960 LMB941:LMB960 LVX941:LVX960 MFT941:MFT960 MPP941:MPP960 MZL941:MZL960 NJH941:NJH960 NTD941:NTD960 OCZ941:OCZ960 OMV941:OMV960 OWR941:OWR960 PGN941:PGN960 PQJ941:PQJ960 QAF941:QAF960 QKB941:QKB960 QTX941:QTX960 RDT941:RDT960 RNP941:RNP960 RXL941:RXL960 SHH941:SHH960 SRD941:SRD960 TAZ941:TAZ960 TKV941:TKV960 TUR941:TUR960 UEN941:UEN960 UOJ941:UOJ960 UYF941:UYF960 VIB941:VIB960 VRX941:VRX960 WBT941:WBT960 WLP941:WLP960 WVL941:WVL960 WUW961 WLA961 WBE961 VRI961 VHM961 UXQ961 UNU961 UDY961 TUC961 TKG961 TAK961 SQO961 SGS961 RWW961 RNA961 RDE961 QTI961 QJM961 PZQ961 PPU961 PFY961 OWC961 OMG961 OCK961 NSO961 NIS961 MYW961 MPA961 MFE961 LVI961 LLM961 LBQ961 KRU961 KHY961 JYC961 JOG961 JEK961 IUO961 IKS961 IAW961 HRA961 HHE961 GXI961 GNM961 GDQ961 FTU961 FJY961 FAC961 EQG961 EGK961 DWO961 DMS961 DCW961 CTA961 CJE961 BZI961 BPM961 BFQ961 AVU961 ALY961 ACC961 SG961 IK961 D941:D961" xr:uid="{09B7C6A0-FF32-4F99-A2C4-9A61D2FFF27E}"/>
    <dataValidation allowBlank="1" showInputMessage="1" showErrorMessage="1" prompt="Vpišite samo prvo leto nakupa" sqref="H670:H673 IO670:IO673 SK670:SK673 ACG670:ACG673 AMC670:AMC673 AVY670:AVY673 BFU670:BFU673 BPQ670:BPQ673 BZM670:BZM673 CJI670:CJI673 CTE670:CTE673 DDA670:DDA673 DMW670:DMW673 DWS670:DWS673 EGO670:EGO673 EQK670:EQK673 FAG670:FAG673 FKC670:FKC673 FTY670:FTY673 GDU670:GDU673 GNQ670:GNQ673 GXM670:GXM673 HHI670:HHI673 HRE670:HRE673 IBA670:IBA673 IKW670:IKW673 IUS670:IUS673 JEO670:JEO673 JOK670:JOK673 JYG670:JYG673 KIC670:KIC673 KRY670:KRY673 LBU670:LBU673 LLQ670:LLQ673 LVM670:LVM673 MFI670:MFI673 MPE670:MPE673 MZA670:MZA673 NIW670:NIW673 NSS670:NSS673 OCO670:OCO673 OMK670:OMK673 OWG670:OWG673 PGC670:PGC673 PPY670:PPY673 PZU670:PZU673 QJQ670:QJQ673 QTM670:QTM673 RDI670:RDI673 RNE670:RNE673 RXA670:RXA673 SGW670:SGW673 SQS670:SQS673 TAO670:TAO673 TKK670:TKK673 TUG670:TUG673 UEC670:UEC673 UNY670:UNY673 UXU670:UXU673 VHQ670:VHQ673 VRM670:VRM673 WBI670:WBI673 WLE670:WLE673 WVA670:WVA673 H775 IO775 SK775 ACG775 AMC775 AVY775 BFU775 BPQ775 BZM775 CJI775 CTE775 DDA775 DMW775 DWS775 EGO775 EQK775 FAG775 FKC775 FTY775 GDU775 GNQ775 GXM775 HHI775 HRE775 IBA775 IKW775 IUS775 JEO775 JOK775 JYG775 KIC775 KRY775 LBU775 LLQ775 LVM775 MFI775 MPE775 MZA775 NIW775 NSS775 OCO775 OMK775 OWG775 PGC775 PPY775 PZU775 QJQ775 QTM775 RDI775 RNE775 RXA775 SGW775 SQS775 TAO775 TKK775 TUG775 UEC775 UNY775 UXU775 VHQ775 VRM775 WBI775 WLE775 WVA775 H879 IO879 SK879 ACG879 AMC879 AVY879 BFU879 BPQ879 BZM879 CJI879 CTE879 DDA879 DMW879 DWS879 EGO879 EQK879 FAG879 FKC879 FTY879 GDU879 GNQ879 GXM879 HHI879 HRE879 IBA879 IKW879 IUS879 JEO879 JOK879 JYG879 KIC879 KRY879 LBU879 LLQ879 LVM879 MFI879 MPE879 MZA879 NIW879 NSS879 OCO879 OMK879 OWG879 PGC879 PPY879 PZU879 QJQ879 QTM879 RDI879 RNE879 RXA879 SGW879 SQS879 TAO879 TKK879 TUG879 UEC879 UNY879 UXU879 VHQ879 VRM879 WBI879 WLE879 WVA879 H890 IO890 SK890 ACG890 AMC890 AVY890 BFU890 BPQ890 BZM890 CJI890 CTE890 DDA890 DMW890 DWS890 EGO890 EQK890 FAG890 FKC890 FTY890 GDU890 GNQ890 GXM890 HHI890 HRE890 IBA890 IKW890 IUS890 JEO890 JOK890 JYG890 KIC890 KRY890 LBU890 LLQ890 LVM890 MFI890 MPE890 MZA890 NIW890 NSS890 OCO890 OMK890 OWG890 PGC890 PPY890 PZU890 QJQ890 QTM890 RDI890 RNE890 RXA890 SGW890 SQS890 TAO890 TKK890 TUG890 UEC890 UNY890 UXU890 VHQ890 VRM890 WBI890 WLE890 WVA890 H1176:H1181 IO1174:IO1179 SK1174:SK1179 ACG1174:ACG1179 AMC1174:AMC1179 AVY1174:AVY1179 BFU1174:BFU1179 BPQ1174:BPQ1179 BZM1174:BZM1179 CJI1174:CJI1179 CTE1174:CTE1179 DDA1174:DDA1179 DMW1174:DMW1179 DWS1174:DWS1179 EGO1174:EGO1179 EQK1174:EQK1179 FAG1174:FAG1179 FKC1174:FKC1179 FTY1174:FTY1179 GDU1174:GDU1179 GNQ1174:GNQ1179 GXM1174:GXM1179 HHI1174:HHI1179 HRE1174:HRE1179 IBA1174:IBA1179 IKW1174:IKW1179 IUS1174:IUS1179 JEO1174:JEO1179 JOK1174:JOK1179 JYG1174:JYG1179 KIC1174:KIC1179 KRY1174:KRY1179 LBU1174:LBU1179 LLQ1174:LLQ1179 LVM1174:LVM1179 MFI1174:MFI1179 MPE1174:MPE1179 MZA1174:MZA1179 NIW1174:NIW1179 NSS1174:NSS1179 OCO1174:OCO1179 OMK1174:OMK1179 OWG1174:OWG1179 PGC1174:PGC1179 PPY1174:PPY1179 PZU1174:PZU1179 QJQ1174:QJQ1179 QTM1174:QTM1179 RDI1174:RDI1179 RNE1174:RNE1179 RXA1174:RXA1179 SGW1174:SGW1179 SQS1174:SQS1179 TAO1174:TAO1179 TKK1174:TKK1179 TUG1174:TUG1179 UEC1174:UEC1179 UNY1174:UNY1179 UXU1174:UXU1179 VHQ1174:VHQ1179 VRM1174:VRM1179 WBI1174:WBI1179 WLE1174:WLE1179 WVA1174:WVA1179 H1226:H1227 IO1224:IO1225 SK1224:SK1225 ACG1224:ACG1225 AMC1224:AMC1225 AVY1224:AVY1225 BFU1224:BFU1225 BPQ1224:BPQ1225 BZM1224:BZM1225 CJI1224:CJI1225 CTE1224:CTE1225 DDA1224:DDA1225 DMW1224:DMW1225 DWS1224:DWS1225 EGO1224:EGO1225 EQK1224:EQK1225 FAG1224:FAG1225 FKC1224:FKC1225 FTY1224:FTY1225 GDU1224:GDU1225 GNQ1224:GNQ1225 GXM1224:GXM1225 HHI1224:HHI1225 HRE1224:HRE1225 IBA1224:IBA1225 IKW1224:IKW1225 IUS1224:IUS1225 JEO1224:JEO1225 JOK1224:JOK1225 JYG1224:JYG1225 KIC1224:KIC1225 KRY1224:KRY1225 LBU1224:LBU1225 LLQ1224:LLQ1225 LVM1224:LVM1225 MFI1224:MFI1225 MPE1224:MPE1225 MZA1224:MZA1225 NIW1224:NIW1225 NSS1224:NSS1225 OCO1224:OCO1225 OMK1224:OMK1225 OWG1224:OWG1225 PGC1224:PGC1225 PPY1224:PPY1225 PZU1224:PZU1225 QJQ1224:QJQ1225 QTM1224:QTM1225 RDI1224:RDI1225 RNE1224:RNE1225 RXA1224:RXA1225 SGW1224:SGW1225 SQS1224:SQS1225 TAO1224:TAO1225 TKK1224:TKK1225 TUG1224:TUG1225 UEC1224:UEC1225 UNY1224:UNY1225 UXU1224:UXU1225 VHQ1224:VHQ1225 VRM1224:VRM1225 WBI1224:WBI1225 WLE1224:WLE1225 WVA1224:WVA1225 H164 IO164 SK164 ACG164 AMC164 AVY164 BFU164 BPQ164 BZM164 CJI164 CTE164 DDA164 DMW164 DWS164 EGO164 EQK164 FAG164 FKC164 FTY164 GDU164 GNQ164 GXM164 HHI164 HRE164 IBA164 IKW164 IUS164 JEO164 JOK164 JYG164 KIC164 KRY164 LBU164 LLQ164 LVM164 MFI164 MPE164 MZA164 NIW164 NSS164 OCO164 OMK164 OWG164 PGC164 PPY164 PZU164 QJQ164 QTM164 RDI164 RNE164 RXA164 SGW164 SQS164 TAO164 TKK164 TUG164 UEC164 UNY164 UXU164 VHQ164 VRM164 WBI164 WLE164 WVA164 H382 IO382 SK382 ACG382 AMC382 AVY382 BFU382 BPQ382 BZM382 CJI382 CTE382 DDA382 DMW382 DWS382 EGO382 EQK382 FAG382 FKC382 FTY382 GDU382 GNQ382 GXM382 HHI382 HRE382 IBA382 IKW382 IUS382 JEO382 JOK382 JYG382 KIC382 KRY382 LBU382 LLQ382 LVM382 MFI382 MPE382 MZA382 NIW382 NSS382 OCO382 OMK382 OWG382 PGC382 PPY382 PZU382 QJQ382 QTM382 RDI382 RNE382 RXA382 SGW382 SQS382 TAO382 TKK382 TUG382 UEC382 UNY382 UXU382 VHQ382 VRM382 WBI382 WLE382 WVA382 H535 IO535 SK535 ACG535 AMC535 AVY535 BFU535 BPQ535 BZM535 CJI535 CTE535 DDA535 DMW535 DWS535 EGO535 EQK535 FAG535 FKC535 FTY535 GDU535 GNQ535 GXM535 HHI535 HRE535 IBA535 IKW535 IUS535 JEO535 JOK535 JYG535 KIC535 KRY535 LBU535 LLQ535 LVM535 MFI535 MPE535 MZA535 NIW535 NSS535 OCO535 OMK535 OWG535 PGC535 PPY535 PZU535 QJQ535 QTM535 RDI535 RNE535 RXA535 SGW535 SQS535 TAO535 TKK535 TUG535 UEC535 UNY535 UXU535 VHQ535 VRM535 WBI535 WLE535 WVA535 H676 IO676 SK676 ACG676 AMC676 AVY676 BFU676 BPQ676 BZM676 CJI676 CTE676 DDA676 DMW676 DWS676 EGO676 EQK676 FAG676 FKC676 FTY676 GDU676 GNQ676 GXM676 HHI676 HRE676 IBA676 IKW676 IUS676 JEO676 JOK676 JYG676 KIC676 KRY676 LBU676 LLQ676 LVM676 MFI676 MPE676 MZA676 NIW676 NSS676 OCO676 OMK676 OWG676 PGC676 PPY676 PZU676 QJQ676 QTM676 RDI676 RNE676 RXA676 SGW676 SQS676 TAO676 TKK676 TUG676 UEC676 UNY676 UXU676 VHQ676 VRM676 WBI676 WLE676 WVA676 H398 IO398 SK398 ACG398 AMC398 AVY398 BFU398 BPQ398 BZM398 CJI398 CTE398 DDA398 DMW398 DWS398 EGO398 EQK398 FAG398 FKC398 FTY398 GDU398 GNQ398 GXM398 HHI398 HRE398 IBA398 IKW398 IUS398 JEO398 JOK398 JYG398 KIC398 KRY398 LBU398 LLQ398 LVM398 MFI398 MPE398 MZA398 NIW398 NSS398 OCO398 OMK398 OWG398 PGC398 PPY398 PZU398 QJQ398 QTM398 RDI398 RNE398 RXA398 SGW398 SQS398 TAO398 TKK398 TUG398 UEC398 UNY398 UXU398 VHQ398 VRM398 WBI398 WLE398 WVA398 H836 IO836 SK836 ACG836 AMC836 AVY836 BFU836 BPQ836 BZM836 CJI836 CTE836 DDA836 DMW836 DWS836 EGO836 EQK836 FAG836 FKC836 FTY836 GDU836 GNQ836 GXM836 HHI836 HRE836 IBA836 IKW836 IUS836 JEO836 JOK836 JYG836 KIC836 KRY836 LBU836 LLQ836 LVM836 MFI836 MPE836 MZA836 NIW836 NSS836 OCO836 OMK836 OWG836 PGC836 PPY836 PZU836 QJQ836 QTM836 RDI836 RNE836 RXA836 SGW836 SQS836 TAO836 TKK836 TUG836 UEC836 UNY836 UXU836 VHQ836 VRM836 WBI836 WLE836 WVA836 H961 IO961 SK961 ACG961 AMC961 AVY961 BFU961 BPQ961 BZM961 CJI961 CTE961 DDA961 DMW961 DWS961 EGO961 EQK961 FAG961 FKC961 FTY961 GDU961 GNQ961 GXM961 HHI961 HRE961 IBA961 IKW961 IUS961 JEO961 JOK961 JYG961 KIC961 KRY961 LBU961 LLQ961 LVM961 MFI961 MPE961 MZA961 NIW961 NSS961 OCO961 OMK961 OWG961 PGC961 PPY961 PZU961 QJQ961 QTM961 RDI961 RNE961 RXA961 SGW961 SQS961 TAO961 TKK961 TUG961 UEC961 UNY961 UXU961 VHQ961 VRM961 WBI961 WLE961 WVA961 H678 IO678 SK678 ACG678 AMC678 AVY678 BFU678 BPQ678 BZM678 CJI678 CTE678 DDA678 DMW678 DWS678 EGO678 EQK678 FAG678 FKC678 FTY678 GDU678 GNQ678 GXM678 HHI678 HRE678 IBA678 IKW678 IUS678 JEO678 JOK678 JYG678 KIC678 KRY678 LBU678 LLQ678 LVM678 MFI678 MPE678 MZA678 NIW678 NSS678 OCO678 OMK678 OWG678 PGC678 PPY678 PZU678 QJQ678 QTM678 RDI678 RNE678 RXA678 SGW678 SQS678 TAO678 TKK678 TUG678 UEC678 UNY678 UXU678 VHQ678 VRM678 WBI678 WLE678 WVA678 H1070:H1081 IO1070:IO1081 SK1070:SK1081 ACG1070:ACG1081 AMC1070:AMC1081 AVY1070:AVY1081 BFU1070:BFU1081 BPQ1070:BPQ1081 BZM1070:BZM1081 CJI1070:CJI1081 CTE1070:CTE1081 DDA1070:DDA1081 DMW1070:DMW1081 DWS1070:DWS1081 EGO1070:EGO1081 EQK1070:EQK1081 FAG1070:FAG1081 FKC1070:FKC1081 FTY1070:FTY1081 GDU1070:GDU1081 GNQ1070:GNQ1081 GXM1070:GXM1081 HHI1070:HHI1081 HRE1070:HRE1081 IBA1070:IBA1081 IKW1070:IKW1081 IUS1070:IUS1081 JEO1070:JEO1081 JOK1070:JOK1081 JYG1070:JYG1081 KIC1070:KIC1081 KRY1070:KRY1081 LBU1070:LBU1081 LLQ1070:LLQ1081 LVM1070:LVM1081 MFI1070:MFI1081 MPE1070:MPE1081 MZA1070:MZA1081 NIW1070:NIW1081 NSS1070:NSS1081 OCO1070:OCO1081 OMK1070:OMK1081 OWG1070:OWG1081 PGC1070:PGC1081 PPY1070:PPY1081 PZU1070:PZU1081 QJQ1070:QJQ1081 QTM1070:QTM1081 RDI1070:RDI1081 RNE1070:RNE1081 RXA1070:RXA1081 SGW1070:SGW1081 SQS1070:SQS1081 TAO1070:TAO1081 TKK1070:TKK1081 TUG1070:TUG1081 UEC1070:UEC1081 UNY1070:UNY1081 UXU1070:UXU1081 VHQ1070:VHQ1081 VRM1070:VRM1081 WBI1070:WBI1081 WLE1070:WLE1081 WVA1070:WVA1081 H1085:H1087 IO1085:IO1087 SK1085:SK1087 ACG1085:ACG1087 AMC1085:AMC1087 AVY1085:AVY1087 BFU1085:BFU1087 BPQ1085:BPQ1087 BZM1085:BZM1087 CJI1085:CJI1087 CTE1085:CTE1087 DDA1085:DDA1087 DMW1085:DMW1087 DWS1085:DWS1087 EGO1085:EGO1087 EQK1085:EQK1087 FAG1085:FAG1087 FKC1085:FKC1087 FTY1085:FTY1087 GDU1085:GDU1087 GNQ1085:GNQ1087 GXM1085:GXM1087 HHI1085:HHI1087 HRE1085:HRE1087 IBA1085:IBA1087 IKW1085:IKW1087 IUS1085:IUS1087 JEO1085:JEO1087 JOK1085:JOK1087 JYG1085:JYG1087 KIC1085:KIC1087 KRY1085:KRY1087 LBU1085:LBU1087 LLQ1085:LLQ1087 LVM1085:LVM1087 MFI1085:MFI1087 MPE1085:MPE1087 MZA1085:MZA1087 NIW1085:NIW1087 NSS1085:NSS1087 OCO1085:OCO1087 OMK1085:OMK1087 OWG1085:OWG1087 PGC1085:PGC1087 PPY1085:PPY1087 PZU1085:PZU1087 QJQ1085:QJQ1087 QTM1085:QTM1087 RDI1085:RDI1087 RNE1085:RNE1087 RXA1085:RXA1087 SGW1085:SGW1087 SQS1085:SQS1087 TAO1085:TAO1087 TKK1085:TKK1087 TUG1085:TUG1087 UEC1085:UEC1087 UNY1085:UNY1087 UXU1085:UXU1087 VHQ1085:VHQ1087 VRM1085:VRM1087 WBI1085:WBI1087 WLE1085:WLE1087 WVA1085:WVA1087 H1083 IO1083 SK1083 ACG1083 AMC1083 AVY1083 BFU1083 BPQ1083 BZM1083 CJI1083 CTE1083 DDA1083 DMW1083 DWS1083 EGO1083 EQK1083 FAG1083 FKC1083 FTY1083 GDU1083 GNQ1083 GXM1083 HHI1083 HRE1083 IBA1083 IKW1083 IUS1083 JEO1083 JOK1083 JYG1083 KIC1083 KRY1083 LBU1083 LLQ1083 LVM1083 MFI1083 MPE1083 MZA1083 NIW1083 NSS1083 OCO1083 OMK1083 OWG1083 PGC1083 PPY1083 PZU1083 QJQ1083 QTM1083 RDI1083 RNE1083 RXA1083 SGW1083 SQS1083 TAO1083 TKK1083 TUG1083 UEC1083 UNY1083 UXU1083 VHQ1083 VRM1083 WBI1083 WLE1083 WVA1083 WVA11:WVA37 WLE11:WLE37 WBI11:WBI37 VRM11:VRM37 VHQ11:VHQ37 UXU11:UXU37 UNY11:UNY37 UEC11:UEC37 TUG11:TUG37 TKK11:TKK37 TAO11:TAO37 SQS11:SQS37 SGW11:SGW37 RXA11:RXA37 RNE11:RNE37 RDI11:RDI37 QTM11:QTM37 QJQ11:QJQ37 PZU11:PZU37 PPY11:PPY37 PGC11:PGC37 OWG11:OWG37 OMK11:OMK37 OCO11:OCO37 NSS11:NSS37 NIW11:NIW37 MZA11:MZA37 MPE11:MPE37 MFI11:MFI37 LVM11:LVM37 LLQ11:LLQ37 LBU11:LBU37 KRY11:KRY37 KIC11:KIC37 JYG11:JYG37 JOK11:JOK37 JEO11:JEO37 IUS11:IUS37 IKW11:IKW37 IBA11:IBA37 HRE11:HRE37 HHI11:HHI37 GXM11:GXM37 GNQ11:GNQ37 GDU11:GDU37 FTY11:FTY37 FKC11:FKC37 FAG11:FAG37 EQK11:EQK37 EGO11:EGO37 DWS11:DWS37 DMW11:DMW37 DDA11:DDA37 CTE11:CTE37 CJI11:CJI37 BZM11:BZM37 BPQ11:BPQ37 BFU11:BFU37 AVY11:AVY37 AMC11:AMC37 ACG11:ACG37 SK11:SK37 IO11:IO37 H11:H37 H830 IO830 SK830 ACG830 AMC830 AVY830 BFU830 BPQ830 BZM830 CJI830 CTE830 DDA830 DMW830 DWS830 EGO830 EQK830 FAG830 FKC830 FTY830 GDU830 GNQ830 GXM830 HHI830 HRE830 IBA830 IKW830 IUS830 JEO830 JOK830 JYG830 KIC830 KRY830 LBU830 LLQ830 LVM830 MFI830 MPE830 MZA830 NIW830 NSS830 OCO830 OMK830 OWG830 PGC830 PPY830 PZU830 QJQ830 QTM830 RDI830 RNE830 RXA830 SGW830 SQS830 TAO830 TKK830 TUG830 UEC830 UNY830 UXU830 VHQ830 VRM830 WBI830 WLE830 WVA830 J1092 H570 JD570 SZ570 ACV570 AMR570 AWN570 BGJ570 BQF570 CAB570 CJX570 CTT570 DDP570 DNL570 DXH570 EHD570 EQZ570 FAV570 FKR570 FUN570 GEJ570 GOF570 GYB570 HHX570 HRT570 IBP570 ILL570 IVH570 JFD570 JOZ570 JYV570 KIR570 KSN570 LCJ570 LMF570 LWB570 MFX570 MPT570 MZP570 NJL570 NTH570 ODD570 OMZ570 OWV570 PGR570 PQN570 QAJ570 QKF570 QUB570 RDX570 RNT570 RXP570 SHL570 SRH570 TBD570 TKZ570 TUV570 UER570 UON570 UYJ570 VIF570 VSB570 WBX570 WLT570 WVP570 H735:H739 WVP735:WVP739 WLT735:WLT739 WBX735:WBX739 VSB735:VSB739 VIF735:VIF739 UYJ735:UYJ739 UON735:UON739 UER735:UER739 TUV735:TUV739 TKZ735:TKZ739 TBD735:TBD739 SRH735:SRH739 SHL735:SHL739 RXP735:RXP739 RNT735:RNT739 RDX735:RDX739 QUB735:QUB739 QKF735:QKF739 QAJ735:QAJ739 PQN735:PQN739 PGR735:PGR739 OWV735:OWV739 OMZ735:OMZ739 ODD735:ODD739 NTH735:NTH739 NJL735:NJL739 MZP735:MZP739 MPT735:MPT739 MFX735:MFX739 LWB735:LWB739 LMF735:LMF739 LCJ735:LCJ739 KSN735:KSN739 KIR735:KIR739 JYV735:JYV739 JOZ735:JOZ739 JFD735:JFD739 IVH735:IVH739 ILL735:ILL739 IBP735:IBP739 HRT735:HRT739 HHX735:HHX739 GYB735:GYB739 GOF735:GOF739 GEJ735:GEJ739 FUN735:FUN739 FKR735:FKR739 FAV735:FAV739 EQZ735:EQZ739 EHD735:EHD739 DXH735:DXH739 DNL735:DNL739 DDP735:DDP739 CTT735:CTT739 CJX735:CJX739 CAB735:CAB739 BQF735:BQF739 BGJ735:BGJ739 AWN735:AWN739 AMR735:AMR739 ACV735:ACV739 SZ735:SZ739 JD735:JD739 H741:H742 JD741:JD742 SZ741:SZ742 ACV741:ACV742 AMR741:AMR742 AWN741:AWN742 BGJ741:BGJ742 BQF741:BQF742 CAB741:CAB742 CJX741:CJX742 CTT741:CTT742 DDP741:DDP742 DNL741:DNL742 DXH741:DXH742 EHD741:EHD742 EQZ741:EQZ742 FAV741:FAV742 FKR741:FKR742 FUN741:FUN742 GEJ741:GEJ742 GOF741:GOF742 GYB741:GYB742 HHX741:HHX742 HRT741:HRT742 IBP741:IBP742 ILL741:ILL742 IVH741:IVH742 JFD741:JFD742 JOZ741:JOZ742 JYV741:JYV742 KIR741:KIR742 KSN741:KSN742 LCJ741:LCJ742 LMF741:LMF742 LWB741:LWB742 MFX741:MFX742 MPT741:MPT742 MZP741:MZP742 NJL741:NJL742 NTH741:NTH742 ODD741:ODD742 OMZ741:OMZ742 OWV741:OWV742 PGR741:PGR742 PQN741:PQN742 QAJ741:QAJ742 QKF741:QKF742 QUB741:QUB742 RDX741:RDX742 RNT741:RNT742 RXP741:RXP742 SHL741:SHL742 SRH741:SRH742 TBD741:TBD742 TKZ741:TKZ742 TUV741:TUV742 UER741:UER742 UON741:UON742 UYJ741:UYJ742 VIF741:VIF742 VSB741:VSB742 WBX741:WBX742 WLT741:WLT742 WVP741:WVP742 H744 JD744 SZ744 ACV744 AMR744 AWN744 BGJ744 BQF744 CAB744 CJX744 CTT744 DDP744 DNL744 DXH744 EHD744 EQZ744 FAV744 FKR744 FUN744 GEJ744 GOF744 GYB744 HHX744 HRT744 IBP744 ILL744 IVH744 JFD744 JOZ744 JYV744 KIR744 KSN744 LCJ744 LMF744 LWB744 MFX744 MPT744 MZP744 NJL744 NTH744 ODD744 OMZ744 OWV744 PGR744 PQN744 QAJ744 QKF744 QUB744 RDX744 RNT744 RXP744 SHL744 SRH744 TBD744 TKZ744 TUV744 UER744 UON744 UYJ744 VIF744 VSB744 WBX744 WLT744 WVP744 H746:H753 H941:H951 JD941:JD951 SZ941:SZ951 ACV941:ACV951 AMR941:AMR951 AWN941:AWN951 BGJ941:BGJ951 BQF941:BQF951 CAB941:CAB951 CJX941:CJX951 CTT941:CTT951 DDP941:DDP951 DNL941:DNL951 DXH941:DXH951 EHD941:EHD951 EQZ941:EQZ951 FAV941:FAV951 FKR941:FKR951 FUN941:FUN951 GEJ941:GEJ951 GOF941:GOF951 GYB941:GYB951 HHX941:HHX951 HRT941:HRT951 IBP941:IBP951 ILL941:ILL951 IVH941:IVH951 JFD941:JFD951 JOZ941:JOZ951 JYV941:JYV951 KIR941:KIR951 KSN941:KSN951 LCJ941:LCJ951 LMF941:LMF951 LWB941:LWB951 MFX941:MFX951 MPT941:MPT951 MZP941:MZP951 NJL941:NJL951 NTH941:NTH951 ODD941:ODD951 OMZ941:OMZ951 OWV941:OWV951 PGR941:PGR951 PQN941:PQN951 QAJ941:QAJ951 QKF941:QKF951 QUB941:QUB951 RDX941:RDX951 RNT941:RNT951 RXP941:RXP951 SHL941:SHL951 SRH941:SRH951 TBD941:TBD951 TKZ941:TKZ951 TUV941:TUV951 UER941:UER951 UON941:UON951 UYJ941:UYJ951 VIF941:VIF951 VSB941:VSB951 WBX941:WBX951 WLT941:WLT951 WVP941:WVP951 H1035:H1054" xr:uid="{55FAC511-9616-4779-84E2-18B3E12A459C}"/>
    <dataValidation type="whole" allowBlank="1" showInputMessage="1" showErrorMessage="1" errorTitle="Mesečna stopnja izkoriščenosti" error="odstotek (celoštevilska vrednost)" sqref="AF336:AF374 JM336:JM374 TI336:TI374 ADE336:ADE374 ANA336:ANA374 AWW336:AWW374 BGS336:BGS374 BQO336:BQO374 CAK336:CAK374 CKG336:CKG374 CUC336:CUC374 DDY336:DDY374 DNU336:DNU374 DXQ336:DXQ374 EHM336:EHM374 ERI336:ERI374 FBE336:FBE374 FLA336:FLA374 FUW336:FUW374 GES336:GES374 GOO336:GOO374 GYK336:GYK374 HIG336:HIG374 HSC336:HSC374 IBY336:IBY374 ILU336:ILU374 IVQ336:IVQ374 JFM336:JFM374 JPI336:JPI374 JZE336:JZE374 KJA336:KJA374 KSW336:KSW374 LCS336:LCS374 LMO336:LMO374 LWK336:LWK374 MGG336:MGG374 MQC336:MQC374 MZY336:MZY374 NJU336:NJU374 NTQ336:NTQ374 ODM336:ODM374 ONI336:ONI374 OXE336:OXE374 PHA336:PHA374 PQW336:PQW374 QAS336:QAS374 QKO336:QKO374 QUK336:QUK374 REG336:REG374 ROC336:ROC374 RXY336:RXY374 SHU336:SHU374 SRQ336:SRQ374 TBM336:TBM374 TLI336:TLI374 TVE336:TVE374 UFA336:UFA374 UOW336:UOW374 UYS336:UYS374 VIO336:VIO374 VSK336:VSK374 WCG336:WCG374 WMC336:WMC374 WVY336:WVY374 AF670:AF673 JM670:JM673 TI670:TI673 ADE670:ADE673 ANA670:ANA673 AWW670:AWW673 BGS670:BGS673 BQO670:BQO673 CAK670:CAK673 CKG670:CKG673 CUC670:CUC673 DDY670:DDY673 DNU670:DNU673 DXQ670:DXQ673 EHM670:EHM673 ERI670:ERI673 FBE670:FBE673 FLA670:FLA673 FUW670:FUW673 GES670:GES673 GOO670:GOO673 GYK670:GYK673 HIG670:HIG673 HSC670:HSC673 IBY670:IBY673 ILU670:ILU673 IVQ670:IVQ673 JFM670:JFM673 JPI670:JPI673 JZE670:JZE673 KJA670:KJA673 KSW670:KSW673 LCS670:LCS673 LMO670:LMO673 LWK670:LWK673 MGG670:MGG673 MQC670:MQC673 MZY670:MZY673 NJU670:NJU673 NTQ670:NTQ673 ODM670:ODM673 ONI670:ONI673 OXE670:OXE673 PHA670:PHA673 PQW670:PQW673 QAS670:QAS673 QKO670:QKO673 QUK670:QUK673 REG670:REG673 ROC670:ROC673 RXY670:RXY673 SHU670:SHU673 SRQ670:SRQ673 TBM670:TBM673 TLI670:TLI673 TVE670:TVE673 UFA670:UFA673 UOW670:UOW673 UYS670:UYS673 VIO670:VIO673 VSK670:VSK673 WCG670:WCG673 WMC670:WMC673 WVY670:WVY673 AF879 JM879 TI879 ADE879 ANA879 AWW879 BGS879 BQO879 CAK879 CKG879 CUC879 DDY879 DNU879 DXQ879 EHM879 ERI879 FBE879 FLA879 FUW879 GES879 GOO879 GYK879 HIG879 HSC879 IBY879 ILU879 IVQ879 JFM879 JPI879 JZE879 KJA879 KSW879 LCS879 LMO879 LWK879 MGG879 MQC879 MZY879 NJU879 NTQ879 ODM879 ONI879 OXE879 PHA879 PQW879 QAS879 QKO879 QUK879 REG879 ROC879 RXY879 SHU879 SRQ879 TBM879 TLI879 TVE879 UFA879 UOW879 UYS879 VIO879 VSK879 WCG879 WMC879 WVY879 AF890 JM890 TI890 ADE890 ANA890 AWW890 BGS890 BQO890 CAK890 CKG890 CUC890 DDY890 DNU890 DXQ890 EHM890 ERI890 FBE890 FLA890 FUW890 GES890 GOO890 GYK890 HIG890 HSC890 IBY890 ILU890 IVQ890 JFM890 JPI890 JZE890 KJA890 KSW890 LCS890 LMO890 LWK890 MGG890 MQC890 MZY890 NJU890 NTQ890 ODM890 ONI890 OXE890 PHA890 PQW890 QAS890 QKO890 QUK890 REG890 ROC890 RXY890 SHU890 SRQ890 TBM890 TLI890 TVE890 UFA890 UOW890 UYS890 VIO890 VSK890 WCG890 WMC890 WVY890 AF892 JM892 TI892 ADE892 ANA892 AWW892 BGS892 BQO892 CAK892 CKG892 CUC892 DDY892 DNU892 DXQ892 EHM892 ERI892 FBE892 FLA892 FUW892 GES892 GOO892 GYK892 HIG892 HSC892 IBY892 ILU892 IVQ892 JFM892 JPI892 JZE892 KJA892 KSW892 LCS892 LMO892 LWK892 MGG892 MQC892 MZY892 NJU892 NTQ892 ODM892 ONI892 OXE892 PHA892 PQW892 QAS892 QKO892 QUK892 REG892 ROC892 RXY892 SHU892 SRQ892 TBM892 TLI892 TVE892 UFA892 UOW892 UYS892 VIO892 VSK892 WCG892 WMC892 WVY892 AF894 JM894 TI894 ADE894 ANA894 AWW894 BGS894 BQO894 CAK894 CKG894 CUC894 DDY894 DNU894 DXQ894 EHM894 ERI894 FBE894 FLA894 FUW894 GES894 GOO894 GYK894 HIG894 HSC894 IBY894 ILU894 IVQ894 JFM894 JPI894 JZE894 KJA894 KSW894 LCS894 LMO894 LWK894 MGG894 MQC894 MZY894 NJU894 NTQ894 ODM894 ONI894 OXE894 PHA894 PQW894 QAS894 QKO894 QUK894 REG894 ROC894 RXY894 SHU894 SRQ894 TBM894 TLI894 TVE894 UFA894 UOW894 UYS894 VIO894 VSK894 WCG894 WMC894 WVY894 AF896:AF920 JM896:JM920 TI896:TI920 ADE896:ADE920 ANA896:ANA920 AWW896:AWW920 BGS896:BGS920 BQO896:BQO920 CAK896:CAK920 CKG896:CKG920 CUC896:CUC920 DDY896:DDY920 DNU896:DNU920 DXQ896:DXQ920 EHM896:EHM920 ERI896:ERI920 FBE896:FBE920 FLA896:FLA920 FUW896:FUW920 GES896:GES920 GOO896:GOO920 GYK896:GYK920 HIG896:HIG920 HSC896:HSC920 IBY896:IBY920 ILU896:ILU920 IVQ896:IVQ920 JFM896:JFM920 JPI896:JPI920 JZE896:JZE920 KJA896:KJA920 KSW896:KSW920 LCS896:LCS920 LMO896:LMO920 LWK896:LWK920 MGG896:MGG920 MQC896:MQC920 MZY896:MZY920 NJU896:NJU920 NTQ896:NTQ920 ODM896:ODM920 ONI896:ONI920 OXE896:OXE920 PHA896:PHA920 PQW896:PQW920 QAS896:QAS920 QKO896:QKO920 QUK896:QUK920 REG896:REG920 ROC896:ROC920 RXY896:RXY920 SHU896:SHU920 SRQ896:SRQ920 TBM896:TBM920 TLI896:TLI920 TVE896:TVE920 UFA896:UFA920 UOW896:UOW920 UYS896:UYS920 VIO896:VIO920 VSK896:VSK920 WCG896:WCG920 WMC896:WMC920 WVY896:WVY920 AF1087 JM1087 TI1087 ADE1087 ANA1087 AWW1087 BGS1087 BQO1087 CAK1087 CKG1087 CUC1087 DDY1087 DNU1087 DXQ1087 EHM1087 ERI1087 FBE1087 FLA1087 FUW1087 GES1087 GOO1087 GYK1087 HIG1087 HSC1087 IBY1087 ILU1087 IVQ1087 JFM1087 JPI1087 JZE1087 KJA1087 KSW1087 LCS1087 LMO1087 LWK1087 MGG1087 MQC1087 MZY1087 NJU1087 NTQ1087 ODM1087 ONI1087 OXE1087 PHA1087 PQW1087 QAS1087 QKO1087 QUK1087 REG1087 ROC1087 RXY1087 SHU1087 SRQ1087 TBM1087 TLI1087 TVE1087 UFA1087 UOW1087 UYS1087 VIO1087 VSK1087 WCG1087 WMC1087 WVY1087 AF1195 JM1193 TI1193 ADE1193 ANA1193 AWW1193 BGS1193 BQO1193 CAK1193 CKG1193 CUC1193 DDY1193 DNU1193 DXQ1193 EHM1193 ERI1193 FBE1193 FLA1193 FUW1193 GES1193 GOO1193 GYK1193 HIG1193 HSC1193 IBY1193 ILU1193 IVQ1193 JFM1193 JPI1193 JZE1193 KJA1193 KSW1193 LCS1193 LMO1193 LWK1193 MGG1193 MQC1193 MZY1193 NJU1193 NTQ1193 ODM1193 ONI1193 OXE1193 PHA1193 PQW1193 QAS1193 QKO1193 QUK1193 REG1193 ROC1193 RXY1193 SHU1193 SRQ1193 TBM1193 TLI1193 TVE1193 UFA1193 UOW1193 UYS1193 VIO1193 VSK1193 WCG1193 WMC1193 WVY1193 AF1226:AF1227 JM1224:JM1225 TI1224:TI1225 ADE1224:ADE1225 ANA1224:ANA1225 AWW1224:AWW1225 BGS1224:BGS1225 BQO1224:BQO1225 CAK1224:CAK1225 CKG1224:CKG1225 CUC1224:CUC1225 DDY1224:DDY1225 DNU1224:DNU1225 DXQ1224:DXQ1225 EHM1224:EHM1225 ERI1224:ERI1225 FBE1224:FBE1225 FLA1224:FLA1225 FUW1224:FUW1225 GES1224:GES1225 GOO1224:GOO1225 GYK1224:GYK1225 HIG1224:HIG1225 HSC1224:HSC1225 IBY1224:IBY1225 ILU1224:ILU1225 IVQ1224:IVQ1225 JFM1224:JFM1225 JPI1224:JPI1225 JZE1224:JZE1225 KJA1224:KJA1225 KSW1224:KSW1225 LCS1224:LCS1225 LMO1224:LMO1225 LWK1224:LWK1225 MGG1224:MGG1225 MQC1224:MQC1225 MZY1224:MZY1225 NJU1224:NJU1225 NTQ1224:NTQ1225 ODM1224:ODM1225 ONI1224:ONI1225 OXE1224:OXE1225 PHA1224:PHA1225 PQW1224:PQW1225 QAS1224:QAS1225 QKO1224:QKO1225 QUK1224:QUK1225 REG1224:REG1225 ROC1224:ROC1225 RXY1224:RXY1225 SHU1224:SHU1225 SRQ1224:SRQ1225 TBM1224:TBM1225 TLI1224:TLI1225 TVE1224:TVE1225 UFA1224:UFA1225 UOW1224:UOW1225 UYS1224:UYS1225 VIO1224:VIO1225 VSK1224:VSK1225 WCG1224:WCG1225 WMC1224:WMC1225 WVY1224:WVY1225 AF164 JM164 TI164 ADE164 ANA164 AWW164 BGS164 BQO164 CAK164 CKG164 CUC164 DDY164 DNU164 DXQ164 EHM164 ERI164 FBE164 FLA164 FUW164 GES164 GOO164 GYK164 HIG164 HSC164 IBY164 ILU164 IVQ164 JFM164 JPI164 JZE164 KJA164 KSW164 LCS164 LMO164 LWK164 MGG164 MQC164 MZY164 NJU164 NTQ164 ODM164 ONI164 OXE164 PHA164 PQW164 QAS164 QKO164 QUK164 REG164 ROC164 RXY164 SHU164 SRQ164 TBM164 TLI164 TVE164 UFA164 UOW164 UYS164 VIO164 VSK164 WCG164 WMC164 WVY164 AF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AF535 JM535 TI535 ADE535 ANA535 AWW535 BGS535 BQO535 CAK535 CKG535 CUC535 DDY535 DNU535 DXQ535 EHM535 ERI535 FBE535 FLA535 FUW535 GES535 GOO535 GYK535 HIG535 HSC535 IBY535 ILU535 IVQ535 JFM535 JPI535 JZE535 KJA535 KSW535 LCS535 LMO535 LWK535 MGG535 MQC535 MZY535 NJU535 NTQ535 ODM535 ONI535 OXE535 PHA535 PQW535 QAS535 QKO535 QUK535 REG535 ROC535 RXY535 SHU535 SRQ535 TBM535 TLI535 TVE535 UFA535 UOW535 UYS535 VIO535 VSK535 WCG535 WMC535 WVY535 AF676 JM676 TI676 ADE676 ANA676 AWW676 BGS676 BQO676 CAK676 CKG676 CUC676 DDY676 DNU676 DXQ676 EHM676 ERI676 FBE676 FLA676 FUW676 GES676 GOO676 GYK676 HIG676 HSC676 IBY676 ILU676 IVQ676 JFM676 JPI676 JZE676 KJA676 KSW676 LCS676 LMO676 LWK676 MGG676 MQC676 MZY676 NJU676 NTQ676 ODM676 ONI676 OXE676 PHA676 PQW676 QAS676 QKO676 QUK676 REG676 ROC676 RXY676 SHU676 SRQ676 TBM676 TLI676 TVE676 UFA676 UOW676 UYS676 VIO676 VSK676 WCG676 WMC676 WVY676 AF836 JM836 TI836 ADE836 ANA836 AWW836 BGS836 BQO836 CAK836 CKG836 CUC836 DDY836 DNU836 DXQ836 EHM836 ERI836 FBE836 FLA836 FUW836 GES836 GOO836 GYK836 HIG836 HSC836 IBY836 ILU836 IVQ836 JFM836 JPI836 JZE836 KJA836 KSW836 LCS836 LMO836 LWK836 MGG836 MQC836 MZY836 NJU836 NTQ836 ODM836 ONI836 OXE836 PHA836 PQW836 QAS836 QKO836 QUK836 REG836 ROC836 RXY836 SHU836 SRQ836 TBM836 TLI836 TVE836 UFA836 UOW836 UYS836 VIO836 VSK836 WCG836 WMC836 WVY836 AF993:AF997 JM993:JM997 TI993:TI997 ADE993:ADE997 ANA993:ANA997 AWW993:AWW997 BGS993:BGS997 BQO993:BQO997 CAK993:CAK997 CKG993:CKG997 CUC993:CUC997 DDY993:DDY997 DNU993:DNU997 DXQ993:DXQ997 EHM993:EHM997 ERI993:ERI997 FBE993:FBE997 FLA993:FLA997 FUW993:FUW997 GES993:GES997 GOO993:GOO997 GYK993:GYK997 HIG993:HIG997 HSC993:HSC997 IBY993:IBY997 ILU993:ILU997 IVQ993:IVQ997 JFM993:JFM997 JPI993:JPI997 JZE993:JZE997 KJA993:KJA997 KSW993:KSW997 LCS993:LCS997 LMO993:LMO997 LWK993:LWK997 MGG993:MGG997 MQC993:MQC997 MZY993:MZY997 NJU993:NJU997 NTQ993:NTQ997 ODM993:ODM997 ONI993:ONI997 OXE993:OXE997 PHA993:PHA997 PQW993:PQW997 QAS993:QAS997 QKO993:QKO997 QUK993:QUK997 REG993:REG997 ROC993:ROC997 RXY993:RXY997 SHU993:SHU997 SRQ993:SRQ997 TBM993:TBM997 TLI993:TLI997 TVE993:TVE997 UFA993:UFA997 UOW993:UOW997 UYS993:UYS997 VIO993:VIO997 VSK993:VSK997 WCG993:WCG997 WMC993:WMC997 WVY993:WVY997 AF961:AF991 JM961:JM991 TI961:TI991 ADE961:ADE991 ANA961:ANA991 AWW961:AWW991 BGS961:BGS991 BQO961:BQO991 CAK961:CAK991 CKG961:CKG991 CUC961:CUC991 DDY961:DDY991 DNU961:DNU991 DXQ961:DXQ991 EHM961:EHM991 ERI961:ERI991 FBE961:FBE991 FLA961:FLA991 FUW961:FUW991 GES961:GES991 GOO961:GOO991 GYK961:GYK991 HIG961:HIG991 HSC961:HSC991 IBY961:IBY991 ILU961:ILU991 IVQ961:IVQ991 JFM961:JFM991 JPI961:JPI991 JZE961:JZE991 KJA961:KJA991 KSW961:KSW991 LCS961:LCS991 LMO961:LMO991 LWK961:LWK991 MGG961:MGG991 MQC961:MQC991 MZY961:MZY991 NJU961:NJU991 NTQ961:NTQ991 ODM961:ODM991 ONI961:ONI991 OXE961:OXE991 PHA961:PHA991 PQW961:PQW991 QAS961:QAS991 QKO961:QKO991 QUK961:QUK991 REG961:REG991 ROC961:ROC991 RXY961:RXY991 SHU961:SHU991 SRQ961:SRQ991 TBM961:TBM991 TLI961:TLI991 TVE961:TVE991 UFA961:UFA991 UOW961:UOW991 UYS961:UYS991 VIO961:VIO991 VSK961:VSK991 WCG961:WCG991 WMC961:WMC991 WVY961:WVY991 AF678 JM678 TI678 ADE678 ANA678 AWW678 BGS678 BQO678 CAK678 CKG678 CUC678 DDY678 DNU678 DXQ678 EHM678 ERI678 FBE678 FLA678 FUW678 GES678 GOO678 GYK678 HIG678 HSC678 IBY678 ILU678 IVQ678 JFM678 JPI678 JZE678 KJA678 KSW678 LCS678 LMO678 LWK678 MGG678 MQC678 MZY678 NJU678 NTQ678 ODM678 ONI678 OXE678 PHA678 PQW678 QAS678 QKO678 QUK678 REG678 ROC678 RXY678 SHU678 SRQ678 TBM678 TLI678 TVE678 UFA678 UOW678 UYS678 VIO678 VSK678 WCG678 WMC678 WVY678 AF1070:AF1083 JM1070:JM1083 TI1070:TI1083 ADE1070:ADE1083 ANA1070:ANA1083 AWW1070:AWW1083 BGS1070:BGS1083 BQO1070:BQO1083 CAK1070:CAK1083 CKG1070:CKG1083 CUC1070:CUC1083 DDY1070:DDY1083 DNU1070:DNU1083 DXQ1070:DXQ1083 EHM1070:EHM1083 ERI1070:ERI1083 FBE1070:FBE1083 FLA1070:FLA1083 FUW1070:FUW1083 GES1070:GES1083 GOO1070:GOO1083 GYK1070:GYK1083 HIG1070:HIG1083 HSC1070:HSC1083 IBY1070:IBY1083 ILU1070:ILU1083 IVQ1070:IVQ1083 JFM1070:JFM1083 JPI1070:JPI1083 JZE1070:JZE1083 KJA1070:KJA1083 KSW1070:KSW1083 LCS1070:LCS1083 LMO1070:LMO1083 LWK1070:LWK1083 MGG1070:MGG1083 MQC1070:MQC1083 MZY1070:MZY1083 NJU1070:NJU1083 NTQ1070:NTQ1083 ODM1070:ODM1083 ONI1070:ONI1083 OXE1070:OXE1083 PHA1070:PHA1083 PQW1070:PQW1083 QAS1070:QAS1083 QKO1070:QKO1083 QUK1070:QUK1083 REG1070:REG1083 ROC1070:ROC1083 RXY1070:RXY1083 SHU1070:SHU1083 SRQ1070:SRQ1083 TBM1070:TBM1083 TLI1070:TLI1083 TVE1070:TVE1083 UFA1070:UFA1083 UOW1070:UOW1083 UYS1070:UYS1083 VIO1070:VIO1083 VSK1070:VSK1083 WCG1070:WCG1083 WMC1070:WMC1083 WVY1070:WVY1083 AF1183 JM1181 TI1181 ADE1181 ANA1181 AWW1181 BGS1181 BQO1181 CAK1181 CKG1181 CUC1181 DDY1181 DNU1181 DXQ1181 EHM1181 ERI1181 FBE1181 FLA1181 FUW1181 GES1181 GOO1181 GYK1181 HIG1181 HSC1181 IBY1181 ILU1181 IVQ1181 JFM1181 JPI1181 JZE1181 KJA1181 KSW1181 LCS1181 LMO1181 LWK1181 MGG1181 MQC1181 MZY1181 NJU1181 NTQ1181 ODM1181 ONI1181 OXE1181 PHA1181 PQW1181 QAS1181 QKO1181 QUK1181 REG1181 ROC1181 RXY1181 SHU1181 SRQ1181 TBM1181 TLI1181 TVE1181 UFA1181 UOW1181 UYS1181 VIO1181 VSK1181 WCG1181 WMC1181 WVY1181 AF1142:AF1169 JM1140:JM1167 TI1140:TI1167 ADE1140:ADE1167 ANA1140:ANA1167 AWW1140:AWW1167 BGS1140:BGS1167 BQO1140:BQO1167 CAK1140:CAK1167 CKG1140:CKG1167 CUC1140:CUC1167 DDY1140:DDY1167 DNU1140:DNU1167 DXQ1140:DXQ1167 EHM1140:EHM1167 ERI1140:ERI1167 FBE1140:FBE1167 FLA1140:FLA1167 FUW1140:FUW1167 GES1140:GES1167 GOO1140:GOO1167 GYK1140:GYK1167 HIG1140:HIG1167 HSC1140:HSC1167 IBY1140:IBY1167 ILU1140:ILU1167 IVQ1140:IVQ1167 JFM1140:JFM1167 JPI1140:JPI1167 JZE1140:JZE1167 KJA1140:KJA1167 KSW1140:KSW1167 LCS1140:LCS1167 LMO1140:LMO1167 LWK1140:LWK1167 MGG1140:MGG1167 MQC1140:MQC1167 MZY1140:MZY1167 NJU1140:NJU1167 NTQ1140:NTQ1167 ODM1140:ODM1167 ONI1140:ONI1167 OXE1140:OXE1167 PHA1140:PHA1167 PQW1140:PQW1167 QAS1140:QAS1167 QKO1140:QKO1167 QUK1140:QUK1167 REG1140:REG1167 ROC1140:ROC1167 RXY1140:RXY1167 SHU1140:SHU1167 SRQ1140:SRQ1167 TBM1140:TBM1167 TLI1140:TLI1167 TVE1140:TVE1167 UFA1140:UFA1167 UOW1140:UOW1167 UYS1140:UYS1167 VIO1140:VIO1167 VSK1140:VSK1167 WCG1140:WCG1167 WMC1140:WMC1167 WVY1140:WVY1167 WVY11:WVY36 WMC11:WMC36 WCG11:WCG36 VSK11:VSK36 VIO11:VIO36 UYS11:UYS36 UOW11:UOW36 UFA11:UFA36 TVE11:TVE36 TLI11:TLI36 TBM11:TBM36 SRQ11:SRQ36 SHU11:SHU36 RXY11:RXY36 ROC11:ROC36 REG11:REG36 QUK11:QUK36 QKO11:QKO36 QAS11:QAS36 PQW11:PQW36 PHA11:PHA36 OXE11:OXE36 ONI11:ONI36 ODM11:ODM36 NTQ11:NTQ36 NJU11:NJU36 MZY11:MZY36 MQC11:MQC36 MGG11:MGG36 LWK11:LWK36 LMO11:LMO36 LCS11:LCS36 KSW11:KSW36 KJA11:KJA36 JZE11:JZE36 JPI11:JPI36 JFM11:JFM36 IVQ11:IVQ36 ILU11:ILU36 IBY11:IBY36 HSC11:HSC36 HIG11:HIG36 GYK11:GYK36 GOO11:GOO36 GES11:GES36 FUW11:FUW36 FLA11:FLA36 FBE11:FBE36 ERI11:ERI36 EHM11:EHM36 DXQ11:DXQ36 DNU11:DNU36 DDY11:DDY36 CUC11:CUC36 CKG11:CKG36 CAK11:CAK36 BQO11:BQO36 BGS11:BGS36 AWW11:AWW36 ANA11:ANA36 ADE11:ADE36 TI11:TI36 JM11:JM36 AF11:AF36 AF827 JM827 TI827 ADE827 ANA827 AWW827 BGS827 BQO827 CAK827 CKG827 CUC827 DDY827 DNU827 DXQ827 EHM827 ERI827 FBE827 FLA827 FUW827 GES827 GOO827 GYK827 HIG827 HSC827 IBY827 ILU827 IVQ827 JFM827 JPI827 JZE827 KJA827 KSW827 LCS827 LMO827 LWK827 MGG827 MQC827 MZY827 NJU827 NTQ827 ODM827 ONI827 OXE827 PHA827 PQW827 QAS827 QKO827 QUK827 REG827 ROC827 RXY827 SHU827 SRQ827 TBM827 TLI827 TVE827 UFA827 UOW827 UYS827 VIO827 VSK827 WCG827 WMC827 WVY827 AF1092 AF518 KB518 TX518 ADT518 ANP518 AXL518 BHH518 BRD518 CAZ518 CKV518 CUR518 DEN518 DOJ518 DYF518 EIB518 ERX518 FBT518 FLP518 FVL518 GFH518 GPD518 GYZ518 HIV518 HSR518 ICN518 IMJ518 IWF518 JGB518 JPX518 JZT518 KJP518 KTL518 LDH518 LND518 LWZ518 MGV518 MQR518 NAN518 NKJ518 NUF518 OEB518 ONX518 OXT518 PHP518 PRL518 QBH518 QLD518 QUZ518 REV518 ROR518 RYN518 SIJ518 SSF518 TCB518 TLX518 TVT518 UFP518 UPL518 UZH518 VJD518 VSZ518 WCV518 WMR518 WWN518 AF514 KB514 TX514 ADT514 ANP514 AXL514 BHH514 BRD514 CAZ514 CKV514 CUR514 DEN514 DOJ514 DYF514 EIB514 ERX514 FBT514 FLP514 FVL514 GFH514 GPD514 GYZ514 HIV514 HSR514 ICN514 IMJ514 IWF514 JGB514 JPX514 JZT514 KJP514 KTL514 LDH514 LND514 LWZ514 MGV514 MQR514 NAN514 NKJ514 NUF514 OEB514 ONX514 OXT514 PHP514 PRL514 QBH514 QLD514 QUZ514 REV514 ROR514 RYN514 SIJ514 SSF514 TCB514 TLX514 TVT514 UFP514 UPL514 UZH514 VJD514 VSZ514 WCV514 WMR514 WWN514 AF508:AF512 KB508:KB512 TX508:TX512 ADT508:ADT512 ANP508:ANP512 AXL508:AXL512 BHH508:BHH512 BRD508:BRD512 CAZ508:CAZ512 CKV508:CKV512 CUR508:CUR512 DEN508:DEN512 DOJ508:DOJ512 DYF508:DYF512 EIB508:EIB512 ERX508:ERX512 FBT508:FBT512 FLP508:FLP512 FVL508:FVL512 GFH508:GFH512 GPD508:GPD512 GYZ508:GYZ512 HIV508:HIV512 HSR508:HSR512 ICN508:ICN512 IMJ508:IMJ512 IWF508:IWF512 JGB508:JGB512 JPX508:JPX512 JZT508:JZT512 KJP508:KJP512 KTL508:KTL512 LDH508:LDH512 LND508:LND512 LWZ508:LWZ512 MGV508:MGV512 MQR508:MQR512 NAN508:NAN512 NKJ508:NKJ512 NUF508:NUF512 OEB508:OEB512 ONX508:ONX512 OXT508:OXT512 PHP508:PHP512 PRL508:PRL512 QBH508:QBH512 QLD508:QLD512 QUZ508:QUZ512 REV508:REV512 ROR508:ROR512 RYN508:RYN512 SIJ508:SIJ512 SSF508:SSF512 TCB508:TCB512 TLX508:TLX512 TVT508:TVT512 UFP508:UFP512 UPL508:UPL512 UZH508:UZH512 VJD508:VJD512 VSZ508:VSZ512 WCV508:WCV512 WMR508:WMR512 WWN508:WWN512 AF570 KB570 TX570 ADT570 ANP570 AXL570 BHH570 BRD570 CAZ570 CKV570 CUR570 DEN570 DOJ570 DYF570 EIB570 ERX570 FBT570 FLP570 FVL570 GFH570 GPD570 GYZ570 HIV570 HSR570 ICN570 IMJ570 IWF570 JGB570 JPX570 JZT570 KJP570 KTL570 LDH570 LND570 LWZ570 MGV570 MQR570 NAN570 NKJ570 NUF570 OEB570 ONX570 OXT570 PHP570 PRL570 QBH570 QLD570 QUZ570 REV570 ROR570 RYN570 SIJ570 SSF570 TCB570 TLX570 TVT570 UFP570 UPL570 UZH570 VJD570 VSZ570 WCV570 WMR570 WWN570 WWN741 KB741 TX741 ADT741 ANP741 AXL741 BHH741 BRD741 CAZ741 CKV741 CUR741 DEN741 DOJ741 DYF741 EIB741 ERX741 FBT741 FLP741 FVL741 GFH741 GPD741 GYZ741 HIV741 HSR741 ICN741 IMJ741 IWF741 JGB741 JPX741 JZT741 KJP741 KTL741 LDH741 LND741 LWZ741 MGV741 MQR741 NAN741 NKJ741 NUF741 OEB741 ONX741 OXT741 PHP741 PRL741 QBH741 QLD741 QUZ741 REV741 ROR741 RYN741 SIJ741 SSF741 TCB741 TLX741 TVT741 UFP741 UPL741 UZH741 VJD741 VSZ741 WCV741 WMR741 AF941:AF951 KB941:KB951 TX941:TX951 ADT941:ADT951 ANP941:ANP951 AXL941:AXL951 BHH941:BHH951 BRD941:BRD951 CAZ941:CAZ951 CKV941:CKV951 CUR941:CUR951 DEN941:DEN951 DOJ941:DOJ951 DYF941:DYF951 EIB941:EIB951 ERX941:ERX951 FBT941:FBT951 FLP941:FLP951 FVL941:FVL951 GFH941:GFH951 GPD941:GPD951 GYZ941:GYZ951 HIV941:HIV951 HSR941:HSR951 ICN941:ICN951 IMJ941:IMJ951 IWF941:IWF951 JGB941:JGB951 JPX941:JPX951 JZT941:JZT951 KJP941:KJP951 KTL941:KTL951 LDH941:LDH951 LND941:LND951 LWZ941:LWZ951 MGV941:MGV951 MQR941:MQR951 NAN941:NAN951 NKJ941:NKJ951 NUF941:NUF951 OEB941:OEB951 ONX941:ONX951 OXT941:OXT951 PHP941:PHP951 PRL941:PRL951 QBH941:QBH951 QLD941:QLD951 QUZ941:QUZ951 REV941:REV951 ROR941:ROR951 RYN941:RYN951 SIJ941:SIJ951 SSF941:SSF951 TCB941:TCB951 TLX941:TLX951 TVT941:TVT951 UFP941:UFP951 UPL941:UPL951 UZH941:UZH951 VJD941:VJD951 VSZ941:VSZ951 WCV941:WCV951 WMR941:WMR951 WWN941:WWN951 AF1035" xr:uid="{D25CF185-1082-47C8-B794-122C816FA740}">
      <formula1>0</formula1>
      <formula2>300</formula2>
    </dataValidation>
    <dataValidation type="whole" allowBlank="1" showInputMessage="1" showErrorMessage="1" errorTitle="Klasifikacija" error="Gl. zavihek Classification ali zavihek Klasifikacija_x000a_" sqref="Z38:Z39 JG38:JG39 TC38:TC39 ACY38:ACY39 AMU38:AMU39 AWQ38:AWQ39 BGM38:BGM39 BQI38:BQI39 CAE38:CAE39 CKA38:CKA39 CTW38:CTW39 DDS38:DDS39 DNO38:DNO39 DXK38:DXK39 EHG38:EHG39 ERC38:ERC39 FAY38:FAY39 FKU38:FKU39 FUQ38:FUQ39 GEM38:GEM39 GOI38:GOI39 GYE38:GYE39 HIA38:HIA39 HRW38:HRW39 IBS38:IBS39 ILO38:ILO39 IVK38:IVK39 JFG38:JFG39 JPC38:JPC39 JYY38:JYY39 KIU38:KIU39 KSQ38:KSQ39 LCM38:LCM39 LMI38:LMI39 LWE38:LWE39 MGA38:MGA39 MPW38:MPW39 MZS38:MZS39 NJO38:NJO39 NTK38:NTK39 ODG38:ODG39 ONC38:ONC39 OWY38:OWY39 PGU38:PGU39 PQQ38:PQQ39 QAM38:QAM39 QKI38:QKI39 QUE38:QUE39 REA38:REA39 RNW38:RNW39 RXS38:RXS39 SHO38:SHO39 SRK38:SRK39 TBG38:TBG39 TLC38:TLC39 TUY38:TUY39 UEU38:UEU39 UOQ38:UOQ39 UYM38:UYM39 VII38:VII39 VSE38:VSE39 WCA38:WCA39 WLW38:WLW39 WVS38:WVS39 Z336:Z354 JG336:JG354 TC336:TC354 ACY336:ACY354 AMU336:AMU354 AWQ336:AWQ354 BGM336:BGM354 BQI336:BQI354 CAE336:CAE354 CKA336:CKA354 CTW336:CTW354 DDS336:DDS354 DNO336:DNO354 DXK336:DXK354 EHG336:EHG354 ERC336:ERC354 FAY336:FAY354 FKU336:FKU354 FUQ336:FUQ354 GEM336:GEM354 GOI336:GOI354 GYE336:GYE354 HIA336:HIA354 HRW336:HRW354 IBS336:IBS354 ILO336:ILO354 IVK336:IVK354 JFG336:JFG354 JPC336:JPC354 JYY336:JYY354 KIU336:KIU354 KSQ336:KSQ354 LCM336:LCM354 LMI336:LMI354 LWE336:LWE354 MGA336:MGA354 MPW336:MPW354 MZS336:MZS354 NJO336:NJO354 NTK336:NTK354 ODG336:ODG354 ONC336:ONC354 OWY336:OWY354 PGU336:PGU354 PQQ336:PQQ354 QAM336:QAM354 QKI336:QKI354 QUE336:QUE354 REA336:REA354 RNW336:RNW354 RXS336:RXS354 SHO336:SHO354 SRK336:SRK354 TBG336:TBG354 TLC336:TLC354 TUY336:TUY354 UEU336:UEU354 UOQ336:UOQ354 UYM336:UYM354 VII336:VII354 VSE336:VSE354 WCA336:WCA354 WLW336:WLW354 WVS336:WVS354 Z365:Z371 JG365:JG371 TC365:TC371 ACY365:ACY371 AMU365:AMU371 AWQ365:AWQ371 BGM365:BGM371 BQI365:BQI371 CAE365:CAE371 CKA365:CKA371 CTW365:CTW371 DDS365:DDS371 DNO365:DNO371 DXK365:DXK371 EHG365:EHG371 ERC365:ERC371 FAY365:FAY371 FKU365:FKU371 FUQ365:FUQ371 GEM365:GEM371 GOI365:GOI371 GYE365:GYE371 HIA365:HIA371 HRW365:HRW371 IBS365:IBS371 ILO365:ILO371 IVK365:IVK371 JFG365:JFG371 JPC365:JPC371 JYY365:JYY371 KIU365:KIU371 KSQ365:KSQ371 LCM365:LCM371 LMI365:LMI371 LWE365:LWE371 MGA365:MGA371 MPW365:MPW371 MZS365:MZS371 NJO365:NJO371 NTK365:NTK371 ODG365:ODG371 ONC365:ONC371 OWY365:OWY371 PGU365:PGU371 PQQ365:PQQ371 QAM365:QAM371 QKI365:QKI371 QUE365:QUE371 REA365:REA371 RNW365:RNW371 RXS365:RXS371 SHO365:SHO371 SRK365:SRK371 TBG365:TBG371 TLC365:TLC371 TUY365:TUY371 UEU365:UEU371 UOQ365:UOQ371 UYM365:UYM371 VII365:VII371 VSE365:VSE371 WCA365:WCA371 WLW365:WLW371 WVS365:WVS371 Z373:Z376 JG373:JG376 TC373:TC376 ACY373:ACY376 AMU373:AMU376 AWQ373:AWQ376 BGM373:BGM376 BQI373:BQI376 CAE373:CAE376 CKA373:CKA376 CTW373:CTW376 DDS373:DDS376 DNO373:DNO376 DXK373:DXK376 EHG373:EHG376 ERC373:ERC376 FAY373:FAY376 FKU373:FKU376 FUQ373:FUQ376 GEM373:GEM376 GOI373:GOI376 GYE373:GYE376 HIA373:HIA376 HRW373:HRW376 IBS373:IBS376 ILO373:ILO376 IVK373:IVK376 JFG373:JFG376 JPC373:JPC376 JYY373:JYY376 KIU373:KIU376 KSQ373:KSQ376 LCM373:LCM376 LMI373:LMI376 LWE373:LWE376 MGA373:MGA376 MPW373:MPW376 MZS373:MZS376 NJO373:NJO376 NTK373:NTK376 ODG373:ODG376 ONC373:ONC376 OWY373:OWY376 PGU373:PGU376 PQQ373:PQQ376 QAM373:QAM376 QKI373:QKI376 QUE373:QUE376 REA373:REA376 RNW373:RNW376 RXS373:RXS376 SHO373:SHO376 SRK373:SRK376 TBG373:TBG376 TLC373:TLC376 TUY373:TUY376 UEU373:UEU376 UOQ373:UOQ376 UYM373:UYM376 VII373:VII376 VSE373:VSE376 WCA373:WCA376 WLW373:WLW376 WVS373:WVS376 Z670:Z673 JG670:JG673 TC670:TC673 ACY670:ACY673 AMU670:AMU673 AWQ670:AWQ673 BGM670:BGM673 BQI670:BQI673 CAE670:CAE673 CKA670:CKA673 CTW670:CTW673 DDS670:DDS673 DNO670:DNO673 DXK670:DXK673 EHG670:EHG673 ERC670:ERC673 FAY670:FAY673 FKU670:FKU673 FUQ670:FUQ673 GEM670:GEM673 GOI670:GOI673 GYE670:GYE673 HIA670:HIA673 HRW670:HRW673 IBS670:IBS673 ILO670:ILO673 IVK670:IVK673 JFG670:JFG673 JPC670:JPC673 JYY670:JYY673 KIU670:KIU673 KSQ670:KSQ673 LCM670:LCM673 LMI670:LMI673 LWE670:LWE673 MGA670:MGA673 MPW670:MPW673 MZS670:MZS673 NJO670:NJO673 NTK670:NTK673 ODG670:ODG673 ONC670:ONC673 OWY670:OWY673 PGU670:PGU673 PQQ670:PQQ673 QAM670:QAM673 QKI670:QKI673 QUE670:QUE673 REA670:REA673 RNW670:RNW673 RXS670:RXS673 SHO670:SHO673 SRK670:SRK673 TBG670:TBG673 TLC670:TLC673 TUY670:TUY673 UEU670:UEU673 UOQ670:UOQ673 UYM670:UYM673 VII670:VII673 VSE670:VSE673 WCA670:WCA673 WLW670:WLW673 WVS670:WVS673 Y790:AA790 JF790:JH790 TB790:TD790 ACX790:ACZ790 AMT790:AMV790 AWP790:AWR790 BGL790:BGN790 BQH790:BQJ790 CAD790:CAF790 CJZ790:CKB790 CTV790:CTX790 DDR790:DDT790 DNN790:DNP790 DXJ790:DXL790 EHF790:EHH790 ERB790:ERD790 FAX790:FAZ790 FKT790:FKV790 FUP790:FUR790 GEL790:GEN790 GOH790:GOJ790 GYD790:GYF790 HHZ790:HIB790 HRV790:HRX790 IBR790:IBT790 ILN790:ILP790 IVJ790:IVL790 JFF790:JFH790 JPB790:JPD790 JYX790:JYZ790 KIT790:KIV790 KSP790:KSR790 LCL790:LCN790 LMH790:LMJ790 LWD790:LWF790 MFZ790:MGB790 MPV790:MPX790 MZR790:MZT790 NJN790:NJP790 NTJ790:NTL790 ODF790:ODH790 ONB790:OND790 OWX790:OWZ790 PGT790:PGV790 PQP790:PQR790 QAL790:QAN790 QKH790:QKJ790 QUD790:QUF790 RDZ790:REB790 RNV790:RNX790 RXR790:RXT790 SHN790:SHP790 SRJ790:SRL790 TBF790:TBH790 TLB790:TLD790 TUX790:TUZ790 UET790:UEV790 UOP790:UOR790 UYL790:UYN790 VIH790:VIJ790 VSD790:VSF790 WBZ790:WCB790 WLV790:WLX790 WVR790:WVT790 Y781:AA782 JF781:JH782 TB781:TD782 ACX781:ACZ782 AMT781:AMV782 AWP781:AWR782 BGL781:BGN782 BQH781:BQJ782 CAD781:CAF782 CJZ781:CKB782 CTV781:CTX782 DDR781:DDT782 DNN781:DNP782 DXJ781:DXL782 EHF781:EHH782 ERB781:ERD782 FAX781:FAZ782 FKT781:FKV782 FUP781:FUR782 GEL781:GEN782 GOH781:GOJ782 GYD781:GYF782 HHZ781:HIB782 HRV781:HRX782 IBR781:IBT782 ILN781:ILP782 IVJ781:IVL782 JFF781:JFH782 JPB781:JPD782 JYX781:JYZ782 KIT781:KIV782 KSP781:KSR782 LCL781:LCN782 LMH781:LMJ782 LWD781:LWF782 MFZ781:MGB782 MPV781:MPX782 MZR781:MZT782 NJN781:NJP782 NTJ781:NTL782 ODF781:ODH782 ONB781:OND782 OWX781:OWZ782 PGT781:PGV782 PQP781:PQR782 QAL781:QAN782 QKH781:QKJ782 QUD781:QUF782 RDZ781:REB782 RNV781:RNX782 RXR781:RXT782 SHN781:SHP782 SRJ781:SRL782 TBF781:TBH782 TLB781:TLD782 TUX781:TUZ782 UET781:UEV782 UOP781:UOR782 UYL781:UYN782 VIH781:VIJ782 VSD781:VSF782 WBZ781:WCB782 WLV781:WLX782 WVR781:WVT782 Z783:Z786 JG783:JG786 TC783:TC786 ACY783:ACY786 AMU783:AMU786 AWQ783:AWQ786 BGM783:BGM786 BQI783:BQI786 CAE783:CAE786 CKA783:CKA786 CTW783:CTW786 DDS783:DDS786 DNO783:DNO786 DXK783:DXK786 EHG783:EHG786 ERC783:ERC786 FAY783:FAY786 FKU783:FKU786 FUQ783:FUQ786 GEM783:GEM786 GOI783:GOI786 GYE783:GYE786 HIA783:HIA786 HRW783:HRW786 IBS783:IBS786 ILO783:ILO786 IVK783:IVK786 JFG783:JFG786 JPC783:JPC786 JYY783:JYY786 KIU783:KIU786 KSQ783:KSQ786 LCM783:LCM786 LMI783:LMI786 LWE783:LWE786 MGA783:MGA786 MPW783:MPW786 MZS783:MZS786 NJO783:NJO786 NTK783:NTK786 ODG783:ODG786 ONC783:ONC786 OWY783:OWY786 PGU783:PGU786 PQQ783:PQQ786 QAM783:QAM786 QKI783:QKI786 QUE783:QUE786 REA783:REA786 RNW783:RNW786 RXS783:RXS786 SHO783:SHO786 SRK783:SRK786 TBG783:TBG786 TLC783:TLC786 TUY783:TUY786 UEU783:UEU786 UOQ783:UOQ786 UYM783:UYM786 VII783:VII786 VSE783:VSE786 WCA783:WCA786 WLW783:WLW786 WVS783:WVS786 Y769:AA779 JF769:JH779 TB769:TD779 ACX769:ACZ779 AMT769:AMV779 AWP769:AWR779 BGL769:BGN779 BQH769:BQJ779 CAD769:CAF779 CJZ769:CKB779 CTV769:CTX779 DDR769:DDT779 DNN769:DNP779 DXJ769:DXL779 EHF769:EHH779 ERB769:ERD779 FAX769:FAZ779 FKT769:FKV779 FUP769:FUR779 GEL769:GEN779 GOH769:GOJ779 GYD769:GYF779 HHZ769:HIB779 HRV769:HRX779 IBR769:IBT779 ILN769:ILP779 IVJ769:IVL779 JFF769:JFH779 JPB769:JPD779 JYX769:JYZ779 KIT769:KIV779 KSP769:KSR779 LCL769:LCN779 LMH769:LMJ779 LWD769:LWF779 MFZ769:MGB779 MPV769:MPX779 MZR769:MZT779 NJN769:NJP779 NTJ769:NTL779 ODF769:ODH779 ONB769:OND779 OWX769:OWZ779 PGT769:PGV779 PQP769:PQR779 QAL769:QAN779 QKH769:QKJ779 QUD769:QUF779 RDZ769:REB779 RNV769:RNX779 RXR769:RXT779 SHN769:SHP779 SRJ769:SRL779 TBF769:TBH779 TLB769:TLD779 TUX769:TUZ779 UET769:UEV779 UOP769:UOR779 UYL769:UYN779 VIH769:VIJ779 VSD769:VSF779 WBZ769:WCB779 WLV769:WLX779 WVR769:WVT779 Z879 JG879 TC879 ACY879 AMU879 AWQ879 BGM879 BQI879 CAE879 CKA879 CTW879 DDS879 DNO879 DXK879 EHG879 ERC879 FAY879 FKU879 FUQ879 GEM879 GOI879 GYE879 HIA879 HRW879 IBS879 ILO879 IVK879 JFG879 JPC879 JYY879 KIU879 KSQ879 LCM879 LMI879 LWE879 MGA879 MPW879 MZS879 NJO879 NTK879 ODG879 ONC879 OWY879 PGU879 PQQ879 QAM879 QKI879 QUE879 REA879 RNW879 RXS879 SHO879 SRK879 TBG879 TLC879 TUY879 UEU879 UOQ879 UYM879 VII879 VSE879 WCA879 WLW879 WVS879 Z890 JG890 TC890 ACY890 AMU890 AWQ890 BGM890 BQI890 CAE890 CKA890 CTW890 DDS890 DNO890 DXK890 EHG890 ERC890 FAY890 FKU890 FUQ890 GEM890 GOI890 GYE890 HIA890 HRW890 IBS890 ILO890 IVK890 JFG890 JPC890 JYY890 KIU890 KSQ890 LCM890 LMI890 LWE890 MGA890 MPW890 MZS890 NJO890 NTK890 ODG890 ONC890 OWY890 PGU890 PQQ890 QAM890 QKI890 QUE890 REA890 RNW890 RXS890 SHO890 SRK890 TBG890 TLC890 TUY890 UEU890 UOQ890 UYM890 VII890 VSE890 WCA890 WLW890 WVS890 Z1087 JG1087 TC1087 ACY1087 AMU1087 AWQ1087 BGM1087 BQI1087 CAE1087 CKA1087 CTW1087 DDS1087 DNO1087 DXK1087 EHG1087 ERC1087 FAY1087 FKU1087 FUQ1087 GEM1087 GOI1087 GYE1087 HIA1087 HRW1087 IBS1087 ILO1087 IVK1087 JFG1087 JPC1087 JYY1087 KIU1087 KSQ1087 LCM1087 LMI1087 LWE1087 MGA1087 MPW1087 MZS1087 NJO1087 NTK1087 ODG1087 ONC1087 OWY1087 PGU1087 PQQ1087 QAM1087 QKI1087 QUE1087 REA1087 RNW1087 RXS1087 SHO1087 SRK1087 TBG1087 TLC1087 TUY1087 UEU1087 UOQ1087 UYM1087 VII1087 VSE1087 WCA1087 WLW1087 WVS1087 Z1178:Z1181 JG1176:JG1179 TC1176:TC1179 ACY1176:ACY1179 AMU1176:AMU1179 AWQ1176:AWQ1179 BGM1176:BGM1179 BQI1176:BQI1179 CAE1176:CAE1179 CKA1176:CKA1179 CTW1176:CTW1179 DDS1176:DDS1179 DNO1176:DNO1179 DXK1176:DXK1179 EHG1176:EHG1179 ERC1176:ERC1179 FAY1176:FAY1179 FKU1176:FKU1179 FUQ1176:FUQ1179 GEM1176:GEM1179 GOI1176:GOI1179 GYE1176:GYE1179 HIA1176:HIA1179 HRW1176:HRW1179 IBS1176:IBS1179 ILO1176:ILO1179 IVK1176:IVK1179 JFG1176:JFG1179 JPC1176:JPC1179 JYY1176:JYY1179 KIU1176:KIU1179 KSQ1176:KSQ1179 LCM1176:LCM1179 LMI1176:LMI1179 LWE1176:LWE1179 MGA1176:MGA1179 MPW1176:MPW1179 MZS1176:MZS1179 NJO1176:NJO1179 NTK1176:NTK1179 ODG1176:ODG1179 ONC1176:ONC1179 OWY1176:OWY1179 PGU1176:PGU1179 PQQ1176:PQQ1179 QAM1176:QAM1179 QKI1176:QKI1179 QUE1176:QUE1179 REA1176:REA1179 RNW1176:RNW1179 RXS1176:RXS1179 SHO1176:SHO1179 SRK1176:SRK1179 TBG1176:TBG1179 TLC1176:TLC1179 TUY1176:TUY1179 UEU1176:UEU1179 UOQ1176:UOQ1179 UYM1176:UYM1179 VII1176:VII1179 VSE1176:VSE1179 WCA1176:WCA1179 WLW1176:WLW1179 WVS1176:WVS1179 Z1195 JG1193 TC1193 ACY1193 AMU1193 AWQ1193 BGM1193 BQI1193 CAE1193 CKA1193 CTW1193 DDS1193 DNO1193 DXK1193 EHG1193 ERC1193 FAY1193 FKU1193 FUQ1193 GEM1193 GOI1193 GYE1193 HIA1193 HRW1193 IBS1193 ILO1193 IVK1193 JFG1193 JPC1193 JYY1193 KIU1193 KSQ1193 LCM1193 LMI1193 LWE1193 MGA1193 MPW1193 MZS1193 NJO1193 NTK1193 ODG1193 ONC1193 OWY1193 PGU1193 PQQ1193 QAM1193 QKI1193 QUE1193 REA1193 RNW1193 RXS1193 SHO1193 SRK1193 TBG1193 TLC1193 TUY1193 UEU1193 UOQ1193 UYM1193 VII1193 VSE1193 WCA1193 WLW1193 WVS1193 Z1226:Z1227 JG1224:JG1225 TC1224:TC1225 ACY1224:ACY1225 AMU1224:AMU1225 AWQ1224:AWQ1225 BGM1224:BGM1225 BQI1224:BQI1225 CAE1224:CAE1225 CKA1224:CKA1225 CTW1224:CTW1225 DDS1224:DDS1225 DNO1224:DNO1225 DXK1224:DXK1225 EHG1224:EHG1225 ERC1224:ERC1225 FAY1224:FAY1225 FKU1224:FKU1225 FUQ1224:FUQ1225 GEM1224:GEM1225 GOI1224:GOI1225 GYE1224:GYE1225 HIA1224:HIA1225 HRW1224:HRW1225 IBS1224:IBS1225 ILO1224:ILO1225 IVK1224:IVK1225 JFG1224:JFG1225 JPC1224:JPC1225 JYY1224:JYY1225 KIU1224:KIU1225 KSQ1224:KSQ1225 LCM1224:LCM1225 LMI1224:LMI1225 LWE1224:LWE1225 MGA1224:MGA1225 MPW1224:MPW1225 MZS1224:MZS1225 NJO1224:NJO1225 NTK1224:NTK1225 ODG1224:ODG1225 ONC1224:ONC1225 OWY1224:OWY1225 PGU1224:PGU1225 PQQ1224:PQQ1225 QAM1224:QAM1225 QKI1224:QKI1225 QUE1224:QUE1225 REA1224:REA1225 RNW1224:RNW1225 RXS1224:RXS1225 SHO1224:SHO1225 SRK1224:SRK1225 TBG1224:TBG1225 TLC1224:TLC1225 TUY1224:TUY1225 UEU1224:UEU1225 UOQ1224:UOQ1225 UYM1224:UYM1225 VII1224:VII1225 VSE1224:VSE1225 WCA1224:WCA1225 WLW1224:WLW1225 WVS1224:WVS1225 Z128:Z135 JG128:JG135 TC128:TC135 ACY128:ACY135 AMU128:AMU135 AWQ128:AWQ135 BGM128:BGM135 BQI128:BQI135 CAE128:CAE135 CKA128:CKA135 CTW128:CTW135 DDS128:DDS135 DNO128:DNO135 DXK128:DXK135 EHG128:EHG135 ERC128:ERC135 FAY128:FAY135 FKU128:FKU135 FUQ128:FUQ135 GEM128:GEM135 GOI128:GOI135 GYE128:GYE135 HIA128:HIA135 HRW128:HRW135 IBS128:IBS135 ILO128:ILO135 IVK128:IVK135 JFG128:JFG135 JPC128:JPC135 JYY128:JYY135 KIU128:KIU135 KSQ128:KSQ135 LCM128:LCM135 LMI128:LMI135 LWE128:LWE135 MGA128:MGA135 MPW128:MPW135 MZS128:MZS135 NJO128:NJO135 NTK128:NTK135 ODG128:ODG135 ONC128:ONC135 OWY128:OWY135 PGU128:PGU135 PQQ128:PQQ135 QAM128:QAM135 QKI128:QKI135 QUE128:QUE135 REA128:REA135 RNW128:RNW135 RXS128:RXS135 SHO128:SHO135 SRK128:SRK135 TBG128:TBG135 TLC128:TLC135 TUY128:TUY135 UEU128:UEU135 UOQ128:UOQ135 UYM128:UYM135 VII128:VII135 VSE128:VSE135 WCA128:WCA135 WLW128:WLW135 WVS128:WVS135 AB151:AB152 JI151:JI152 TE151:TE152 ADA151:ADA152 AMW151:AMW152 AWS151:AWS152 BGO151:BGO152 BQK151:BQK152 CAG151:CAG152 CKC151:CKC152 CTY151:CTY152 DDU151:DDU152 DNQ151:DNQ152 DXM151:DXM152 EHI151:EHI152 ERE151:ERE152 FBA151:FBA152 FKW151:FKW152 FUS151:FUS152 GEO151:GEO152 GOK151:GOK152 GYG151:GYG152 HIC151:HIC152 HRY151:HRY152 IBU151:IBU152 ILQ151:ILQ152 IVM151:IVM152 JFI151:JFI152 JPE151:JPE152 JZA151:JZA152 KIW151:KIW152 KSS151:KSS152 LCO151:LCO152 LMK151:LMK152 LWG151:LWG152 MGC151:MGC152 MPY151:MPY152 MZU151:MZU152 NJQ151:NJQ152 NTM151:NTM152 ODI151:ODI152 ONE151:ONE152 OXA151:OXA152 PGW151:PGW152 PQS151:PQS152 QAO151:QAO152 QKK151:QKK152 QUG151:QUG152 REC151:REC152 RNY151:RNY152 RXU151:RXU152 SHQ151:SHQ152 SRM151:SRM152 TBI151:TBI152 TLE151:TLE152 TVA151:TVA152 UEW151:UEW152 UOS151:UOS152 UYO151:UYO152 VIK151:VIK152 VSG151:VSG152 WCC151:WCC152 WLY151:WLY152 WVU151:WVU152 Z138:Z164 JG138:JG164 TC138:TC164 ACY138:ACY164 AMU138:AMU164 AWQ138:AWQ164 BGM138:BGM164 BQI138:BQI164 CAE138:CAE164 CKA138:CKA164 CTW138:CTW164 DDS138:DDS164 DNO138:DNO164 DXK138:DXK164 EHG138:EHG164 ERC138:ERC164 FAY138:FAY164 FKU138:FKU164 FUQ138:FUQ164 GEM138:GEM164 GOI138:GOI164 GYE138:GYE164 HIA138:HIA164 HRW138:HRW164 IBS138:IBS164 ILO138:ILO164 IVK138:IVK164 JFG138:JFG164 JPC138:JPC164 JYY138:JYY164 KIU138:KIU164 KSQ138:KSQ164 LCM138:LCM164 LMI138:LMI164 LWE138:LWE164 MGA138:MGA164 MPW138:MPW164 MZS138:MZS164 NJO138:NJO164 NTK138:NTK164 ODG138:ODG164 ONC138:ONC164 OWY138:OWY164 PGU138:PGU164 PQQ138:PQQ164 QAM138:QAM164 QKI138:QKI164 QUE138:QUE164 REA138:REA164 RNW138:RNW164 RXS138:RXS164 SHO138:SHO164 SRK138:SRK164 TBG138:TBG164 TLC138:TLC164 TUY138:TUY164 UEU138:UEU164 UOQ138:UOQ164 UYM138:UYM164 VII138:VII164 VSE138:VSE164 WCA138:WCA164 WLW138:WLW164 WVS138:WVS164 Z382 JG382 TC382 ACY382 AMU382 AWQ382 BGM382 BQI382 CAE382 CKA382 CTW382 DDS382 DNO382 DXK382 EHG382 ERC382 FAY382 FKU382 FUQ382 GEM382 GOI382 GYE382 HIA382 HRW382 IBS382 ILO382 IVK382 JFG382 JPC382 JYY382 KIU382 KSQ382 LCM382 LMI382 LWE382 MGA382 MPW382 MZS382 NJO382 NTK382 ODG382 ONC382 OWY382 PGU382 PQQ382 QAM382 QKI382 QUE382 REA382 RNW382 RXS382 SHO382 SRK382 TBG382 TLC382 TUY382 UEU382 UOQ382 UYM382 VII382 VSE382 WCA382 WLW382 WVS382 Z535 JG535 TC535 ACY535 AMU535 AWQ535 BGM535 BQI535 CAE535 CKA535 CTW535 DDS535 DNO535 DXK535 EHG535 ERC535 FAY535 FKU535 FUQ535 GEM535 GOI535 GYE535 HIA535 HRW535 IBS535 ILO535 IVK535 JFG535 JPC535 JYY535 KIU535 KSQ535 LCM535 LMI535 LWE535 MGA535 MPW535 MZS535 NJO535 NTK535 ODG535 ONC535 OWY535 PGU535 PQQ535 QAM535 QKI535 QUE535 REA535 RNW535 RXS535 SHO535 SRK535 TBG535 TLC535 TUY535 UEU535 UOQ535 UYM535 VII535 VSE535 WCA535 WLW535 WVS535 Z676 JG676 TC676 ACY676 AMU676 AWQ676 BGM676 BQI676 CAE676 CKA676 CTW676 DDS676 DNO676 DXK676 EHG676 ERC676 FAY676 FKU676 FUQ676 GEM676 GOI676 GYE676 HIA676 HRW676 IBS676 ILO676 IVK676 JFG676 JPC676 JYY676 KIU676 KSQ676 LCM676 LMI676 LWE676 MGA676 MPW676 MZS676 NJO676 NTK676 ODG676 ONC676 OWY676 PGU676 PQQ676 QAM676 QKI676 QUE676 REA676 RNW676 RXS676 SHO676 SRK676 TBG676 TLC676 TUY676 UEU676 UOQ676 UYM676 VII676 VSE676 WCA676 WLW676 WVS676 Z398 JG398 TC398 ACY398 AMU398 AWQ398 BGM398 BQI398 CAE398 CKA398 CTW398 DDS398 DNO398 DXK398 EHG398 ERC398 FAY398 FKU398 FUQ398 GEM398 GOI398 GYE398 HIA398 HRW398 IBS398 ILO398 IVK398 JFG398 JPC398 JYY398 KIU398 KSQ398 LCM398 LMI398 LWE398 MGA398 MPW398 MZS398 NJO398 NTK398 ODG398 ONC398 OWY398 PGU398 PQQ398 QAM398 QKI398 QUE398 REA398 RNW398 RXS398 SHO398 SRK398 TBG398 TLC398 TUY398 UEU398 UOQ398 UYM398 VII398 VSE398 WCA398 WLW398 WVS398 Z836 JG836 TC836 ACY836 AMU836 AWQ836 BGM836 BQI836 CAE836 CKA836 CTW836 DDS836 DNO836 DXK836 EHG836 ERC836 FAY836 FKU836 FUQ836 GEM836 GOI836 GYE836 HIA836 HRW836 IBS836 ILO836 IVK836 JFG836 JPC836 JYY836 KIU836 KSQ836 LCM836 LMI836 LWE836 MGA836 MPW836 MZS836 NJO836 NTK836 ODG836 ONC836 OWY836 PGU836 PQQ836 QAM836 QKI836 QUE836 REA836 RNW836 RXS836 SHO836 SRK836 TBG836 TLC836 TUY836 UEU836 UOQ836 UYM836 VII836 VSE836 WCA836 WLW836 WVS836 Z961:Z991 JG961:JG991 TC961:TC991 ACY961:ACY991 AMU961:AMU991 AWQ961:AWQ991 BGM961:BGM991 BQI961:BQI991 CAE961:CAE991 CKA961:CKA991 CTW961:CTW991 DDS961:DDS991 DNO961:DNO991 DXK961:DXK991 EHG961:EHG991 ERC961:ERC991 FAY961:FAY991 FKU961:FKU991 FUQ961:FUQ991 GEM961:GEM991 GOI961:GOI991 GYE961:GYE991 HIA961:HIA991 HRW961:HRW991 IBS961:IBS991 ILO961:ILO991 IVK961:IVK991 JFG961:JFG991 JPC961:JPC991 JYY961:JYY991 KIU961:KIU991 KSQ961:KSQ991 LCM961:LCM991 LMI961:LMI991 LWE961:LWE991 MGA961:MGA991 MPW961:MPW991 MZS961:MZS991 NJO961:NJO991 NTK961:NTK991 ODG961:ODG991 ONC961:ONC991 OWY961:OWY991 PGU961:PGU991 PQQ961:PQQ991 QAM961:QAM991 QKI961:QKI991 QUE961:QUE991 REA961:REA991 RNW961:RNW991 RXS961:RXS991 SHO961:SHO991 SRK961:SRK991 TBG961:TBG991 TLC961:TLC991 TUY961:TUY991 UEU961:UEU991 UOQ961:UOQ991 UYM961:UYM991 VII961:VII991 VSE961:VSE991 WCA961:WCA991 WLW961:WLW991 WVS961:WVS991 Z678 JG678 TC678 ACY678 AMU678 AWQ678 BGM678 BQI678 CAE678 CKA678 CTW678 DDS678 DNO678 DXK678 EHG678 ERC678 FAY678 FKU678 FUQ678 GEM678 GOI678 GYE678 HIA678 HRW678 IBS678 ILO678 IVK678 JFG678 JPC678 JYY678 KIU678 KSQ678 LCM678 LMI678 LWE678 MGA678 MPW678 MZS678 NJO678 NTK678 ODG678 ONC678 OWY678 PGU678 PQQ678 QAM678 QKI678 QUE678 REA678 RNW678 RXS678 SHO678 SRK678 TBG678 TLC678 TUY678 UEU678 UOQ678 UYM678 VII678 VSE678 WCA678 WLW678 WVS678 Z1070:Z1083 JG1070:JG1083 TC1070:TC1083 ACY1070:ACY1083 AMU1070:AMU1083 AWQ1070:AWQ1083 BGM1070:BGM1083 BQI1070:BQI1083 CAE1070:CAE1083 CKA1070:CKA1083 CTW1070:CTW1083 DDS1070:DDS1083 DNO1070:DNO1083 DXK1070:DXK1083 EHG1070:EHG1083 ERC1070:ERC1083 FAY1070:FAY1083 FKU1070:FKU1083 FUQ1070:FUQ1083 GEM1070:GEM1083 GOI1070:GOI1083 GYE1070:GYE1083 HIA1070:HIA1083 HRW1070:HRW1083 IBS1070:IBS1083 ILO1070:ILO1083 IVK1070:IVK1083 JFG1070:JFG1083 JPC1070:JPC1083 JYY1070:JYY1083 KIU1070:KIU1083 KSQ1070:KSQ1083 LCM1070:LCM1083 LMI1070:LMI1083 LWE1070:LWE1083 MGA1070:MGA1083 MPW1070:MPW1083 MZS1070:MZS1083 NJO1070:NJO1083 NTK1070:NTK1083 ODG1070:ODG1083 ONC1070:ONC1083 OWY1070:OWY1083 PGU1070:PGU1083 PQQ1070:PQQ1083 QAM1070:QAM1083 QKI1070:QKI1083 QUE1070:QUE1083 REA1070:REA1083 RNW1070:RNW1083 RXS1070:RXS1083 SHO1070:SHO1083 SRK1070:SRK1083 TBG1070:TBG1083 TLC1070:TLC1083 TUY1070:TUY1083 UEU1070:UEU1083 UOQ1070:UOQ1083 UYM1070:UYM1083 VII1070:VII1083 VSE1070:VSE1083 WCA1070:WCA1083 WLW1070:WLW1083 WVS1070:WVS1083 WVS11:WVS36 WLW11:WLW36 WCA11:WCA36 VSE11:VSE36 VII11:VII36 UYM11:UYM36 UOQ11:UOQ36 UEU11:UEU36 TUY11:TUY36 TLC11:TLC36 TBG11:TBG36 SRK11:SRK36 SHO11:SHO36 RXS11:RXS36 RNW11:RNW36 REA11:REA36 QUE11:QUE36 QKI11:QKI36 QAM11:QAM36 PQQ11:PQQ36 PGU11:PGU36 OWY11:OWY36 ONC11:ONC36 ODG11:ODG36 NTK11:NTK36 NJO11:NJO36 MZS11:MZS36 MPW11:MPW36 MGA11:MGA36 LWE11:LWE36 LMI11:LMI36 LCM11:LCM36 KSQ11:KSQ36 KIU11:KIU36 JYY11:JYY36 JPC11:JPC36 JFG11:JFG36 IVK11:IVK36 ILO11:ILO36 IBS11:IBS36 HRW11:HRW36 HIA11:HIA36 GYE11:GYE36 GOI11:GOI36 GEM11:GEM36 FUQ11:FUQ36 FKU11:FKU36 FAY11:FAY36 ERC11:ERC36 EHG11:EHG36 DXK11:DXK36 DNO11:DNO36 DDS11:DDS36 CTW11:CTW36 CKA11:CKA36 CAE11:CAE36 BQI11:BQI36 BGM11:BGM36 AWQ11:AWQ36 AMU11:AMU36 ACY11:ACY36 TC11:TC36 JG11:JG36 Z11:Z36 Z827 JG827 TC827 ACY827 AMU827 AWQ827 BGM827 BQI827 CAE827 CKA827 CTW827 DDS827 DNO827 DXK827 EHG827 ERC827 FAY827 FKU827 FUQ827 GEM827 GOI827 GYE827 HIA827 HRW827 IBS827 ILO827 IVK827 JFG827 JPC827 JYY827 KIU827 KSQ827 LCM827 LMI827 LWE827 MGA827 MPW827 MZS827 NJO827 NTK827 ODG827 ONC827 OWY827 PGU827 PQQ827 QAM827 QKI827 QUE827 REA827 RNW827 RXS827 SHO827 SRK827 TBG827 TLC827 TUY827 UEU827 UOQ827 UYM827 VII827 VSE827 WCA827 WLW827 WVS827 Z830 JG830 TC830 ACY830 AMU830 AWQ830 BGM830 BQI830 CAE830 CKA830 CTW830 DDS830 DNO830 DXK830 EHG830 ERC830 FAY830 FKU830 FUQ830 GEM830 GOI830 GYE830 HIA830 HRW830 IBS830 ILO830 IVK830 JFG830 JPC830 JYY830 KIU830 KSQ830 LCM830 LMI830 LWE830 MGA830 MPW830 MZS830 NJO830 NTK830 ODG830 ONC830 OWY830 PGU830 PQQ830 QAM830 QKI830 QUE830 REA830 RNW830 RXS830 SHO830 SRK830 TBG830 TLC830 TUY830 UEU830 UOQ830 UYM830 VII830 VSE830 WCA830 WLW830 WVS830 Z1092 Z508:Z514 JV508:JV514 TR508:TR514 ADN508:ADN514 ANJ508:ANJ514 AXF508:AXF514 BHB508:BHB514 BQX508:BQX514 CAT508:CAT514 CKP508:CKP514 CUL508:CUL514 DEH508:DEH514 DOD508:DOD514 DXZ508:DXZ514 EHV508:EHV514 ERR508:ERR514 FBN508:FBN514 FLJ508:FLJ514 FVF508:FVF514 GFB508:GFB514 GOX508:GOX514 GYT508:GYT514 HIP508:HIP514 HSL508:HSL514 ICH508:ICH514 IMD508:IMD514 IVZ508:IVZ514 JFV508:JFV514 JPR508:JPR514 JZN508:JZN514 KJJ508:KJJ514 KTF508:KTF514 LDB508:LDB514 LMX508:LMX514 LWT508:LWT514 MGP508:MGP514 MQL508:MQL514 NAH508:NAH514 NKD508:NKD514 NTZ508:NTZ514 ODV508:ODV514 ONR508:ONR514 OXN508:OXN514 PHJ508:PHJ514 PRF508:PRF514 QBB508:QBB514 QKX508:QKX514 QUT508:QUT514 REP508:REP514 ROL508:ROL514 RYH508:RYH514 SID508:SID514 SRZ508:SRZ514 TBV508:TBV514 TLR508:TLR514 TVN508:TVN514 UFJ508:UFJ514 UPF508:UPF514 UZB508:UZB514 VIX508:VIX514 VST508:VST514 WCP508:WCP514 WML508:WML514 WWH508:WWH514 Z570 JV570 TR570 ADN570 ANJ570 AXF570 BHB570 BQX570 CAT570 CKP570 CUL570 DEH570 DOD570 DXZ570 EHV570 ERR570 FBN570 FLJ570 FVF570 GFB570 GOX570 GYT570 HIP570 HSL570 ICH570 IMD570 IVZ570 JFV570 JPR570 JZN570 KJJ570 KTF570 LDB570 LMX570 LWT570 MGP570 MQL570 NAH570 NKD570 NTZ570 ODV570 ONR570 OXN570 PHJ570 PRF570 QBB570 QKX570 QUT570 REP570 ROL570 RYH570 SID570 SRZ570 TBV570 TLR570 TVN570 UFJ570 UPF570 UZB570 VIX570 VST570 WCP570 WML570 WWH570 Z579 JV579 TR579 ADN579 ANJ579 AXF579 BHB579 BQX579 CAT579 CKP579 CUL579 DEH579 DOD579 DXZ579 EHV579 ERR579 FBN579 FLJ579 FVF579 GFB579 GOX579 GYT579 HIP579 HSL579 ICH579 IMD579 IVZ579 JFV579 JPR579 JZN579 KJJ579 KTF579 LDB579 LMX579 LWT579 MGP579 MQL579 NAH579 NKD579 NTZ579 ODV579 ONR579 OXN579 PHJ579 PRF579 QBB579 QKX579 QUT579 REP579 ROL579 RYH579 SID579 SRZ579 TBV579 TLR579 TVN579 UFJ579 UPF579 UZB579 VIX579 VST579 WCP579 WML579 WWH579 Z705:AA705 Z729:Z730 Z694:Z704 Z706:Z720 Z735:Z739 WWH735:WWH739 WML735:WML739 WCP735:WCP739 VST735:VST739 VIX735:VIX739 UZB735:UZB739 UPF735:UPF739 UFJ735:UFJ739 TVN735:TVN739 TLR735:TLR739 TBV735:TBV739 SRZ735:SRZ739 SID735:SID739 RYH735:RYH739 ROL735:ROL739 REP735:REP739 QUT735:QUT739 QKX735:QKX739 QBB735:QBB739 PRF735:PRF739 PHJ735:PHJ739 OXN735:OXN739 ONR735:ONR739 ODV735:ODV739 NTZ735:NTZ739 NKD735:NKD739 NAH735:NAH739 MQL735:MQL739 MGP735:MGP739 LWT735:LWT739 LMX735:LMX739 LDB735:LDB739 KTF735:KTF739 KJJ735:KJJ739 JZN735:JZN739 JPR735:JPR739 JFV735:JFV739 IVZ735:IVZ739 IMD735:IMD739 ICH735:ICH739 HSL735:HSL739 HIP735:HIP739 GYT735:GYT739 GOX735:GOX739 GFB735:GFB739 FVF735:FVF739 FLJ735:FLJ739 FBN735:FBN739 ERR735:ERR739 EHV735:EHV739 DXZ735:DXZ739 DOD735:DOD739 DEH735:DEH739 CUL735:CUL739 CKP735:CKP739 CAT735:CAT739 BQX735:BQX739 BHB735:BHB739 AXF735:AXF739 ANJ735:ANJ739 ADN735:ADN739 TR735:TR739 JV735:JV739 Z741:Z742 JV741:JV742 TR741:TR742 ADN741:ADN742 ANJ741:ANJ742 AXF741:AXF742 BHB741:BHB742 BQX741:BQX742 CAT741:CAT742 CKP741:CKP742 CUL741:CUL742 DEH741:DEH742 DOD741:DOD742 DXZ741:DXZ742 EHV741:EHV742 ERR741:ERR742 FBN741:FBN742 FLJ741:FLJ742 FVF741:FVF742 GFB741:GFB742 GOX741:GOX742 GYT741:GYT742 HIP741:HIP742 HSL741:HSL742 ICH741:ICH742 IMD741:IMD742 IVZ741:IVZ742 JFV741:JFV742 JPR741:JPR742 JZN741:JZN742 KJJ741:KJJ742 KTF741:KTF742 LDB741:LDB742 LMX741:LMX742 LWT741:LWT742 MGP741:MGP742 MQL741:MQL742 NAH741:NAH742 NKD741:NKD742 NTZ741:NTZ742 ODV741:ODV742 ONR741:ONR742 OXN741:OXN742 PHJ741:PHJ742 PRF741:PRF742 QBB741:QBB742 QKX741:QKX742 QUT741:QUT742 REP741:REP742 ROL741:ROL742 RYH741:RYH742 SID741:SID742 SRZ741:SRZ742 TBV741:TBV742 TLR741:TLR742 TVN741:TVN742 UFJ741:UFJ742 UPF741:UPF742 UZB741:UZB742 VIX741:VIX742 VST741:VST742 WCP741:WCP742 WML741:WML742 WWH741:WWH742 Z744 JV744 TR744 ADN744 ANJ744 AXF744 BHB744 BQX744 CAT744 CKP744 CUL744 DEH744 DOD744 DXZ744 EHV744 ERR744 FBN744 FLJ744 FVF744 GFB744 GOX744 GYT744 HIP744 HSL744 ICH744 IMD744 IVZ744 JFV744 JPR744 JZN744 KJJ744 KTF744 LDB744 LMX744 LWT744 MGP744 MQL744 NAH744 NKD744 NTZ744 ODV744 ONR744 OXN744 PHJ744 PRF744 QBB744 QKX744 QUT744 REP744 ROL744 RYH744 SID744 SRZ744 TBV744 TLR744 TVN744 UFJ744 UPF744 UZB744 VIX744 VST744 WCP744 WML744 WWH744 Z746:Z751 Y680:AB693 JU680:JX693 TQ680:TT693 ADM680:ADP693 ANI680:ANL693 AXE680:AXH693 BHA680:BHD693 BQW680:BQZ693 CAS680:CAV693 CKO680:CKR693 CUK680:CUN693 DEG680:DEJ693 DOC680:DOF693 DXY680:DYB693 EHU680:EHX693 ERQ680:ERT693 FBM680:FBP693 FLI680:FLL693 FVE680:FVH693 GFA680:GFD693 GOW680:GOZ693 GYS680:GYV693 HIO680:HIR693 HSK680:HSN693 ICG680:ICJ693 IMC680:IMF693 IVY680:IWB693 JFU680:JFX693 JPQ680:JPT693 JZM680:JZP693 KJI680:KJL693 KTE680:KTH693 LDA680:LDD693 LMW680:LMZ693 LWS680:LWV693 MGO680:MGR693 MQK680:MQN693 NAG680:NAJ693 NKC680:NKF693 NTY680:NUB693 ODU680:ODX693 ONQ680:ONT693 OXM680:OXP693 PHI680:PHL693 PRE680:PRH693 QBA680:QBD693 QKW680:QKZ693 QUS680:QUV693 REO680:RER693 ROK680:RON693 RYG680:RYJ693 SIC680:SIF693 SRY680:SSB693 TBU680:TBX693 TLQ680:TLT693 TVM680:TVP693 UFI680:UFL693 UPE680:UPH693 UZA680:UZD693 VIW680:VIZ693 VSS680:VSV693 WCO680:WCR693 WMK680:WMN693 WWG680:WWJ693 Z941:Z951 JV941:JV951 TR941:TR951 ADN941:ADN951 ANJ941:ANJ951 AXF941:AXF951 BHB941:BHB951 BQX941:BQX951 CAT941:CAT951 CKP941:CKP951 CUL941:CUL951 DEH941:DEH951 DOD941:DOD951 DXZ941:DXZ951 EHV941:EHV951 ERR941:ERR951 FBN941:FBN951 FLJ941:FLJ951 FVF941:FVF951 GFB941:GFB951 GOX941:GOX951 GYT941:GYT951 HIP941:HIP951 HSL941:HSL951 ICH941:ICH951 IMD941:IMD951 IVZ941:IVZ951 JFV941:JFV951 JPR941:JPR951 JZN941:JZN951 KJJ941:KJJ951 KTF941:KTF951 LDB941:LDB951 LMX941:LMX951 LWT941:LWT951 MGP941:MGP951 MQL941:MQL951 NAH941:NAH951 NKD941:NKD951 NTZ941:NTZ951 ODV941:ODV951 ONR941:ONR951 OXN941:OXN951 PHJ941:PHJ951 PRF941:PRF951 QBB941:QBB951 QKX941:QKX951 QUT941:QUT951 REP941:REP951 ROL941:ROL951 RYH941:RYH951 SID941:SID951 SRZ941:SRZ951 TBV941:TBV951 TLR941:TLR951 TVN941:TVN951 UFJ941:UFJ951 UPF941:UPF951 UZB941:UZB951 VIX941:VIX951 VST941:VST951 WCP941:WCP951 WML941:WML951 WWH941:WWH951 Y1035:AA1037 AE1036 Y1039:AA1054 Z51 Z117 Z71 Z94:Z95 Z44:Z48 Z60:Z61 Z105:Z107 Z63:Z68 Z120 Z123 Z74:Z79" xr:uid="{F1B28F13-847D-430A-8D7B-96745075867A}">
      <formula1>1</formula1>
      <formula2>12</formula2>
    </dataValidation>
    <dataValidation type="decimal" allowBlank="1" showInputMessage="1" showErrorMessage="1" errorTitle="Stroški dela operaterja" error="decimalno število!" sqref="AE1233:AE1234 JL1231:JL1232 TH1231:TH1232 ADD1231:ADD1232 AMZ1231:AMZ1232 AWV1231:AWV1232 BGR1231:BGR1232 BQN1231:BQN1232 CAJ1231:CAJ1232 CKF1231:CKF1232 CUB1231:CUB1232 DDX1231:DDX1232 DNT1231:DNT1232 DXP1231:DXP1232 EHL1231:EHL1232 ERH1231:ERH1232 FBD1231:FBD1232 FKZ1231:FKZ1232 FUV1231:FUV1232 GER1231:GER1232 GON1231:GON1232 GYJ1231:GYJ1232 HIF1231:HIF1232 HSB1231:HSB1232 IBX1231:IBX1232 ILT1231:ILT1232 IVP1231:IVP1232 JFL1231:JFL1232 JPH1231:JPH1232 JZD1231:JZD1232 KIZ1231:KIZ1232 KSV1231:KSV1232 LCR1231:LCR1232 LMN1231:LMN1232 LWJ1231:LWJ1232 MGF1231:MGF1232 MQB1231:MQB1232 MZX1231:MZX1232 NJT1231:NJT1232 NTP1231:NTP1232 ODL1231:ODL1232 ONH1231:ONH1232 OXD1231:OXD1232 PGZ1231:PGZ1232 PQV1231:PQV1232 QAR1231:QAR1232 QKN1231:QKN1232 QUJ1231:QUJ1232 REF1231:REF1232 ROB1231:ROB1232 RXX1231:RXX1232 SHT1231:SHT1232 SRP1231:SRP1232 TBL1231:TBL1232 TLH1231:TLH1232 TVD1231:TVD1232 UEZ1231:UEZ1232 UOV1231:UOV1232 UYR1231:UYR1232 VIN1231:VIN1232 VSJ1231:VSJ1232 WCF1231:WCF1232 WMB1231:WMB1232 WVX1231:WVX1232 AD94:AE124 AD336:AE354 JK336:JL354 TG336:TH354 ADC336:ADD354 AMY336:AMZ354 AWU336:AWV354 BGQ336:BGR354 BQM336:BQN354 CAI336:CAJ354 CKE336:CKF354 CUA336:CUB354 DDW336:DDX354 DNS336:DNT354 DXO336:DXP354 EHK336:EHL354 ERG336:ERH354 FBC336:FBD354 FKY336:FKZ354 FUU336:FUV354 GEQ336:GER354 GOM336:GON354 GYI336:GYJ354 HIE336:HIF354 HSA336:HSB354 IBW336:IBX354 ILS336:ILT354 IVO336:IVP354 JFK336:JFL354 JPG336:JPH354 JZC336:JZD354 KIY336:KIZ354 KSU336:KSV354 LCQ336:LCR354 LMM336:LMN354 LWI336:LWJ354 MGE336:MGF354 MQA336:MQB354 MZW336:MZX354 NJS336:NJT354 NTO336:NTP354 ODK336:ODL354 ONG336:ONH354 OXC336:OXD354 PGY336:PGZ354 PQU336:PQV354 QAQ336:QAR354 QKM336:QKN354 QUI336:QUJ354 REE336:REF354 ROA336:ROB354 RXW336:RXX354 SHS336:SHT354 SRO336:SRP354 TBK336:TBL354 TLG336:TLH354 TVC336:TVD354 UEY336:UEZ354 UOU336:UOV354 UYQ336:UYR354 VIM336:VIN354 VSI336:VSJ354 WCE336:WCF354 WMA336:WMB354 WVW336:WVX354 AD670:AE673 JK670:JL673 TG670:TH673 ADC670:ADD673 AMY670:AMZ673 AWU670:AWV673 BGQ670:BGR673 BQM670:BQN673 CAI670:CAJ673 CKE670:CKF673 CUA670:CUB673 DDW670:DDX673 DNS670:DNT673 DXO670:DXP673 EHK670:EHL673 ERG670:ERH673 FBC670:FBD673 FKY670:FKZ673 FUU670:FUV673 GEQ670:GER673 GOM670:GON673 GYI670:GYJ673 HIE670:HIF673 HSA670:HSB673 IBW670:IBX673 ILS670:ILT673 IVO670:IVP673 JFK670:JFL673 JPG670:JPH673 JZC670:JZD673 KIY670:KIZ673 KSU670:KSV673 LCQ670:LCR673 LMM670:LMN673 LWI670:LWJ673 MGE670:MGF673 MQA670:MQB673 MZW670:MZX673 NJS670:NJT673 NTO670:NTP673 ODK670:ODL673 ONG670:ONH673 OXC670:OXD673 PGY670:PGZ673 PQU670:PQV673 QAQ670:QAR673 QKM670:QKN673 QUI670:QUJ673 REE670:REF673 ROA670:ROB673 RXW670:RXX673 SHS670:SHT673 SRO670:SRP673 TBK670:TBL673 TLG670:TLH673 TVC670:TVD673 UEY670:UEZ673 UOU670:UOV673 UYQ670:UYR673 VIM670:VIN673 VSI670:VSJ673 WCE670:WCF673 WMA670:WMB673 WVW670:WVX673 AD790 JK790 TG790 ADC790 AMY790 AWU790 BGQ790 BQM790 CAI790 CKE790 CUA790 DDW790 DNS790 DXO790 EHK790 ERG790 FBC790 FKY790 FUU790 GEQ790 GOM790 GYI790 HIE790 HSA790 IBW790 ILS790 IVO790 JFK790 JPG790 JZC790 KIY790 KSU790 LCQ790 LMM790 LWI790 MGE790 MQA790 MZW790 NJS790 NTO790 ODK790 ONG790 OXC790 PGY790 PQU790 QAQ790 QKM790 QUI790 REE790 ROA790 RXW790 SHS790 SRO790 TBK790 TLG790 TVC790 UEY790 UOU790 UYQ790 VIM790 VSI790 WCE790 WMA790 WVW790 AE783 JL783 TH783 ADD783 AMZ783 AWV783 BGR783 BQN783 CAJ783 CKF783 CUB783 DDX783 DNT783 DXP783 EHL783 ERH783 FBD783 FKZ783 FUV783 GER783 GON783 GYJ783 HIF783 HSB783 IBX783 ILT783 IVP783 JFL783 JPH783 JZD783 KIZ783 KSV783 LCR783 LMN783 LWJ783 MGF783 MQB783 MZX783 NJT783 NTP783 ODL783 ONH783 OXD783 PGZ783 PQV783 QAR783 QKN783 QUJ783 REF783 ROB783 RXX783 SHT783 SRP783 TBL783 TLH783 TVD783 UEZ783 UOV783 UYR783 VIN783 VSJ783 WCF783 WMB783 WVX783 AD786:AE786 JK786:JL786 TG786:TH786 ADC786:ADD786 AMY786:AMZ786 AWU786:AWV786 BGQ786:BGR786 BQM786:BQN786 CAI786:CAJ786 CKE786:CKF786 CUA786:CUB786 DDW786:DDX786 DNS786:DNT786 DXO786:DXP786 EHK786:EHL786 ERG786:ERH786 FBC786:FBD786 FKY786:FKZ786 FUU786:FUV786 GEQ786:GER786 GOM786:GON786 GYI786:GYJ786 HIE786:HIF786 HSA786:HSB786 IBW786:IBX786 ILS786:ILT786 IVO786:IVP786 JFK786:JFL786 JPG786:JPH786 JZC786:JZD786 KIY786:KIZ786 KSU786:KSV786 LCQ786:LCR786 LMM786:LMN786 LWI786:LWJ786 MGE786:MGF786 MQA786:MQB786 MZW786:MZX786 NJS786:NJT786 NTO786:NTP786 ODK786:ODL786 ONG786:ONH786 OXC786:OXD786 PGY786:PGZ786 PQU786:PQV786 QAQ786:QAR786 QKM786:QKN786 QUI786:QUJ786 REE786:REF786 ROA786:ROB786 RXW786:RXX786 SHS786:SHT786 SRO786:SRP786 TBK786:TBL786 TLG786:TLH786 TVC786:TVD786 UEY786:UEZ786 UOU786:UOV786 UYQ786:UYR786 VIM786:VIN786 VSI786:VSJ786 WCE786:WCF786 WMA786:WMB786 WVW786:WVX786 AD781:AD785 JK781:JK785 TG781:TG785 ADC781:ADC785 AMY781:AMY785 AWU781:AWU785 BGQ781:BGQ785 BQM781:BQM785 CAI781:CAI785 CKE781:CKE785 CUA781:CUA785 DDW781:DDW785 DNS781:DNS785 DXO781:DXO785 EHK781:EHK785 ERG781:ERG785 FBC781:FBC785 FKY781:FKY785 FUU781:FUU785 GEQ781:GEQ785 GOM781:GOM785 GYI781:GYI785 HIE781:HIE785 HSA781:HSA785 IBW781:IBW785 ILS781:ILS785 IVO781:IVO785 JFK781:JFK785 JPG781:JPG785 JZC781:JZC785 KIY781:KIY785 KSU781:KSU785 LCQ781:LCQ785 LMM781:LMM785 LWI781:LWI785 MGE781:MGE785 MQA781:MQA785 MZW781:MZW785 NJS781:NJS785 NTO781:NTO785 ODK781:ODK785 ONG781:ONG785 OXC781:OXC785 PGY781:PGY785 PQU781:PQU785 QAQ781:QAQ785 QKM781:QKM785 QUI781:QUI785 REE781:REE785 ROA781:ROA785 RXW781:RXW785 SHS781:SHS785 SRO781:SRO785 TBK781:TBK785 TLG781:TLG785 TVC781:TVC785 UEY781:UEY785 UOU781:UOU785 UYQ781:UYQ785 VIM781:VIM785 VSI781:VSI785 WCE781:WCE785 WMA781:WMA785 WVW781:WVW785 AD769:AD779 JK769:JK779 TG769:TG779 ADC769:ADC779 AMY769:AMY779 AWU769:AWU779 BGQ769:BGQ779 BQM769:BQM779 CAI769:CAI779 CKE769:CKE779 CUA769:CUA779 DDW769:DDW779 DNS769:DNS779 DXO769:DXO779 EHK769:EHK779 ERG769:ERG779 FBC769:FBC779 FKY769:FKY779 FUU769:FUU779 GEQ769:GEQ779 GOM769:GOM779 GYI769:GYI779 HIE769:HIE779 HSA769:HSA779 IBW769:IBW779 ILS769:ILS779 IVO769:IVO779 JFK769:JFK779 JPG769:JPG779 JZC769:JZC779 KIY769:KIY779 KSU769:KSU779 LCQ769:LCQ779 LMM769:LMM779 LWI769:LWI779 MGE769:MGE779 MQA769:MQA779 MZW769:MZW779 NJS769:NJS779 NTO769:NTO779 ODK769:ODK779 ONG769:ONG779 OXC769:OXC779 PGY769:PGY779 PQU769:PQU779 QAQ769:QAQ779 QKM769:QKM779 QUI769:QUI779 REE769:REE779 ROA769:ROA779 RXW769:RXW779 SHS769:SHS779 SRO769:SRO779 TBK769:TBK779 TLG769:TLG779 TVC769:TVC779 UEY769:UEY779 UOU769:UOU779 UYQ769:UYQ779 VIM769:VIM779 VSI769:VSI779 WCE769:WCE779 WMA769:WMA779 WVW769:WVW779 AE787:AE789 JL787:JL789 TH787:TH789 ADD787:ADD789 AMZ787:AMZ789 AWV787:AWV789 BGR787:BGR789 BQN787:BQN789 CAJ787:CAJ789 CKF787:CKF789 CUB787:CUB789 DDX787:DDX789 DNT787:DNT789 DXP787:DXP789 EHL787:EHL789 ERH787:ERH789 FBD787:FBD789 FKZ787:FKZ789 FUV787:FUV789 GER787:GER789 GON787:GON789 GYJ787:GYJ789 HIF787:HIF789 HSB787:HSB789 IBX787:IBX789 ILT787:ILT789 IVP787:IVP789 JFL787:JFL789 JPH787:JPH789 JZD787:JZD789 KIZ787:KIZ789 KSV787:KSV789 LCR787:LCR789 LMN787:LMN789 LWJ787:LWJ789 MGF787:MGF789 MQB787:MQB789 MZX787:MZX789 NJT787:NJT789 NTP787:NTP789 ODL787:ODL789 ONH787:ONH789 OXD787:OXD789 PGZ787:PGZ789 PQV787:PQV789 QAR787:QAR789 QKN787:QKN789 QUJ787:QUJ789 REF787:REF789 ROB787:ROB789 RXX787:RXX789 SHT787:SHT789 SRP787:SRP789 TBL787:TBL789 TLH787:TLH789 TVD787:TVD789 UEZ787:UEZ789 UOV787:UOV789 UYR787:UYR789 VIN787:VIN789 VSJ787:VSJ789 WCF787:WCF789 WMB787:WMB789 WVX787:WVX789 AE791 JL791 TH791 ADD791 AMZ791 AWV791 BGR791 BQN791 CAJ791 CKF791 CUB791 DDX791 DNT791 DXP791 EHL791 ERH791 FBD791 FKZ791 FUV791 GER791 GON791 GYJ791 HIF791 HSB791 IBX791 ILT791 IVP791 JFL791 JPH791 JZD791 KIZ791 KSV791 LCR791 LMN791 LWJ791 MGF791 MQB791 MZX791 NJT791 NTP791 ODL791 ONH791 OXD791 PGZ791 PQV791 QAR791 QKN791 QUJ791 REF791 ROB791 RXX791 SHT791 SRP791 TBL791 TLH791 TVD791 UEZ791 UOV791 UYR791 VIN791 VSJ791 WCF791 WMB791 WVX791 AE794 JL794 TH794 ADD794 AMZ794 AWV794 BGR794 BQN794 CAJ794 CKF794 CUB794 DDX794 DNT794 DXP794 EHL794 ERH794 FBD794 FKZ794 FUV794 GER794 GON794 GYJ794 HIF794 HSB794 IBX794 ILT794 IVP794 JFL794 JPH794 JZD794 KIZ794 KSV794 LCR794 LMN794 LWJ794 MGF794 MQB794 MZX794 NJT794 NTP794 ODL794 ONH794 OXD794 PGZ794 PQV794 QAR794 QKN794 QUJ794 REF794 ROB794 RXX794 SHT794 SRP794 TBL794 TLH794 TVD794 UEZ794 UOV794 UYR794 VIN794 VSJ794 WCF794 WMB794 WVX794 AD879:AE879 JK879:JL879 TG879:TH879 ADC879:ADD879 AMY879:AMZ879 AWU879:AWV879 BGQ879:BGR879 BQM879:BQN879 CAI879:CAJ879 CKE879:CKF879 CUA879:CUB879 DDW879:DDX879 DNS879:DNT879 DXO879:DXP879 EHK879:EHL879 ERG879:ERH879 FBC879:FBD879 FKY879:FKZ879 FUU879:FUV879 GEQ879:GER879 GOM879:GON879 GYI879:GYJ879 HIE879:HIF879 HSA879:HSB879 IBW879:IBX879 ILS879:ILT879 IVO879:IVP879 JFK879:JFL879 JPG879:JPH879 JZC879:JZD879 KIY879:KIZ879 KSU879:KSV879 LCQ879:LCR879 LMM879:LMN879 LWI879:LWJ879 MGE879:MGF879 MQA879:MQB879 MZW879:MZX879 NJS879:NJT879 NTO879:NTP879 ODK879:ODL879 ONG879:ONH879 OXC879:OXD879 PGY879:PGZ879 PQU879:PQV879 QAQ879:QAR879 QKM879:QKN879 QUI879:QUJ879 REE879:REF879 ROA879:ROB879 RXW879:RXX879 SHS879:SHT879 SRO879:SRP879 TBK879:TBL879 TLG879:TLH879 TVC879:TVD879 UEY879:UEZ879 UOU879:UOV879 UYQ879:UYR879 VIM879:VIN879 VSI879:VSJ879 WCE879:WCF879 WMA879:WMB879 WVW879:WVX879 AD890:AE890 JK890:JL890 TG890:TH890 ADC890:ADD890 AMY890:AMZ890 AWU890:AWV890 BGQ890:BGR890 BQM890:BQN890 CAI890:CAJ890 CKE890:CKF890 CUA890:CUB890 DDW890:DDX890 DNS890:DNT890 DXO890:DXP890 EHK890:EHL890 ERG890:ERH890 FBC890:FBD890 FKY890:FKZ890 FUU890:FUV890 GEQ890:GER890 GOM890:GON890 GYI890:GYJ890 HIE890:HIF890 HSA890:HSB890 IBW890:IBX890 ILS890:ILT890 IVO890:IVP890 JFK890:JFL890 JPG890:JPH890 JZC890:JZD890 KIY890:KIZ890 KSU890:KSV890 LCQ890:LCR890 LMM890:LMN890 LWI890:LWJ890 MGE890:MGF890 MQA890:MQB890 MZW890:MZX890 NJS890:NJT890 NTO890:NTP890 ODK890:ODL890 ONG890:ONH890 OXC890:OXD890 PGY890:PGZ890 PQU890:PQV890 QAQ890:QAR890 QKM890:QKN890 QUI890:QUJ890 REE890:REF890 ROA890:ROB890 RXW890:RXX890 SHS890:SHT890 SRO890:SRP890 TBK890:TBL890 TLG890:TLH890 TVC890:TVD890 UEY890:UEZ890 UOU890:UOV890 UYQ890:UYR890 VIM890:VIN890 VSI890:VSJ890 WCE890:WCF890 WMA890:WMB890 WVW890:WVX890 AD1087:AE1087 JK1087:JL1087 TG1087:TH1087 ADC1087:ADD1087 AMY1087:AMZ1087 AWU1087:AWV1087 BGQ1087:BGR1087 BQM1087:BQN1087 CAI1087:CAJ1087 CKE1087:CKF1087 CUA1087:CUB1087 DDW1087:DDX1087 DNS1087:DNT1087 DXO1087:DXP1087 EHK1087:EHL1087 ERG1087:ERH1087 FBC1087:FBD1087 FKY1087:FKZ1087 FUU1087:FUV1087 GEQ1087:GER1087 GOM1087:GON1087 GYI1087:GYJ1087 HIE1087:HIF1087 HSA1087:HSB1087 IBW1087:IBX1087 ILS1087:ILT1087 IVO1087:IVP1087 JFK1087:JFL1087 JPG1087:JPH1087 JZC1087:JZD1087 KIY1087:KIZ1087 KSU1087:KSV1087 LCQ1087:LCR1087 LMM1087:LMN1087 LWI1087:LWJ1087 MGE1087:MGF1087 MQA1087:MQB1087 MZW1087:MZX1087 NJS1087:NJT1087 NTO1087:NTP1087 ODK1087:ODL1087 ONG1087:ONH1087 OXC1087:OXD1087 PGY1087:PGZ1087 PQU1087:PQV1087 QAQ1087:QAR1087 QKM1087:QKN1087 QUI1087:QUJ1087 REE1087:REF1087 ROA1087:ROB1087 RXW1087:RXX1087 SHS1087:SHT1087 SRO1087:SRP1087 TBK1087:TBL1087 TLG1087:TLH1087 TVC1087:TVD1087 UEY1087:UEZ1087 UOU1087:UOV1087 UYQ1087:UYR1087 VIM1087:VIN1087 VSI1087:VSJ1087 WCE1087:WCF1087 WMA1087:WMB1087 WVW1087:WVX1087 AD1095:AD1141 JK1093:JK1139 TG1093:TG1139 ADC1093:ADC1139 AMY1093:AMY1139 AWU1093:AWU1139 BGQ1093:BGQ1139 BQM1093:BQM1139 CAI1093:CAI1139 CKE1093:CKE1139 CUA1093:CUA1139 DDW1093:DDW1139 DNS1093:DNS1139 DXO1093:DXO1139 EHK1093:EHK1139 ERG1093:ERG1139 FBC1093:FBC1139 FKY1093:FKY1139 FUU1093:FUU1139 GEQ1093:GEQ1139 GOM1093:GOM1139 GYI1093:GYI1139 HIE1093:HIE1139 HSA1093:HSA1139 IBW1093:IBW1139 ILS1093:ILS1139 IVO1093:IVO1139 JFK1093:JFK1139 JPG1093:JPG1139 JZC1093:JZC1139 KIY1093:KIY1139 KSU1093:KSU1139 LCQ1093:LCQ1139 LMM1093:LMM1139 LWI1093:LWI1139 MGE1093:MGE1139 MQA1093:MQA1139 MZW1093:MZW1139 NJS1093:NJS1139 NTO1093:NTO1139 ODK1093:ODK1139 ONG1093:ONG1139 OXC1093:OXC1139 PGY1093:PGY1139 PQU1093:PQU1139 QAQ1093:QAQ1139 QKM1093:QKM1139 QUI1093:QUI1139 REE1093:REE1139 ROA1093:ROA1139 RXW1093:RXW1139 SHS1093:SHS1139 SRO1093:SRO1139 TBK1093:TBK1139 TLG1093:TLG1139 TVC1093:TVC1139 UEY1093:UEY1139 UOU1093:UOU1139 UYQ1093:UYQ1139 VIM1093:VIM1139 VSI1093:VSI1139 WCE1093:WCE1139 WMA1093:WMA1139 WVW1093:WVW1139 AC1183:AD1194 JJ1181:JK1192 TF1181:TG1192 ADB1181:ADC1192 AMX1181:AMY1192 AWT1181:AWU1192 BGP1181:BGQ1192 BQL1181:BQM1192 CAH1181:CAI1192 CKD1181:CKE1192 CTZ1181:CUA1192 DDV1181:DDW1192 DNR1181:DNS1192 DXN1181:DXO1192 EHJ1181:EHK1192 ERF1181:ERG1192 FBB1181:FBC1192 FKX1181:FKY1192 FUT1181:FUU1192 GEP1181:GEQ1192 GOL1181:GOM1192 GYH1181:GYI1192 HID1181:HIE1192 HRZ1181:HSA1192 IBV1181:IBW1192 ILR1181:ILS1192 IVN1181:IVO1192 JFJ1181:JFK1192 JPF1181:JPG1192 JZB1181:JZC1192 KIX1181:KIY1192 KST1181:KSU1192 LCP1181:LCQ1192 LML1181:LMM1192 LWH1181:LWI1192 MGD1181:MGE1192 MPZ1181:MQA1192 MZV1181:MZW1192 NJR1181:NJS1192 NTN1181:NTO1192 ODJ1181:ODK1192 ONF1181:ONG1192 OXB1181:OXC1192 PGX1181:PGY1192 PQT1181:PQU1192 QAP1181:QAQ1192 QKL1181:QKM1192 QUH1181:QUI1192 RED1181:REE1192 RNZ1181:ROA1192 RXV1181:RXW1192 SHR1181:SHS1192 SRN1181:SRO1192 TBJ1181:TBK1192 TLF1181:TLG1192 TVB1181:TVC1192 UEX1181:UEY1192 UOT1181:UOU1192 UYP1181:UYQ1192 VIL1181:VIM1192 VSH1181:VSI1192 WCD1181:WCE1192 WLZ1181:WMA1192 WVV1181:WVW1192 AD1178:AE1181 JK1176:JL1179 TG1176:TH1179 ADC1176:ADD1179 AMY1176:AMZ1179 AWU1176:AWV1179 BGQ1176:BGR1179 BQM1176:BQN1179 CAI1176:CAJ1179 CKE1176:CKF1179 CUA1176:CUB1179 DDW1176:DDX1179 DNS1176:DNT1179 DXO1176:DXP1179 EHK1176:EHL1179 ERG1176:ERH1179 FBC1176:FBD1179 FKY1176:FKZ1179 FUU1176:FUV1179 GEQ1176:GER1179 GOM1176:GON1179 GYI1176:GYJ1179 HIE1176:HIF1179 HSA1176:HSB1179 IBW1176:IBX1179 ILS1176:ILT1179 IVO1176:IVP1179 JFK1176:JFL1179 JPG1176:JPH1179 JZC1176:JZD1179 KIY1176:KIZ1179 KSU1176:KSV1179 LCQ1176:LCR1179 LMM1176:LMN1179 LWI1176:LWJ1179 MGE1176:MGF1179 MQA1176:MQB1179 MZW1176:MZX1179 NJS1176:NJT1179 NTO1176:NTP1179 ODK1176:ODL1179 ONG1176:ONH1179 OXC1176:OXD1179 PGY1176:PGZ1179 PQU1176:PQV1179 QAQ1176:QAR1179 QKM1176:QKN1179 QUI1176:QUJ1179 REE1176:REF1179 ROA1176:ROB1179 RXW1176:RXX1179 SHS1176:SHT1179 SRO1176:SRP1179 TBK1176:TBL1179 TLG1176:TLH1179 TVC1176:TVD1179 UEY1176:UEZ1179 UOU1176:UOV1179 UYQ1176:UYR1179 VIM1176:VIN1179 VSI1176:VSJ1179 WCE1176:WCF1179 WMA1176:WMB1179 WVW1176:WVX1179 AD1195:AE1227 JK1193:JL1225 TG1193:TH1225 ADC1193:ADD1225 AMY1193:AMZ1225 AWU1193:AWV1225 BGQ1193:BGR1225 BQM1193:BQN1225 CAI1193:CAJ1225 CKE1193:CKF1225 CUA1193:CUB1225 DDW1193:DDX1225 DNS1193:DNT1225 DXO1193:DXP1225 EHK1193:EHL1225 ERG1193:ERH1225 FBC1193:FBD1225 FKY1193:FKZ1225 FUU1193:FUV1225 GEQ1193:GER1225 GOM1193:GON1225 GYI1193:GYJ1225 HIE1193:HIF1225 HSA1193:HSB1225 IBW1193:IBX1225 ILS1193:ILT1225 IVO1193:IVP1225 JFK1193:JFL1225 JPG1193:JPH1225 JZC1193:JZD1225 KIY1193:KIZ1225 KSU1193:KSV1225 LCQ1193:LCR1225 LMM1193:LMN1225 LWI1193:LWJ1225 MGE1193:MGF1225 MQA1193:MQB1225 MZW1193:MZX1225 NJS1193:NJT1225 NTO1193:NTP1225 ODK1193:ODL1225 ONG1193:ONH1225 OXC1193:OXD1225 PGY1193:PGZ1225 PQU1193:PQV1225 QAQ1193:QAR1225 QKM1193:QKN1225 QUI1193:QUJ1225 REE1193:REF1225 ROA1193:ROB1225 RXW1193:RXX1225 SHS1193:SHT1225 SRO1193:SRP1225 TBK1193:TBL1225 TLG1193:TLH1225 TVC1193:TVD1225 UEY1193:UEZ1225 UOU1193:UOV1225 UYQ1193:UYR1225 VIM1193:VIN1225 VSI1193:VSJ1225 WCE1193:WCF1225 WMA1193:WMB1225 WVW1193:WVX1225 AD155 JK155 TG155 ADC155 AMY155 AWU155 BGQ155 BQM155 CAI155 CKE155 CUA155 DDW155 DNS155 DXO155 EHK155 ERG155 FBC155 FKY155 FUU155 GEQ155 GOM155 GYI155 HIE155 HSA155 IBW155 ILS155 IVO155 JFK155 JPG155 JZC155 KIY155 KSU155 LCQ155 LMM155 LWI155 MGE155 MQA155 MZW155 NJS155 NTO155 ODK155 ONG155 OXC155 PGY155 PQU155 QAQ155 QKM155 QUI155 REE155 ROA155 RXW155 SHS155 SRO155 TBK155 TLG155 TVC155 UEY155 UOU155 UYQ155 VIM155 VSI155 WCE155 WMA155 WVW155 AD125:AD127 JK125:JK127 TG125:TG127 ADC125:ADC127 AMY125:AMY127 AWU125:AWU127 BGQ125:BGQ127 BQM125:BQM127 CAI125:CAI127 CKE125:CKE127 CUA125:CUA127 DDW125:DDW127 DNS125:DNS127 DXO125:DXO127 EHK125:EHK127 ERG125:ERG127 FBC125:FBC127 FKY125:FKY127 FUU125:FUU127 GEQ125:GEQ127 GOM125:GOM127 GYI125:GYI127 HIE125:HIE127 HSA125:HSA127 IBW125:IBW127 ILS125:ILS127 IVO125:IVO127 JFK125:JFK127 JPG125:JPG127 JZC125:JZC127 KIY125:KIY127 KSU125:KSU127 LCQ125:LCQ127 LMM125:LMM127 LWI125:LWI127 MGE125:MGE127 MQA125:MQA127 MZW125:MZW127 NJS125:NJS127 NTO125:NTO127 ODK125:ODK127 ONG125:ONG127 OXC125:OXC127 PGY125:PGY127 PQU125:PQU127 QAQ125:QAQ127 QKM125:QKM127 QUI125:QUI127 REE125:REE127 ROA125:ROA127 RXW125:RXW127 SHS125:SHS127 SRO125:SRO127 TBK125:TBK127 TLG125:TLG127 TVC125:TVC127 UEY125:UEY127 UOU125:UOU127 UYQ125:UYQ127 VIM125:VIM127 VSI125:VSI127 WCE125:WCE127 WMA125:WMA127 WVW125:WVW127 AD129:AD135 JK129:JK135 TG129:TG135 ADC129:ADC135 AMY129:AMY135 AWU129:AWU135 BGQ129:BGQ135 BQM129:BQM135 CAI129:CAI135 CKE129:CKE135 CUA129:CUA135 DDW129:DDW135 DNS129:DNS135 DXO129:DXO135 EHK129:EHK135 ERG129:ERG135 FBC129:FBC135 FKY129:FKY135 FUU129:FUU135 GEQ129:GEQ135 GOM129:GOM135 GYI129:GYI135 HIE129:HIE135 HSA129:HSA135 IBW129:IBW135 ILS129:ILS135 IVO129:IVO135 JFK129:JFK135 JPG129:JPG135 JZC129:JZC135 KIY129:KIY135 KSU129:KSU135 LCQ129:LCQ135 LMM129:LMM135 LWI129:LWI135 MGE129:MGE135 MQA129:MQA135 MZW129:MZW135 NJS129:NJS135 NTO129:NTO135 ODK129:ODK135 ONG129:ONG135 OXC129:OXC135 PGY129:PGY135 PQU129:PQU135 QAQ129:QAQ135 QKM129:QKM135 QUI129:QUI135 REE129:REE135 ROA129:ROA135 RXW129:RXW135 SHS129:SHS135 SRO129:SRO135 TBK129:TBK135 TLG129:TLG135 TVC129:TVC135 UEY129:UEY135 UOU129:UOU135 UYQ129:UYQ135 VIM129:VIM135 VSI129:VSI135 WCE129:WCE135 WMA129:WMA135 WVW129:WVW135 AD137:AD152 JK137:JK152 TG137:TG152 ADC137:ADC152 AMY137:AMY152 AWU137:AWU152 BGQ137:BGQ152 BQM137:BQM152 CAI137:CAI152 CKE137:CKE152 CUA137:CUA152 DDW137:DDW152 DNS137:DNS152 DXO137:DXO152 EHK137:EHK152 ERG137:ERG152 FBC137:FBC152 FKY137:FKY152 FUU137:FUU152 GEQ137:GEQ152 GOM137:GOM152 GYI137:GYI152 HIE137:HIE152 HSA137:HSA152 IBW137:IBW152 ILS137:ILS152 IVO137:IVO152 JFK137:JFK152 JPG137:JPG152 JZC137:JZC152 KIY137:KIY152 KSU137:KSU152 LCQ137:LCQ152 LMM137:LMM152 LWI137:LWI152 MGE137:MGE152 MQA137:MQA152 MZW137:MZW152 NJS137:NJS152 NTO137:NTO152 ODK137:ODK152 ONG137:ONG152 OXC137:OXC152 PGY137:PGY152 PQU137:PQU152 QAQ137:QAQ152 QKM137:QKM152 QUI137:QUI152 REE137:REE152 ROA137:ROA152 RXW137:RXW152 SHS137:SHS152 SRO137:SRO152 TBK137:TBK152 TLG137:TLG152 TVC137:TVC152 UEY137:UEY152 UOU137:UOU152 UYQ137:UYQ152 VIM137:VIM152 VSI137:VSI152 WCE137:WCE152 WMA137:WMA152 WVW137:WVW152 AE125:AE163 JL125:JL163 TH125:TH163 ADD125:ADD163 AMZ125:AMZ163 AWV125:AWV163 BGR125:BGR163 BQN125:BQN163 CAJ125:CAJ163 CKF125:CKF163 CUB125:CUB163 DDX125:DDX163 DNT125:DNT163 DXP125:DXP163 EHL125:EHL163 ERH125:ERH163 FBD125:FBD163 FKZ125:FKZ163 FUV125:FUV163 GER125:GER163 GON125:GON163 GYJ125:GYJ163 HIF125:HIF163 HSB125:HSB163 IBX125:IBX163 ILT125:ILT163 IVP125:IVP163 JFL125:JFL163 JPH125:JPH163 JZD125:JZD163 KIZ125:KIZ163 KSV125:KSV163 LCR125:LCR163 LMN125:LMN163 LWJ125:LWJ163 MGF125:MGF163 MQB125:MQB163 MZX125:MZX163 NJT125:NJT163 NTP125:NTP163 ODL125:ODL163 ONH125:ONH163 OXD125:OXD163 PGZ125:PGZ163 PQV125:PQV163 QAR125:QAR163 QKN125:QKN163 QUJ125:QUJ163 REF125:REF163 ROB125:ROB163 RXX125:RXX163 SHT125:SHT163 SRP125:SRP163 TBL125:TBL163 TLH125:TLH163 TVD125:TVD163 UEZ125:UEZ163 UOV125:UOV163 UYR125:UYR163 VIN125:VIN163 VSJ125:VSJ163 WCF125:WCF163 WMB125:WMB163 WVX125:WVX163 AD164:AE164 JK164:JL164 TG164:TH164 ADC164:ADD164 AMY164:AMZ164 AWU164:AWV164 BGQ164:BGR164 BQM164:BQN164 CAI164:CAJ164 CKE164:CKF164 CUA164:CUB164 DDW164:DDX164 DNS164:DNT164 DXO164:DXP164 EHK164:EHL164 ERG164:ERH164 FBC164:FBD164 FKY164:FKZ164 FUU164:FUV164 GEQ164:GER164 GOM164:GON164 GYI164:GYJ164 HIE164:HIF164 HSA164:HSB164 IBW164:IBX164 ILS164:ILT164 IVO164:IVP164 JFK164:JFL164 JPG164:JPH164 JZC164:JZD164 KIY164:KIZ164 KSU164:KSV164 LCQ164:LCR164 LMM164:LMN164 LWI164:LWJ164 MGE164:MGF164 MQA164:MQB164 MZW164:MZX164 NJS164:NJT164 NTO164:NTP164 ODK164:ODL164 ONG164:ONH164 OXC164:OXD164 PGY164:PGZ164 PQU164:PQV164 QAQ164:QAR164 QKM164:QKN164 QUI164:QUJ164 REE164:REF164 ROA164:ROB164 RXW164:RXX164 SHS164:SHT164 SRO164:SRP164 TBK164:TBL164 TLG164:TLH164 TVC164:TVD164 UEY164:UEZ164 UOU164:UOV164 UYQ164:UYR164 VIM164:VIN164 VSI164:VSJ164 WCE164:WCF164 WMA164:WMB164 WVW164:WVX164 AD365:AE382 JK365:JL382 TG365:TH382 ADC365:ADD382 AMY365:AMZ382 AWU365:AWV382 BGQ365:BGR382 BQM365:BQN382 CAI365:CAJ382 CKE365:CKF382 CUA365:CUB382 DDW365:DDX382 DNS365:DNT382 DXO365:DXP382 EHK365:EHL382 ERG365:ERH382 FBC365:FBD382 FKY365:FKZ382 FUU365:FUV382 GEQ365:GER382 GOM365:GON382 GYI365:GYJ382 HIE365:HIF382 HSA365:HSB382 IBW365:IBX382 ILS365:ILT382 IVO365:IVP382 JFK365:JFL382 JPG365:JPH382 JZC365:JZD382 KIY365:KIZ382 KSU365:KSV382 LCQ365:LCR382 LMM365:LMN382 LWI365:LWJ382 MGE365:MGF382 MQA365:MQB382 MZW365:MZX382 NJS365:NJT382 NTO365:NTP382 ODK365:ODL382 ONG365:ONH382 OXC365:OXD382 PGY365:PGZ382 PQU365:PQV382 QAQ365:QAR382 QKM365:QKN382 QUI365:QUJ382 REE365:REF382 ROA365:ROB382 RXW365:RXX382 SHS365:SHT382 SRO365:SRP382 TBK365:TBL382 TLG365:TLH382 TVC365:TVD382 UEY365:UEZ382 UOU365:UOV382 UYQ365:UYR382 VIM365:VIN382 VSI365:VSJ382 WCE365:WCF382 WMA365:WMB382 WVW365:WVX382 AD535:AE535 JK535:JL535 TG535:TH535 ADC535:ADD535 AMY535:AMZ535 AWU535:AWV535 BGQ535:BGR535 BQM535:BQN535 CAI535:CAJ535 CKE535:CKF535 CUA535:CUB535 DDW535:DDX535 DNS535:DNT535 DXO535:DXP535 EHK535:EHL535 ERG535:ERH535 FBC535:FBD535 FKY535:FKZ535 FUU535:FUV535 GEQ535:GER535 GOM535:GON535 GYI535:GYJ535 HIE535:HIF535 HSA535:HSB535 IBW535:IBX535 ILS535:ILT535 IVO535:IVP535 JFK535:JFL535 JPG535:JPH535 JZC535:JZD535 KIY535:KIZ535 KSU535:KSV535 LCQ535:LCR535 LMM535:LMN535 LWI535:LWJ535 MGE535:MGF535 MQA535:MQB535 MZW535:MZX535 NJS535:NJT535 NTO535:NTP535 ODK535:ODL535 ONG535:ONH535 OXC535:OXD535 PGY535:PGZ535 PQU535:PQV535 QAQ535:QAR535 QKM535:QKN535 QUI535:QUJ535 REE535:REF535 ROA535:ROB535 RXW535:RXX535 SHS535:SHT535 SRO535:SRP535 TBK535:TBL535 TLG535:TLH535 TVC535:TVD535 UEY535:UEZ535 UOU535:UOV535 UYQ535:UYR535 VIM535:VIN535 VSI535:VSJ535 WCE535:WCF535 WMA535:WMB535 WVW535:WVX535 AD676:AE676 JK676:JL676 TG676:TH676 ADC676:ADD676 AMY676:AMZ676 AWU676:AWV676 BGQ676:BGR676 BQM676:BQN676 CAI676:CAJ676 CKE676:CKF676 CUA676:CUB676 DDW676:DDX676 DNS676:DNT676 DXO676:DXP676 EHK676:EHL676 ERG676:ERH676 FBC676:FBD676 FKY676:FKZ676 FUU676:FUV676 GEQ676:GER676 GOM676:GON676 GYI676:GYJ676 HIE676:HIF676 HSA676:HSB676 IBW676:IBX676 ILS676:ILT676 IVO676:IVP676 JFK676:JFL676 JPG676:JPH676 JZC676:JZD676 KIY676:KIZ676 KSU676:KSV676 LCQ676:LCR676 LMM676:LMN676 LWI676:LWJ676 MGE676:MGF676 MQA676:MQB676 MZW676:MZX676 NJS676:NJT676 NTO676:NTP676 ODK676:ODL676 ONG676:ONH676 OXC676:OXD676 PGY676:PGZ676 PQU676:PQV676 QAQ676:QAR676 QKM676:QKN676 QUI676:QUJ676 REE676:REF676 ROA676:ROB676 RXW676:RXX676 SHS676:SHT676 SRO676:SRP676 TBK676:TBL676 TLG676:TLH676 TVC676:TVD676 UEY676:UEZ676 UOU676:UOV676 UYQ676:UYR676 VIM676:VIN676 VSI676:VSJ676 WCE676:WCF676 WMA676:WMB676 WVW676:WVX676 AD398:AE398 JK398:JL398 TG398:TH398 ADC398:ADD398 AMY398:AMZ398 AWU398:AWV398 BGQ398:BGR398 BQM398:BQN398 CAI398:CAJ398 CKE398:CKF398 CUA398:CUB398 DDW398:DDX398 DNS398:DNT398 DXO398:DXP398 EHK398:EHL398 ERG398:ERH398 FBC398:FBD398 FKY398:FKZ398 FUU398:FUV398 GEQ398:GER398 GOM398:GON398 GYI398:GYJ398 HIE398:HIF398 HSA398:HSB398 IBW398:IBX398 ILS398:ILT398 IVO398:IVP398 JFK398:JFL398 JPG398:JPH398 JZC398:JZD398 KIY398:KIZ398 KSU398:KSV398 LCQ398:LCR398 LMM398:LMN398 LWI398:LWJ398 MGE398:MGF398 MQA398:MQB398 MZW398:MZX398 NJS398:NJT398 NTO398:NTP398 ODK398:ODL398 ONG398:ONH398 OXC398:OXD398 PGY398:PGZ398 PQU398:PQV398 QAQ398:QAR398 QKM398:QKN398 QUI398:QUJ398 REE398:REF398 ROA398:ROB398 RXW398:RXX398 SHS398:SHT398 SRO398:SRP398 TBK398:TBL398 TLG398:TLH398 TVC398:TVD398 UEY398:UEZ398 UOU398:UOV398 UYQ398:UYR398 VIM398:VIN398 VSI398:VSJ398 WCE398:WCF398 WMA398:WMB398 WVW398:WVX398 AD836:AE836 JK836:JL836 TG836:TH836 ADC836:ADD836 AMY836:AMZ836 AWU836:AWV836 BGQ836:BGR836 BQM836:BQN836 CAI836:CAJ836 CKE836:CKF836 CUA836:CUB836 DDW836:DDX836 DNS836:DNT836 DXO836:DXP836 EHK836:EHL836 ERG836:ERH836 FBC836:FBD836 FKY836:FKZ836 FUU836:FUV836 GEQ836:GER836 GOM836:GON836 GYI836:GYJ836 HIE836:HIF836 HSA836:HSB836 IBW836:IBX836 ILS836:ILT836 IVO836:IVP836 JFK836:JFL836 JPG836:JPH836 JZC836:JZD836 KIY836:KIZ836 KSU836:KSV836 LCQ836:LCR836 LMM836:LMN836 LWI836:LWJ836 MGE836:MGF836 MQA836:MQB836 MZW836:MZX836 NJS836:NJT836 NTO836:NTP836 ODK836:ODL836 ONG836:ONH836 OXC836:OXD836 PGY836:PGZ836 PQU836:PQV836 QAQ836:QAR836 QKM836:QKN836 QUI836:QUJ836 REE836:REF836 ROA836:ROB836 RXW836:RXX836 SHS836:SHT836 SRO836:SRP836 TBK836:TBL836 TLG836:TLH836 TVC836:TVD836 UEY836:UEZ836 UOU836:UOV836 UYQ836:UYR836 VIM836:VIN836 VSI836:VSJ836 WCE836:WCF836 WMA836:WMB836 WVW836:WVX836 AD961:AE991 JK961:JL991 TG961:TH991 ADC961:ADD991 AMY961:AMZ991 AWU961:AWV991 BGQ961:BGR991 BQM961:BQN991 CAI961:CAJ991 CKE961:CKF991 CUA961:CUB991 DDW961:DDX991 DNS961:DNT991 DXO961:DXP991 EHK961:EHL991 ERG961:ERH991 FBC961:FBD991 FKY961:FKZ991 FUU961:FUV991 GEQ961:GER991 GOM961:GON991 GYI961:GYJ991 HIE961:HIF991 HSA961:HSB991 IBW961:IBX991 ILS961:ILT991 IVO961:IVP991 JFK961:JFL991 JPG961:JPH991 JZC961:JZD991 KIY961:KIZ991 KSU961:KSV991 LCQ961:LCR991 LMM961:LMN991 LWI961:LWJ991 MGE961:MGF991 MQA961:MQB991 MZW961:MZX991 NJS961:NJT991 NTO961:NTP991 ODK961:ODL991 ONG961:ONH991 OXC961:OXD991 PGY961:PGZ991 PQU961:PQV991 QAQ961:QAR991 QKM961:QKN991 QUI961:QUJ991 REE961:REF991 ROA961:ROB991 RXW961:RXX991 SHS961:SHT991 SRO961:SRP991 TBK961:TBL991 TLG961:TLH991 TVC961:TVD991 UEY961:UEZ991 UOU961:UOV991 UYQ961:UYR991 VIM961:VIN991 VSI961:VSJ991 WCE961:WCF991 WMA961:WMB991 WVW961:WVX991 AD678:AE678 JK678:JL678 TG678:TH678 ADC678:ADD678 AMY678:AMZ678 AWU678:AWV678 BGQ678:BGR678 BQM678:BQN678 CAI678:CAJ678 CKE678:CKF678 CUA678:CUB678 DDW678:DDX678 DNS678:DNT678 DXO678:DXP678 EHK678:EHL678 ERG678:ERH678 FBC678:FBD678 FKY678:FKZ678 FUU678:FUV678 GEQ678:GER678 GOM678:GON678 GYI678:GYJ678 HIE678:HIF678 HSA678:HSB678 IBW678:IBX678 ILS678:ILT678 IVO678:IVP678 JFK678:JFL678 JPG678:JPH678 JZC678:JZD678 KIY678:KIZ678 KSU678:KSV678 LCQ678:LCR678 LMM678:LMN678 LWI678:LWJ678 MGE678:MGF678 MQA678:MQB678 MZW678:MZX678 NJS678:NJT678 NTO678:NTP678 ODK678:ODL678 ONG678:ONH678 OXC678:OXD678 PGY678:PGZ678 PQU678:PQV678 QAQ678:QAR678 QKM678:QKN678 QUI678:QUJ678 REE678:REF678 ROA678:ROB678 RXW678:RXX678 SHS678:SHT678 SRO678:SRP678 TBK678:TBL678 TLG678:TLH678 TVC678:TVD678 UEY678:UEZ678 UOU678:UOV678 UYQ678:UYR678 VIM678:VIN678 VSI678:VSJ678 WCE678:WCF678 WMA678:WMB678 WVW678:WVX678 AD1070:AE1083 JK1070:JL1083 TG1070:TH1083 ADC1070:ADD1083 AMY1070:AMZ1083 AWU1070:AWV1083 BGQ1070:BGR1083 BQM1070:BQN1083 CAI1070:CAJ1083 CKE1070:CKF1083 CUA1070:CUB1083 DDW1070:DDX1083 DNS1070:DNT1083 DXO1070:DXP1083 EHK1070:EHL1083 ERG1070:ERH1083 FBC1070:FBD1083 FKY1070:FKZ1083 FUU1070:FUV1083 GEQ1070:GER1083 GOM1070:GON1083 GYI1070:GYJ1083 HIE1070:HIF1083 HSA1070:HSB1083 IBW1070:IBX1083 ILS1070:ILT1083 IVO1070:IVP1083 JFK1070:JFL1083 JPG1070:JPH1083 JZC1070:JZD1083 KIY1070:KIZ1083 KSU1070:KSV1083 LCQ1070:LCR1083 LMM1070:LMN1083 LWI1070:LWJ1083 MGE1070:MGF1083 MQA1070:MQB1083 MZW1070:MZX1083 NJS1070:NJT1083 NTO1070:NTP1083 ODK1070:ODL1083 ONG1070:ONH1083 OXC1070:OXD1083 PGY1070:PGZ1083 PQU1070:PQV1083 QAQ1070:QAR1083 QKM1070:QKN1083 QUI1070:QUJ1083 REE1070:REF1083 ROA1070:ROB1083 RXW1070:RXX1083 SHS1070:SHT1083 SRO1070:SRP1083 TBK1070:TBL1083 TLG1070:TLH1083 TVC1070:TVD1083 UEY1070:UEZ1083 UOU1070:UOV1083 UYQ1070:UYR1083 VIM1070:VIN1083 VSI1070:VSJ1083 WCE1070:WCF1083 WMA1070:WMB1083 WVW1070:WVX1083 KH1093:KH1139 UD1093:UD1139 ADZ1093:ADZ1139 ANV1093:ANV1139 AXR1093:AXR1139 BHN1093:BHN1139 BRJ1093:BRJ1139 CBF1093:CBF1139 CLB1093:CLB1139 CUX1093:CUX1139 DET1093:DET1139 DOP1093:DOP1139 DYL1093:DYL1139 EIH1093:EIH1139 ESD1093:ESD1139 FBZ1093:FBZ1139 FLV1093:FLV1139 FVR1093:FVR1139 GFN1093:GFN1139 GPJ1093:GPJ1139 GZF1093:GZF1139 HJB1093:HJB1139 HSX1093:HSX1139 ICT1093:ICT1139 IMP1093:IMP1139 IWL1093:IWL1139 JGH1093:JGH1139 JQD1093:JQD1139 JZZ1093:JZZ1139 KJV1093:KJV1139 KTR1093:KTR1139 LDN1093:LDN1139 LNJ1093:LNJ1139 LXF1093:LXF1139 MHB1093:MHB1139 MQX1093:MQX1139 NAT1093:NAT1139 NKP1093:NKP1139 NUL1093:NUL1139 OEH1093:OEH1139 OOD1093:OOD1139 OXZ1093:OXZ1139 PHV1093:PHV1139 PRR1093:PRR1139 QBN1093:QBN1139 QLJ1093:QLJ1139 QVF1093:QVF1139 RFB1093:RFB1139 ROX1093:ROX1139 RYT1093:RYT1139 SIP1093:SIP1139 SSL1093:SSL1139 TCH1093:TCH1139 TMD1093:TMD1139 TVZ1093:TVZ1139 UFV1093:UFV1139 UPR1093:UPR1139 UZN1093:UZN1139 VJJ1093:VJJ1139 VTF1093:VTF1139 WDB1093:WDB1139 WMX1093:WMX1139 WWT1093:WWT1139 AT1170:AU1177 KA1168:KB1175 TW1168:TX1175 ADS1168:ADT1175 ANO1168:ANP1175 AXK1168:AXL1175 BHG1168:BHH1175 BRC1168:BRD1175 CAY1168:CAZ1175 CKU1168:CKV1175 CUQ1168:CUR1175 DEM1168:DEN1175 DOI1168:DOJ1175 DYE1168:DYF1175 EIA1168:EIB1175 ERW1168:ERX1175 FBS1168:FBT1175 FLO1168:FLP1175 FVK1168:FVL1175 GFG1168:GFH1175 GPC1168:GPD1175 GYY1168:GYZ1175 HIU1168:HIV1175 HSQ1168:HSR1175 ICM1168:ICN1175 IMI1168:IMJ1175 IWE1168:IWF1175 JGA1168:JGB1175 JPW1168:JPX1175 JZS1168:JZT1175 KJO1168:KJP1175 KTK1168:KTL1175 LDG1168:LDH1175 LNC1168:LND1175 LWY1168:LWZ1175 MGU1168:MGV1175 MQQ1168:MQR1175 NAM1168:NAN1175 NKI1168:NKJ1175 NUE1168:NUF1175 OEA1168:OEB1175 ONW1168:ONX1175 OXS1168:OXT1175 PHO1168:PHP1175 PRK1168:PRL1175 QBG1168:QBH1175 QLC1168:QLD1175 QUY1168:QUZ1175 REU1168:REV1175 ROQ1168:ROR1175 RYM1168:RYN1175 SII1168:SIJ1175 SSE1168:SSF1175 TCA1168:TCB1175 TLW1168:TLX1175 TVS1168:TVT1175 UFO1168:UFP1175 UPK1168:UPL1175 UZG1168:UZH1175 VJC1168:VJD1175 VSY1168:VSZ1175 WCU1168:WCV1175 WMQ1168:WMR1175 WWM1168:WWN1175 WVW11:WVX36 WMA11:WMB36 WCE11:WCF36 VSI11:VSJ36 VIM11:VIN36 UYQ11:UYR36 UOU11:UOV36 UEY11:UEZ36 TVC11:TVD36 TLG11:TLH36 TBK11:TBL36 SRO11:SRP36 SHS11:SHT36 RXW11:RXX36 ROA11:ROB36 REE11:REF36 QUI11:QUJ36 QKM11:QKN36 QAQ11:QAR36 PQU11:PQV36 PGY11:PGZ36 OXC11:OXD36 ONG11:ONH36 ODK11:ODL36 NTO11:NTP36 NJS11:NJT36 MZW11:MZX36 MQA11:MQB36 MGE11:MGF36 LWI11:LWJ36 LMM11:LMN36 LCQ11:LCR36 KSU11:KSV36 KIY11:KIZ36 JZC11:JZD36 JPG11:JPH36 JFK11:JFL36 IVO11:IVP36 ILS11:ILT36 IBW11:IBX36 HSA11:HSB36 HIE11:HIF36 GYI11:GYJ36 GOM11:GON36 GEQ11:GER36 FUU11:FUV36 FKY11:FKZ36 FBC11:FBD36 ERG11:ERH36 EHK11:EHL36 DXO11:DXP36 DNS11:DNT36 DDW11:DDX36 CUA11:CUB36 CKE11:CKF36 CAI11:CAJ36 BQM11:BQN36 BGQ11:BGR36 AWU11:AWV36 AMY11:AMZ36 ADC11:ADD36 TG11:TH36 JK11:JL36 AD11:AE36 AD827:AE827 JK827:JL827 TG827:TH827 ADC827:ADD827 AMY827:AMZ827 AWU827:AWV827 BGQ827:BGR827 BQM827:BQN827 CAI827:CAJ827 CKE827:CKF827 CUA827:CUB827 DDW827:DDX827 DNS827:DNT827 DXO827:DXP827 EHK827:EHL827 ERG827:ERH827 FBC827:FBD827 FKY827:FKZ827 FUU827:FUV827 GEQ827:GER827 GOM827:GON827 GYI827:GYJ827 HIE827:HIF827 HSA827:HSB827 IBW827:IBX827 ILS827:ILT827 IVO827:IVP827 JFK827:JFL827 JPG827:JPH827 JZC827:JZD827 KIY827:KIZ827 KSU827:KSV827 LCQ827:LCR827 LMM827:LMN827 LWI827:LWJ827 MGE827:MGF827 MQA827:MQB827 MZW827:MZX827 NJS827:NJT827 NTO827:NTP827 ODK827:ODL827 ONG827:ONH827 OXC827:OXD827 PGY827:PGZ827 PQU827:PQV827 QAQ827:QAR827 QKM827:QKN827 QUI827:QUJ827 REE827:REF827 ROA827:ROB827 RXW827:RXX827 SHS827:SHT827 SRO827:SRP827 TBK827:TBL827 TLG827:TLH827 TVC827:TVD827 UEY827:UEZ827 UOU827:UOV827 UYQ827:UYR827 VIM827:VIN827 VSI827:VSJ827 WCE827:WCF827 WMA827:WMB827 WVW827:WVX827 AD1092:AE1092 AE508:AE516 KA508:KA516 TW508:TW516 ADS508:ADS516 ANO508:ANO516 AXK508:AXK516 BHG508:BHG516 BRC508:BRC516 CAY508:CAY516 CKU508:CKU516 CUQ508:CUQ516 DEM508:DEM516 DOI508:DOI516 DYE508:DYE516 EIA508:EIA516 ERW508:ERW516 FBS508:FBS516 FLO508:FLO516 FVK508:FVK516 GFG508:GFG516 GPC508:GPC516 GYY508:GYY516 HIU508:HIU516 HSQ508:HSQ516 ICM508:ICM516 IMI508:IMI516 IWE508:IWE516 JGA508:JGA516 JPW508:JPW516 JZS508:JZS516 KJO508:KJO516 KTK508:KTK516 LDG508:LDG516 LNC508:LNC516 LWY508:LWY516 MGU508:MGU516 MQQ508:MQQ516 NAM508:NAM516 NKI508:NKI516 NUE508:NUE516 OEA508:OEA516 ONW508:ONW516 OXS508:OXS516 PHO508:PHO516 PRK508:PRK516 QBG508:QBG516 QLC508:QLC516 QUY508:QUY516 REU508:REU516 ROQ508:ROQ516 RYM508:RYM516 SII508:SII516 SSE508:SSE516 TCA508:TCA516 TLW508:TLW516 TVS508:TVS516 UFO508:UFO516 UPK508:UPK516 UZG508:UZG516 VJC508:VJC516 VSY508:VSY516 WCU508:WCU516 WMQ508:WMQ516 WWM508:WWM516 AD508:AD521 JZ508:JZ521 TV508:TV521 ADR508:ADR521 ANN508:ANN521 AXJ508:AXJ521 BHF508:BHF521 BRB508:BRB521 CAX508:CAX521 CKT508:CKT521 CUP508:CUP521 DEL508:DEL521 DOH508:DOH521 DYD508:DYD521 EHZ508:EHZ521 ERV508:ERV521 FBR508:FBR521 FLN508:FLN521 FVJ508:FVJ521 GFF508:GFF521 GPB508:GPB521 GYX508:GYX521 HIT508:HIT521 HSP508:HSP521 ICL508:ICL521 IMH508:IMH521 IWD508:IWD521 JFZ508:JFZ521 JPV508:JPV521 JZR508:JZR521 KJN508:KJN521 KTJ508:KTJ521 LDF508:LDF521 LNB508:LNB521 LWX508:LWX521 MGT508:MGT521 MQP508:MQP521 NAL508:NAL521 NKH508:NKH521 NUD508:NUD521 ODZ508:ODZ521 ONV508:ONV521 OXR508:OXR521 PHN508:PHN521 PRJ508:PRJ521 QBF508:QBF521 QLB508:QLB521 QUX508:QUX521 RET508:RET521 ROP508:ROP521 RYL508:RYL521 SIH508:SIH521 SSD508:SSD521 TBZ508:TBZ521 TLV508:TLV521 TVR508:TVR521 UFN508:UFN521 UPJ508:UPJ521 UZF508:UZF521 VJB508:VJB521 VSX508:VSX521 WCT508:WCT521 WMP508:WMP521 WWL508:WWL521 AD523:AD524 JZ523:JZ524 TV523:TV524 ADR523:ADR524 ANN523:ANN524 AXJ523:AXJ524 BHF523:BHF524 BRB523:BRB524 CAX523:CAX524 CKT523:CKT524 CUP523:CUP524 DEL523:DEL524 DOH523:DOH524 DYD523:DYD524 EHZ523:EHZ524 ERV523:ERV524 FBR523:FBR524 FLN523:FLN524 FVJ523:FVJ524 GFF523:GFF524 GPB523:GPB524 GYX523:GYX524 HIT523:HIT524 HSP523:HSP524 ICL523:ICL524 IMH523:IMH524 IWD523:IWD524 JFZ523:JFZ524 JPV523:JPV524 JZR523:JZR524 KJN523:KJN524 KTJ523:KTJ524 LDF523:LDF524 LNB523:LNB524 LWX523:LWX524 MGT523:MGT524 MQP523:MQP524 NAL523:NAL524 NKH523:NKH524 NUD523:NUD524 ODZ523:ODZ524 ONV523:ONV524 OXR523:OXR524 PHN523:PHN524 PRJ523:PRJ524 QBF523:QBF524 QLB523:QLB524 QUX523:QUX524 RET523:RET524 ROP523:ROP524 RYL523:RYL524 SIH523:SIH524 SSD523:SSD524 TBZ523:TBZ524 TLV523:TLV524 TVR523:TVR524 UFN523:UFN524 UPJ523:UPJ524 UZF523:UZF524 VJB523:VJB524 VSX523:VSX524 WCT523:WCT524 WMP523:WMP524 WWL523:WWL524 AD570:AE570 JZ570:KA570 TV570:TW570 ADR570:ADS570 ANN570:ANO570 AXJ570:AXK570 BHF570:BHG570 BRB570:BRC570 CAX570:CAY570 CKT570:CKU570 CUP570:CUQ570 DEL570:DEM570 DOH570:DOI570 DYD570:DYE570 EHZ570:EIA570 ERV570:ERW570 FBR570:FBS570 FLN570:FLO570 FVJ570:FVK570 GFF570:GFG570 GPB570:GPC570 GYX570:GYY570 HIT570:HIU570 HSP570:HSQ570 ICL570:ICM570 IMH570:IMI570 IWD570:IWE570 JFZ570:JGA570 JPV570:JPW570 JZR570:JZS570 KJN570:KJO570 KTJ570:KTK570 LDF570:LDG570 LNB570:LNC570 LWX570:LWY570 MGT570:MGU570 MQP570:MQQ570 NAL570:NAM570 NKH570:NKI570 NUD570:NUE570 ODZ570:OEA570 ONV570:ONW570 OXR570:OXS570 PHN570:PHO570 PRJ570:PRK570 QBF570:QBG570 QLB570:QLC570 QUX570:QUY570 RET570:REU570 ROP570:ROQ570 RYL570:RYM570 SIH570:SII570 SSD570:SSE570 TBZ570:TCA570 TLV570:TLW570 TVR570:TVS570 UFN570:UFO570 UPJ570:UPK570 UZF570:UZG570 VJB570:VJC570 VSX570:VSY570 WCT570:WCU570 WMP570:WMQ570 WWL570:WWM570 AD729:AE730 AD735:AD739 WWL735:WWL739 WMP735:WMP739 WCT735:WCT739 VSX735:VSX739 VJB735:VJB739 UZF735:UZF739 UPJ735:UPJ739 UFN735:UFN739 TVR735:TVR739 TLV735:TLV739 TBZ735:TBZ739 SSD735:SSD739 SIH735:SIH739 RYL735:RYL739 ROP735:ROP739 RET735:RET739 QUX735:QUX739 QLB735:QLB739 QBF735:QBF739 PRJ735:PRJ739 PHN735:PHN739 OXR735:OXR739 ONV735:ONV739 ODZ735:ODZ739 NUD735:NUD739 NKH735:NKH739 NAL735:NAL739 MQP735:MQP739 MGT735:MGT739 LWX735:LWX739 LNB735:LNB739 LDF735:LDF739 KTJ735:KTJ739 KJN735:KJN739 JZR735:JZR739 JPV735:JPV739 JFZ735:JFZ739 IWD735:IWD739 IMH735:IMH739 ICL735:ICL739 HSP735:HSP739 HIT735:HIT739 GYX735:GYX739 GPB735:GPB739 GFF735:GFF739 FVJ735:FVJ739 FLN735:FLN739 FBR735:FBR739 ERV735:ERV739 EHZ735:EHZ739 DYD735:DYD739 DOH735:DOH739 DEL735:DEL739 CUP735:CUP739 CKT735:CKT739 CAX735:CAX739 BRB735:BRB739 BHF735:BHF739 AXJ735:AXJ739 ANN735:ANN739 ADR735:ADR739 TV735:TV739 JZ735:JZ739 AD741:AE741 JZ741:KA741 TV741:TW741 ADR741:ADS741 ANN741:ANO741 AXJ741:AXK741 BHF741:BHG741 BRB741:BRC741 CAX741:CAY741 CKT741:CKU741 CUP741:CUQ741 DEL741:DEM741 DOH741:DOI741 DYD741:DYE741 EHZ741:EIA741 ERV741:ERW741 FBR741:FBS741 FLN741:FLO741 FVJ741:FVK741 GFF741:GFG741 GPB741:GPC741 GYX741:GYY741 HIT741:HIU741 HSP741:HSQ741 ICL741:ICM741 IMH741:IMI741 IWD741:IWE741 JFZ741:JGA741 JPV741:JPW741 JZR741:JZS741 KJN741:KJO741 KTJ741:KTK741 LDF741:LDG741 LNB741:LNC741 LWX741:LWY741 MGT741:MGU741 MQP741:MQQ741 NAL741:NAM741 NKH741:NKI741 NUD741:NUE741 ODZ741:OEA741 ONV741:ONW741 OXR741:OXS741 PHN741:PHO741 PRJ741:PRK741 QBF741:QBG741 QLB741:QLC741 QUX741:QUY741 RET741:REU741 ROP741:ROQ741 RYL741:RYM741 SIH741:SII741 SSD741:SSE741 TBZ741:TCA741 TLV741:TLW741 TVR741:TVS741 UFN741:UFO741 UPJ741:UPK741 UZF741:UZG741 VJB741:VJC741 VSX741:VSY741 WCT741:WCU741 WMP741:WMQ741 WWL741:WWM741 AD742 JZ742 TV742 ADR742 ANN742 AXJ742 BHF742 BRB742 CAX742 CKT742 CUP742 DEL742 DOH742 DYD742 EHZ742 ERV742 FBR742 FLN742 FVJ742 GFF742 GPB742 GYX742 HIT742 HSP742 ICL742 IMH742 IWD742 JFZ742 JPV742 JZR742 KJN742 KTJ742 LDF742 LNB742 LWX742 MGT742 MQP742 NAL742 NKH742 NUD742 ODZ742 ONV742 OXR742 PHN742 PRJ742 QBF742 QLB742 QUX742 RET742 ROP742 RYL742 SIH742 SSD742 TBZ742 TLV742 TVR742 UFN742 UPJ742 UZF742 VJB742 VSX742 WCT742 WMP742 WWL742 AD744 JZ744 TV744 ADR744 ANN744 AXJ744 BHF744 BRB744 CAX744 CKT744 CUP744 DEL744 DOH744 DYD744 EHZ744 ERV744 FBR744 FLN744 FVJ744 GFF744 GPB744 GYX744 HIT744 HSP744 ICL744 IMH744 IWD744 JFZ744 JPV744 JZR744 KJN744 KTJ744 LDF744 LNB744 LWX744 MGT744 MQP744 NAL744 NKH744 NUD744 ODZ744 ONV744 OXR744 PHN744 PRJ744 QBF744 QLB744 QUX744 RET744 ROP744 RYL744 SIH744 SSD744 TBZ744 TLV744 TVR744 UFN744 UPJ744 UZF744 VJB744 VSX744 WCT744 WMP744 WWL744 AD747:AD753 AD746:AE746 AD680:AE720 JZ680:KA693 TV680:TW693 ADR680:ADS693 ANN680:ANO693 AXJ680:AXK693 BHF680:BHG693 BRB680:BRC693 CAX680:CAY693 CKT680:CKU693 CUP680:CUQ693 DEL680:DEM693 DOH680:DOI693 DYD680:DYE693 EHZ680:EIA693 ERV680:ERW693 FBR680:FBS693 FLN680:FLO693 FVJ680:FVK693 GFF680:GFG693 GPB680:GPC693 GYX680:GYY693 HIT680:HIU693 HSP680:HSQ693 ICL680:ICM693 IMH680:IMI693 IWD680:IWE693 JFZ680:JGA693 JPV680:JPW693 JZR680:JZS693 KJN680:KJO693 KTJ680:KTK693 LDF680:LDG693 LNB680:LNC693 LWX680:LWY693 MGT680:MGU693 MQP680:MQQ693 NAL680:NAM693 NKH680:NKI693 NUD680:NUE693 ODZ680:OEA693 ONV680:ONW693 OXR680:OXS693 PHN680:PHO693 PRJ680:PRK693 QBF680:QBG693 QLB680:QLC693 QUX680:QUY693 RET680:REU693 ROP680:ROQ693 RYL680:RYM693 SIH680:SII693 SSD680:SSE693 TBZ680:TCA693 TLV680:TLW693 TVR680:TVS693 UFN680:UFO693 UPJ680:UPK693 UZF680:UZG693 VJB680:VJC693 VSX680:VSY693 WCT680:WCU693 WMP680:WMQ693 WWL680:WWM693 AD949:AD951 JZ949:JZ951 TV949:TV951 ADR949:ADR951 ANN949:ANN951 AXJ949:AXJ951 BHF949:BHF951 BRB949:BRB951 CAX949:CAX951 CKT949:CKT951 CUP949:CUP951 DEL949:DEL951 DOH949:DOH951 DYD949:DYD951 EHZ949:EHZ951 ERV949:ERV951 FBR949:FBR951 FLN949:FLN951 FVJ949:FVJ951 GFF949:GFF951 GPB949:GPB951 GYX949:GYX951 HIT949:HIT951 HSP949:HSP951 ICL949:ICL951 IMH949:IMH951 IWD949:IWD951 JFZ949:JFZ951 JPV949:JPV951 JZR949:JZR951 KJN949:KJN951 KTJ949:KTJ951 LDF949:LDF951 LNB949:LNB951 LWX949:LWX951 MGT949:MGT951 MQP949:MQP951 NAL949:NAL951 NKH949:NKH951 NUD949:NUD951 ODZ949:ODZ951 ONV949:ONV951 OXR949:OXR951 PHN949:PHN951 PRJ949:PRJ951 QBF949:QBF951 QLB949:QLB951 QUX949:QUX951 RET949:RET951 ROP949:ROP951 RYL949:RYL951 SIH949:SIH951 SSD949:SSD951 TBZ949:TBZ951 TLV949:TLV951 TVR949:TVR951 UFN949:UFN951 UPJ949:UPJ951 UZF949:UZF951 VJB949:VJB951 VSX949:VSX951 WCT949:WCT951 WMP949:WMP951 WWL949:WWL951 AD941:AE948 JZ941:KA948 TV941:TW948 ADR941:ADS948 ANN941:ANO948 AXJ941:AXK948 BHF941:BHG948 BRB941:BRC948 CAX941:CAY948 CKT941:CKU948 CUP941:CUQ948 DEL941:DEM948 DOH941:DOI948 DYD941:DYE948 EHZ941:EIA948 ERV941:ERW948 FBR941:FBS948 FLN941:FLO948 FVJ941:FVK948 GFF941:GFG948 GPB941:GPC948 GYX941:GYY948 HIT941:HIU948 HSP941:HSQ948 ICL941:ICM948 IMH941:IMI948 IWD941:IWE948 JFZ941:JGA948 JPV941:JPW948 JZR941:JZS948 KJN941:KJO948 KTJ941:KTK948 LDF941:LDG948 LNB941:LNC948 LWX941:LWY948 MGT941:MGU948 MQP941:MQQ948 NAL941:NAM948 NKH941:NKI948 NUD941:NUE948 ODZ941:OEA948 ONV941:ONW948 OXR941:OXS948 PHN941:PHO948 PRJ941:PRK948 QBF941:QBG948 QLB941:QLC948 QUX941:QUY948 RET941:REU948 ROP941:ROQ948 RYL941:RYM948 SIH941:SII948 SSD941:SSE948 TBZ941:TCA948 TLV941:TLW948 TVR941:TVS948 UFN941:UFO948 UPJ941:UPK948 UZF941:UZG948 VJB941:VJC948 VSX941:VSY948 WCT941:WCU948 WMP941:WMQ948 WWL941:WWM948 AE1039:AE1042 AD1035:AD1042 AE1035 AE1037 AD1043:AE1054 AD41:AE55 AD90:AD93 AD89:AE89 AE91:AE92 AD58:AE61 AD63:AE85" xr:uid="{FE53E612-E0F3-479A-9554-9CB5BFCB29A0}">
      <formula1>0</formula1>
      <formula2>200</formula2>
    </dataValidation>
    <dataValidation type="whole" allowBlank="1" showInputMessage="1" showErrorMessage="1" errorTitle="Odstotek uporabe" error="odstotek (celoštevilska vrednost)" prompt="vpišite kolikšna je bila angažiranost v procentih, oblika besedila je celoštevilska vrednost" sqref="AL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AL35 JS35 TO35 ADK35 ANG35 AXC35 BGY35 BQU35 CAQ35 CKM35 CUI35 DEE35 DOA35 DXW35 EHS35 ERO35 FBK35 FLG35 FVC35 GEY35 GOU35 GYQ35 HIM35 HSI35 ICE35 IMA35 IVW35 JFS35 JPO35 JZK35 KJG35 KTC35 LCY35 LMU35 LWQ35 MGM35 MQI35 NAE35 NKA35 NTW35 ODS35 ONO35 OXK35 PHG35 PRC35 QAY35 QKU35 QUQ35 REM35 ROI35 RYE35 SIA35 SRW35 TBS35 TLO35 TVK35 UFG35 UPC35 UYY35 VIU35 VSQ35 WCM35 WMI35 WWE35 AL11:AL14 JS11:JS14 TO11:TO14 ADK11:ADK14 ANG11:ANG14 AXC11:AXC14 BGY11:BGY14 BQU11:BQU14 CAQ11:CAQ14 CKM11:CKM14 CUI11:CUI14 DEE11:DEE14 DOA11:DOA14 DXW11:DXW14 EHS11:EHS14 ERO11:ERO14 FBK11:FBK14 FLG11:FLG14 FVC11:FVC14 GEY11:GEY14 GOU11:GOU14 GYQ11:GYQ14 HIM11:HIM14 HSI11:HSI14 ICE11:ICE14 IMA11:IMA14 IVW11:IVW14 JFS11:JFS14 JPO11:JPO14 JZK11:JZK14 KJG11:KJG14 KTC11:KTC14 LCY11:LCY14 LMU11:LMU14 LWQ11:LWQ14 MGM11:MGM14 MQI11:MQI14 NAE11:NAE14 NKA11:NKA14 NTW11:NTW14 ODS11:ODS14 ONO11:ONO14 OXK11:OXK14 PHG11:PHG14 PRC11:PRC14 QAY11:QAY14 QKU11:QKU14 QUQ11:QUQ14 REM11:REM14 ROI11:ROI14 RYE11:RYE14 SIA11:SIA14 SRW11:SRW14 TBS11:TBS14 TLO11:TLO14 TVK11:TVK14 UFG11:UFG14 UPC11:UPC14 UYY11:UYY14 VIU11:VIU14 VSQ11:VSQ14 WCM11:WCM14 WMI11:WMI14 WWE11:WWE14 AL16:AL32 JS16:JS32 TO16:TO32 ADK16:ADK32 ANG16:ANG32 AXC16:AXC32 BGY16:BGY32 BQU16:BQU32 CAQ16:CAQ32 CKM16:CKM32 CUI16:CUI32 DEE16:DEE32 DOA16:DOA32 DXW16:DXW32 EHS16:EHS32 ERO16:ERO32 FBK16:FBK32 FLG16:FLG32 FVC16:FVC32 GEY16:GEY32 GOU16:GOU32 GYQ16:GYQ32 HIM16:HIM32 HSI16:HSI32 ICE16:ICE32 IMA16:IMA32 IVW16:IVW32 JFS16:JFS32 JPO16:JPO32 JZK16:JZK32 KJG16:KJG32 KTC16:KTC32 LCY16:LCY32 LMU16:LMU32 LWQ16:LWQ32 MGM16:MGM32 MQI16:MQI32 NAE16:NAE32 NKA16:NKA32 NTW16:NTW32 ODS16:ODS32 ONO16:ONO32 OXK16:OXK32 PHG16:PHG32 PRC16:PRC32 QAY16:QAY32 QKU16:QKU32 QUQ16:QUQ32 REM16:REM32 ROI16:ROI32 RYE16:RYE32 SIA16:SIA32 SRW16:SRW32 TBS16:TBS32 TLO16:TLO32 TVK16:TVK32 UFG16:UFG32 UPC16:UPC32 UYY16:UYY32 VIU16:VIU32 VSQ16:VSQ32 WCM16:WCM32 WMI16:WMI32 WWE16:WWE32 AL164 JS164 TO164 ADK164 ANG164 AXC164 BGY164 BQU164 CAQ164 CKM164 CUI164 DEE164 DOA164 DXW164 EHS164 ERO164 FBK164 FLG164 FVC164 GEY164 GOU164 GYQ164 HIM164 HSI164 ICE164 IMA164 IVW164 JFS164 JPO164 JZK164 KJG164 KTC164 LCY164 LMU164 LWQ164 MGM164 MQI164 NAE164 NKA164 NTW164 ODS164 ONO164 OXK164 PHG164 PRC164 QAY164 QKU164 QUQ164 REM164 ROI164 RYE164 SIA164 SRW164 TBS164 TLO164 TVK164 UFG164 UPC164 UYY164 VIU164 VSQ164 WCM164 WMI164 WWE164 AL535 JS535 TO535 ADK535 ANG535 AXC535 BGY535 BQU535 CAQ535 CKM535 CUI535 DEE535 DOA535 DXW535 EHS535 ERO535 FBK535 FLG535 FVC535 GEY535 GOU535 GYQ535 HIM535 HSI535 ICE535 IMA535 IVW535 JFS535 JPO535 JZK535 KJG535 KTC535 LCY535 LMU535 LWQ535 MGM535 MQI535 NAE535 NKA535 NTW535 ODS535 ONO535 OXK535 PHG535 PRC535 QAY535 QKU535 QUQ535 REM535 ROI535 RYE535 SIA535 SRW535 TBS535 TLO535 TVK535 UFG535 UPC535 UYY535 VIU535 VSQ535 WCM535 WMI535 WWE535 AL879 JS879 TO879 ADK879 ANG879 AXC879 BGY879 BQU879 CAQ879 CKM879 CUI879 DEE879 DOA879 DXW879 EHS879 ERO879 FBK879 FLG879 FVC879 GEY879 GOU879 GYQ879 HIM879 HSI879 ICE879 IMA879 IVW879 JFS879 JPO879 JZK879 KJG879 KTC879 LCY879 LMU879 LWQ879 MGM879 MQI879 NAE879 NKA879 NTW879 ODS879 ONO879 OXK879 PHG879 PRC879 QAY879 QKU879 QUQ879 REM879 ROI879 RYE879 SIA879 SRW879 TBS879 TLO879 TVK879 UFG879 UPC879 UYY879 VIU879 VSQ879 WCM879 WMI879 WWE879 AL1009 JS1009 TO1009 ADK1009 ANG1009 AXC1009 BGY1009 BQU1009 CAQ1009 CKM1009 CUI1009 DEE1009 DOA1009 DXW1009 EHS1009 ERO1009 FBK1009 FLG1009 FVC1009 GEY1009 GOU1009 GYQ1009 HIM1009 HSI1009 ICE1009 IMA1009 IVW1009 JFS1009 JPO1009 JZK1009 KJG1009 KTC1009 LCY1009 LMU1009 LWQ1009 MGM1009 MQI1009 NAE1009 NKA1009 NTW1009 ODS1009 ONO1009 OXK1009 PHG1009 PRC1009 QAY1009 QKU1009 QUQ1009 REM1009 ROI1009 RYE1009 SIA1009 SRW1009 TBS1009 TLO1009 TVK1009 UFG1009 UPC1009 UYY1009 VIU1009 VSQ1009 WCM1009 WMI1009 WWE1009 AL1012 JS1012 TO1012 ADK1012 ANG1012 AXC1012 BGY1012 BQU1012 CAQ1012 CKM1012 CUI1012 DEE1012 DOA1012 DXW1012 EHS1012 ERO1012 FBK1012 FLG1012 FVC1012 GEY1012 GOU1012 GYQ1012 HIM1012 HSI1012 ICE1012 IMA1012 IVW1012 JFS1012 JPO1012 JZK1012 KJG1012 KTC1012 LCY1012 LMU1012 LWQ1012 MGM1012 MQI1012 NAE1012 NKA1012 NTW1012 ODS1012 ONO1012 OXK1012 PHG1012 PRC1012 QAY1012 QKU1012 QUQ1012 REM1012 ROI1012 RYE1012 SIA1012 SRW1012 TBS1012 TLO1012 TVK1012 UFG1012 UPC1012 UYY1012 VIU1012 VSQ1012 WCM1012 WMI1012 WWE1012 AL1021 JS1021 TO1021 ADK1021 ANG1021 AXC1021 BGY1021 BQU1021 CAQ1021 CKM1021 CUI1021 DEE1021 DOA1021 DXW1021 EHS1021 ERO1021 FBK1021 FLG1021 FVC1021 GEY1021 GOU1021 GYQ1021 HIM1021 HSI1021 ICE1021 IMA1021 IVW1021 JFS1021 JPO1021 JZK1021 KJG1021 KTC1021 LCY1021 LMU1021 LWQ1021 MGM1021 MQI1021 NAE1021 NKA1021 NTW1021 ODS1021 ONO1021 OXK1021 PHG1021 PRC1021 QAY1021 QKU1021 QUQ1021 REM1021 ROI1021 RYE1021 SIA1021 SRW1021 TBS1021 TLO1021 TVK1021 UFG1021 UPC1021 UYY1021 VIU1021 VSQ1021 WCM1021 WMI1021 WWE1021 AL1178 JS1176 TO1176 ADK1176 ANG1176 AXC1176 BGY1176 BQU1176 CAQ1176 CKM1176 CUI1176 DEE1176 DOA1176 DXW1176 EHS1176 ERO1176 FBK1176 FLG1176 FVC1176 GEY1176 GOU1176 GYQ1176 HIM1176 HSI1176 ICE1176 IMA1176 IVW1176 JFS1176 JPO1176 JZK1176 KJG1176 KTC1176 LCY1176 LMU1176 LWQ1176 MGM1176 MQI1176 NAE1176 NKA1176 NTW1176 ODS1176 ONO1176 OXK1176 PHG1176 PRC1176 QAY1176 QKU1176 QUQ1176 REM1176 ROI1176 RYE1176 SIA1176 SRW1176 TBS1176 TLO1176 TVK1176 UFG1176 UPC1176 UYY1176 VIU1176 VSQ1176 WCM1176 WMI1176 WWE1176 AL1195 JS1193 TO1193 ADK1193 ANG1193 AXC1193 BGY1193 BQU1193 CAQ1193 CKM1193 CUI1193 DEE1193 DOA1193 DXW1193 EHS1193 ERO1193 FBK1193 FLG1193 FVC1193 GEY1193 GOU1193 GYQ1193 HIM1193 HSI1193 ICE1193 IMA1193 IVW1193 JFS1193 JPO1193 JZK1193 KJG1193 KTC1193 LCY1193 LMU1193 LWQ1193 MGM1193 MQI1193 NAE1193 NKA1193 NTW1193 ODS1193 ONO1193 OXK1193 PHG1193 PRC1193 QAY1193 QKU1193 QUQ1193 REM1193 ROI1193 RYE1193 SIA1193 SRW1193 TBS1193 TLO1193 TVK1193 UFG1193 UPC1193 UYY1193 VIU1193 VSQ1193 WCM1193 WMI1193 WWE1193 AL1233:AL1234 JS1231:JS1232 TO1231:TO1232 ADK1231:ADK1232 ANG1231:ANG1232 AXC1231:AXC1232 BGY1231:BGY1232 BQU1231:BQU1232 CAQ1231:CAQ1232 CKM1231:CKM1232 CUI1231:CUI1232 DEE1231:DEE1232 DOA1231:DOA1232 DXW1231:DXW1232 EHS1231:EHS1232 ERO1231:ERO1232 FBK1231:FBK1232 FLG1231:FLG1232 FVC1231:FVC1232 GEY1231:GEY1232 GOU1231:GOU1232 GYQ1231:GYQ1232 HIM1231:HIM1232 HSI1231:HSI1232 ICE1231:ICE1232 IMA1231:IMA1232 IVW1231:IVW1232 JFS1231:JFS1232 JPO1231:JPO1232 JZK1231:JZK1232 KJG1231:KJG1232 KTC1231:KTC1232 LCY1231:LCY1232 LMU1231:LMU1232 LWQ1231:LWQ1232 MGM1231:MGM1232 MQI1231:MQI1232 NAE1231:NAE1232 NKA1231:NKA1232 NTW1231:NTW1232 ODS1231:ODS1232 ONO1231:ONO1232 OXK1231:OXK1232 PHG1231:PHG1232 PRC1231:PRC1232 QAY1231:QAY1232 QKU1231:QKU1232 QUQ1231:QUQ1232 REM1231:REM1232 ROI1231:ROI1232 RYE1231:RYE1232 SIA1231:SIA1232 SRW1231:SRW1232 TBS1231:TBS1232 TLO1231:TLO1232 TVK1231:TVK1232 UFG1231:UFG1232 UPC1231:UPC1232 UYY1231:UYY1232 VIU1231:VIU1232 VSQ1231:VSQ1232 WCM1231:WCM1232 WMI1231:WMI1232 WWE1231:WWE1232 AL1227 JS1225 TO1225 ADK1225 ANG1225 AXC1225 BGY1225 BQU1225 CAQ1225 CKM1225 CUI1225 DEE1225 DOA1225 DXW1225 EHS1225 ERO1225 FBK1225 FLG1225 FVC1225 GEY1225 GOU1225 GYQ1225 HIM1225 HSI1225 ICE1225 IMA1225 IVW1225 JFS1225 JPO1225 JZK1225 KJG1225 KTC1225 LCY1225 LMU1225 LWQ1225 MGM1225 MQI1225 NAE1225 NKA1225 NTW1225 ODS1225 ONO1225 OXK1225 PHG1225 PRC1225 QAY1225 QKU1225 QUQ1225 REM1225 ROI1225 RYE1225 SIA1225 SRW1225 TBS1225 TLO1225 TVK1225 UFG1225 UPC1225 UYY1225 VIU1225 VSQ1225 WCM1225 WMI1225 WWE1225 AL336:AL382 JS336:JS382 TO336:TO382 ADK336:ADK382 ANG336:ANG382 AXC336:AXC382 BGY336:BGY382 BQU336:BQU382 CAQ336:CAQ382 CKM336:CKM382 CUI336:CUI382 DEE336:DEE382 DOA336:DOA382 DXW336:DXW382 EHS336:EHS382 ERO336:ERO382 FBK336:FBK382 FLG336:FLG382 FVC336:FVC382 GEY336:GEY382 GOU336:GOU382 GYQ336:GYQ382 HIM336:HIM382 HSI336:HSI382 ICE336:ICE382 IMA336:IMA382 IVW336:IVW382 JFS336:JFS382 JPO336:JPO382 JZK336:JZK382 KJG336:KJG382 KTC336:KTC382 LCY336:LCY382 LMU336:LMU382 LWQ336:LWQ382 MGM336:MGM382 MQI336:MQI382 NAE336:NAE382 NKA336:NKA382 NTW336:NTW382 ODS336:ODS382 ONO336:ONO382 OXK336:OXK382 PHG336:PHG382 PRC336:PRC382 QAY336:QAY382 QKU336:QKU382 QUQ336:QUQ382 REM336:REM382 ROI336:ROI382 RYE336:RYE382 SIA336:SIA382 SRW336:SRW382 TBS336:TBS382 TLO336:TLO382 TVK336:TVK382 UFG336:UFG382 UPC336:UPC382 UYY336:UYY382 VIU336:VIU382 VSQ336:VSQ382 WCM336:WCM382 WMI336:WMI382 WWE336:WWE382 AL836 JS836 TO836 ADK836 ANG836 AXC836 BGY836 BQU836 CAQ836 CKM836 CUI836 DEE836 DOA836 DXW836 EHS836 ERO836 FBK836 FLG836 FVC836 GEY836 GOU836 GYQ836 HIM836 HSI836 ICE836 IMA836 IVW836 JFS836 JPO836 JZK836 KJG836 KTC836 LCY836 LMU836 LWQ836 MGM836 MQI836 NAE836 NKA836 NTW836 ODS836 ONO836 OXK836 PHG836 PRC836 QAY836 QKU836 QUQ836 REM836 ROI836 RYE836 SIA836 SRW836 TBS836 TLO836 TVK836 UFG836 UPC836 UYY836 VIU836 VSQ836 WCM836 WMI836 WWE836 AL961 JS961 TO961 ADK961 ANG961 AXC961 BGY961 BQU961 CAQ961 CKM961 CUI961 DEE961 DOA961 DXW961 EHS961 ERO961 FBK961 FLG961 FVC961 GEY961 GOU961 GYQ961 HIM961 HSI961 ICE961 IMA961 IVW961 JFS961 JPO961 JZK961 KJG961 KTC961 LCY961 LMU961 LWQ961 MGM961 MQI961 NAE961 NKA961 NTW961 ODS961 ONO961 OXK961 PHG961 PRC961 QAY961 QKU961 QUQ961 REM961 ROI961 RYE961 SIA961 SRW961 TBS961 TLO961 TVK961 UFG961 UPC961 UYY961 VIU961 VSQ961 WCM961 WMI961 WWE961 AL990:AL991 JS990:JS991 TO990:TO991 ADK990:ADK991 ANG990:ANG991 AXC990:AXC991 BGY990:BGY991 BQU990:BQU991 CAQ990:CAQ991 CKM990:CKM991 CUI990:CUI991 DEE990:DEE991 DOA990:DOA991 DXW990:DXW991 EHS990:EHS991 ERO990:ERO991 FBK990:FBK991 FLG990:FLG991 FVC990:FVC991 GEY990:GEY991 GOU990:GOU991 GYQ990:GYQ991 HIM990:HIM991 HSI990:HSI991 ICE990:ICE991 IMA990:IMA991 IVW990:IVW991 JFS990:JFS991 JPO990:JPO991 JZK990:JZK991 KJG990:KJG991 KTC990:KTC991 LCY990:LCY991 LMU990:LMU991 LWQ990:LWQ991 MGM990:MGM991 MQI990:MQI991 NAE990:NAE991 NKA990:NKA991 NTW990:NTW991 ODS990:ODS991 ONO990:ONO991 OXK990:OXK991 PHG990:PHG991 PRC990:PRC991 QAY990:QAY991 QKU990:QKU991 QUQ990:QUQ991 REM990:REM991 ROI990:ROI991 RYE990:RYE991 SIA990:SIA991 SRW990:SRW991 TBS990:TBS991 TLO990:TLO991 TVK990:TVK991 UFG990:UFG991 UPC990:UPC991 UYY990:UYY991 VIU990:VIU991 VSQ990:VSQ991 WCM990:WCM991 WMI990:WMI991 WWE990:WWE991 AL966:AL988 JS966:JS988 TO966:TO988 ADK966:ADK988 ANG966:ANG988 AXC966:AXC988 BGY966:BGY988 BQU966:BQU988 CAQ966:CAQ988 CKM966:CKM988 CUI966:CUI988 DEE966:DEE988 DOA966:DOA988 DXW966:DXW988 EHS966:EHS988 ERO966:ERO988 FBK966:FBK988 FLG966:FLG988 FVC966:FVC988 GEY966:GEY988 GOU966:GOU988 GYQ966:GYQ988 HIM966:HIM988 HSI966:HSI988 ICE966:ICE988 IMA966:IMA988 IVW966:IVW988 JFS966:JFS988 JPO966:JPO988 JZK966:JZK988 KJG966:KJG988 KTC966:KTC988 LCY966:LCY988 LMU966:LMU988 LWQ966:LWQ988 MGM966:MGM988 MQI966:MQI988 NAE966:NAE988 NKA966:NKA988 NTW966:NTW988 ODS966:ODS988 ONO966:ONO988 OXK966:OXK988 PHG966:PHG988 PRC966:PRC988 QAY966:QAY988 QKU966:QKU988 QUQ966:QUQ988 REM966:REM988 ROI966:ROI988 RYE966:RYE988 SIA966:SIA988 SRW966:SRW988 TBS966:TBS988 TLO966:TLO988 TVK966:TVK988 UFG966:UFG988 UPC966:UPC988 UYY966:UYY988 VIU966:VIU988 VSQ966:VSQ988 WCM966:WCM988 WMI966:WMI988 WWE966:WWE988 AL670:AL678 JS670:JS678 TO670:TO678 ADK670:ADK678 ANG670:ANG678 AXC670:AXC678 BGY670:BGY678 BQU670:BQU678 CAQ670:CAQ678 CKM670:CKM678 CUI670:CUI678 DEE670:DEE678 DOA670:DOA678 DXW670:DXW678 EHS670:EHS678 ERO670:ERO678 FBK670:FBK678 FLG670:FLG678 FVC670:FVC678 GEY670:GEY678 GOU670:GOU678 GYQ670:GYQ678 HIM670:HIM678 HSI670:HSI678 ICE670:ICE678 IMA670:IMA678 IVW670:IVW678 JFS670:JFS678 JPO670:JPO678 JZK670:JZK678 KJG670:KJG678 KTC670:KTC678 LCY670:LCY678 LMU670:LMU678 LWQ670:LWQ678 MGM670:MGM678 MQI670:MQI678 NAE670:NAE678 NKA670:NKA678 NTW670:NTW678 ODS670:ODS678 ONO670:ONO678 OXK670:OXK678 PHG670:PHG678 PRC670:PRC678 QAY670:QAY678 QKU670:QKU678 QUQ670:QUQ678 REM670:REM678 ROI670:ROI678 RYE670:RYE678 SIA670:SIA678 SRW670:SRW678 TBS670:TBS678 TLO670:TLO678 TVK670:TVK678 UFG670:UFG678 UPC670:UPC678 UYY670:UYY678 VIU670:VIU678 VSQ670:VSQ678 WCM670:WCM678 WMI670:WMI678 WWE670:WWE678 AL1070:AL1078 JS1070:JS1078 TO1070:TO1078 ADK1070:ADK1078 ANG1070:ANG1078 AXC1070:AXC1078 BGY1070:BGY1078 BQU1070:BQU1078 CAQ1070:CAQ1078 CKM1070:CKM1078 CUI1070:CUI1078 DEE1070:DEE1078 DOA1070:DOA1078 DXW1070:DXW1078 EHS1070:EHS1078 ERO1070:ERO1078 FBK1070:FBK1078 FLG1070:FLG1078 FVC1070:FVC1078 GEY1070:GEY1078 GOU1070:GOU1078 GYQ1070:GYQ1078 HIM1070:HIM1078 HSI1070:HSI1078 ICE1070:ICE1078 IMA1070:IMA1078 IVW1070:IVW1078 JFS1070:JFS1078 JPO1070:JPO1078 JZK1070:JZK1078 KJG1070:KJG1078 KTC1070:KTC1078 LCY1070:LCY1078 LMU1070:LMU1078 LWQ1070:LWQ1078 MGM1070:MGM1078 MQI1070:MQI1078 NAE1070:NAE1078 NKA1070:NKA1078 NTW1070:NTW1078 ODS1070:ODS1078 ONO1070:ONO1078 OXK1070:OXK1078 PHG1070:PHG1078 PRC1070:PRC1078 QAY1070:QAY1078 QKU1070:QKU1078 QUQ1070:QUQ1078 REM1070:REM1078 ROI1070:ROI1078 RYE1070:RYE1078 SIA1070:SIA1078 SRW1070:SRW1078 TBS1070:TBS1078 TLO1070:TLO1078 TVK1070:TVK1078 UFG1070:UFG1078 UPC1070:UPC1078 UYY1070:UYY1078 VIU1070:VIU1078 VSQ1070:VSQ1078 WCM1070:WCM1078 WMI1070:WMI1078 WWE1070:WWE1078 AL1183 JS1181 TO1181 ADK1181 ANG1181 AXC1181 BGY1181 BQU1181 CAQ1181 CKM1181 CUI1181 DEE1181 DOA1181 DXW1181 EHS1181 ERO1181 FBK1181 FLG1181 FVC1181 GEY1181 GOU1181 GYQ1181 HIM1181 HSI1181 ICE1181 IMA1181 IVW1181 JFS1181 JPO1181 JZK1181 KJG1181 KTC1181 LCY1181 LMU1181 LWQ1181 MGM1181 MQI1181 NAE1181 NKA1181 NTW1181 ODS1181 ONO1181 OXK1181 PHG1181 PRC1181 QAY1181 QKU1181 QUQ1181 REM1181 ROI1181 RYE1181 SIA1181 SRW1181 TBS1181 TLO1181 TVK1181 UFG1181 UPC1181 UYY1181 VIU1181 VSQ1181 WCM1181 WMI1181 WWE1181 AL1142:AL1169 JS1140:JS1167 TO1140:TO1167 ADK1140:ADK1167 ANG1140:ANG1167 AXC1140:AXC1167 BGY1140:BGY1167 BQU1140:BQU1167 CAQ1140:CAQ1167 CKM1140:CKM1167 CUI1140:CUI1167 DEE1140:DEE1167 DOA1140:DOA1167 DXW1140:DXW1167 EHS1140:EHS1167 ERO1140:ERO1167 FBK1140:FBK1167 FLG1140:FLG1167 FVC1140:FVC1167 GEY1140:GEY1167 GOU1140:GOU1167 GYQ1140:GYQ1167 HIM1140:HIM1167 HSI1140:HSI1167 ICE1140:ICE1167 IMA1140:IMA1167 IVW1140:IVW1167 JFS1140:JFS1167 JPO1140:JPO1167 JZK1140:JZK1167 KJG1140:KJG1167 KTC1140:KTC1167 LCY1140:LCY1167 LMU1140:LMU1167 LWQ1140:LWQ1167 MGM1140:MGM1167 MQI1140:MQI1167 NAE1140:NAE1167 NKA1140:NKA1167 NTW1140:NTW1167 ODS1140:ODS1167 ONO1140:ONO1167 OXK1140:OXK1167 PHG1140:PHG1167 PRC1140:PRC1167 QAY1140:QAY1167 QKU1140:QKU1167 QUQ1140:QUQ1167 REM1140:REM1167 ROI1140:ROI1167 RYE1140:RYE1167 SIA1140:SIA1167 SRW1140:SRW1167 TBS1140:TBS1167 TLO1140:TLO1167 TVK1140:TVK1167 UFG1140:UFG1167 UPC1140:UPC1167 UYY1140:UYY1167 VIU1140:VIU1167 VSQ1140:VSQ1167 WCM1140:WCM1167 WMI1140:WMI1167 WWE1140:WWE1167 AL1083:AL1084 JS1083:JS1084 TO1083:TO1084 ADK1083:ADK1084 ANG1083:ANG1084 AXC1083:AXC1084 BGY1083:BGY1084 BQU1083:BQU1084 CAQ1083:CAQ1084 CKM1083:CKM1084 CUI1083:CUI1084 DEE1083:DEE1084 DOA1083:DOA1084 DXW1083:DXW1084 EHS1083:EHS1084 ERO1083:ERO1084 FBK1083:FBK1084 FLG1083:FLG1084 FVC1083:FVC1084 GEY1083:GEY1084 GOU1083:GOU1084 GYQ1083:GYQ1084 HIM1083:HIM1084 HSI1083:HSI1084 ICE1083:ICE1084 IMA1083:IMA1084 IVW1083:IVW1084 JFS1083:JFS1084 JPO1083:JPO1084 JZK1083:JZK1084 KJG1083:KJG1084 KTC1083:KTC1084 LCY1083:LCY1084 LMU1083:LMU1084 LWQ1083:LWQ1084 MGM1083:MGM1084 MQI1083:MQI1084 NAE1083:NAE1084 NKA1083:NKA1084 NTW1083:NTW1084 ODS1083:ODS1084 ONO1083:ONO1084 OXK1083:OXK1084 PHG1083:PHG1084 PRC1083:PRC1084 QAY1083:QAY1084 QKU1083:QKU1084 QUQ1083:QUQ1084 REM1083:REM1084 ROI1083:ROI1084 RYE1083:RYE1084 SIA1083:SIA1084 SRW1083:SRW1084 TBS1083:TBS1084 TLO1083:TLO1084 TVK1083:TVK1084 UFG1083:UFG1084 UPC1083:UPC1084 UYY1083:UYY1084 VIU1083:VIU1084 VSQ1083:VSQ1084 WCM1083:WCM1084 WMI1083:WMI1084 WWE1083:WWE1084 AL827 JS827 TO827 ADK827 ANG827 AXC827 BGY827 BQU827 CAQ827 CKM827 CUI827 DEE827 DOA827 DXW827 EHS827 ERO827 FBK827 FLG827 FVC827 GEY827 GOU827 GYQ827 HIM827 HSI827 ICE827 IMA827 IVW827 JFS827 JPO827 JZK827 KJG827 KTC827 LCY827 LMU827 LWQ827 MGM827 MQI827 NAE827 NKA827 NTW827 ODS827 ONO827 OXK827 PHG827 PRC827 QAY827 QKU827 QUQ827 REM827 ROI827 RYE827 SIA827 SRW827 TBS827 TLO827 TVK827 UFG827 UPC827 UYY827 VIU827 VSQ827 WCM827 WMI827 WWE827 AL1092 AL508:AL514 KH508:KH514 UD508:UD514 ADZ508:ADZ514 ANV508:ANV514 AXR508:AXR514 BHN508:BHN514 BRJ508:BRJ514 CBF508:CBF514 CLB508:CLB514 CUX508:CUX514 DET508:DET514 DOP508:DOP514 DYL508:DYL514 EIH508:EIH514 ESD508:ESD514 FBZ508:FBZ514 FLV508:FLV514 FVR508:FVR514 GFN508:GFN514 GPJ508:GPJ514 GZF508:GZF514 HJB508:HJB514 HSX508:HSX514 ICT508:ICT514 IMP508:IMP514 IWL508:IWL514 JGH508:JGH514 JQD508:JQD514 JZZ508:JZZ514 KJV508:KJV514 KTR508:KTR514 LDN508:LDN514 LNJ508:LNJ514 LXF508:LXF514 MHB508:MHB514 MQX508:MQX514 NAT508:NAT514 NKP508:NKP514 NUL508:NUL514 OEH508:OEH514 OOD508:OOD514 OXZ508:OXZ514 PHV508:PHV514 PRR508:PRR514 QBN508:QBN514 QLJ508:QLJ514 QVF508:QVF514 RFB508:RFB514 ROX508:ROX514 RYT508:RYT514 SIP508:SIP514 SSL508:SSL514 TCH508:TCH514 TMD508:TMD514 TVZ508:TVZ514 UFV508:UFV514 UPR508:UPR514 UZN508:UZN514 VJJ508:VJJ514 VTF508:VTF514 WDB508:WDB514 WMX508:WMX514 WWT508:WWT514 AI517 KE517 UA517 ADW517 ANS517 AXO517 BHK517 BRG517 CBC517 CKY517 CUU517 DEQ517 DOM517 DYI517 EIE517 ESA517 FBW517 FLS517 FVO517 GFK517 GPG517 GZC517 HIY517 HSU517 ICQ517 IMM517 IWI517 JGE517 JQA517 JZW517 KJS517 KTO517 LDK517 LNG517 LXC517 MGY517 MQU517 NAQ517 NKM517 NUI517 OEE517 OOA517 OXW517 PHS517 PRO517 QBK517 QLG517 QVC517 REY517 ROU517 RYQ517 SIM517 SSI517 TCE517 TMA517 TVW517 UFS517 UPO517 UZK517 VJG517 VTC517 WCY517 WMU517 WWQ517 AL517 KH517 UD517 ADZ517 ANV517 AXR517 BHN517 BRJ517 CBF517 CLB517 CUX517 DET517 DOP517 DYL517 EIH517 ESD517 FBZ517 FLV517 FVR517 GFN517 GPJ517 GZF517 HJB517 HSX517 ICT517 IMP517 IWL517 JGH517 JQD517 JZZ517 KJV517 KTR517 LDN517 LNJ517 LXF517 MHB517 MQX517 NAT517 NKP517 NUL517 OEH517 OOD517 OXZ517 PHV517 PRR517 QBN517 QLJ517 QVF517 RFB517 ROX517 RYT517 SIP517 SSL517 TCH517 TMD517 TVZ517 UFV517 UPR517 UZN517 VJJ517 VTF517 WDB517 WMX517 WWT517 AL570 KH570 UD570 ADZ570 ANV570 AXR570 BHN570 BRJ570 CBF570 CLB570 CUX570 DET570 DOP570 DYL570 EIH570 ESD570 FBZ570 FLV570 FVR570 GFN570 GPJ570 GZF570 HJB570 HSX570 ICT570 IMP570 IWL570 JGH570 JQD570 JZZ570 KJV570 KTR570 LDN570 LNJ570 LXF570 MHB570 MQX570 NAT570 NKP570 NUL570 OEH570 OOD570 OXZ570 PHV570 PRR570 QBN570 QLJ570 QVF570 RFB570 ROX570 RYT570 SIP570 SSL570 TCH570 TMD570 TVZ570 UFV570 UPR570 UZN570 VJJ570 VTF570 WDB570 WMX570 WWT570 WWT741 KH741 UD741 ADZ741 ANV741 AXR741 BHN741 BRJ741 CBF741 CLB741 CUX741 DET741 DOP741 DYL741 EIH741 ESD741 FBZ741 FLV741 FVR741 GFN741 GPJ741 GZF741 HJB741 HSX741 ICT741 IMP741 IWL741 JGH741 JQD741 JZZ741 KJV741 KTR741 LDN741 LNJ741 LXF741 MHB741 MQX741 NAT741 NKP741 NUL741 OEH741 OOD741 OXZ741 PHV741 PRR741 QBN741 QLJ741 QVF741 RFB741 ROX741 RYT741 SIP741 SSL741 TCH741 TMD741 TVZ741 UFV741 UPR741 UZN741 VJJ741 VTF741 WDB741 WMX741 AL947:AL951 KH947:KH951 UD947:UD951 ADZ947:ADZ951 ANV947:ANV951 AXR947:AXR951 BHN947:BHN951 BRJ947:BRJ951 CBF947:CBF951 CLB947:CLB951 CUX947:CUX951 DET947:DET951 DOP947:DOP951 DYL947:DYL951 EIH947:EIH951 ESD947:ESD951 FBZ947:FBZ951 FLV947:FLV951 FVR947:FVR951 GFN947:GFN951 GPJ947:GPJ951 GZF947:GZF951 HJB947:HJB951 HSX947:HSX951 ICT947:ICT951 IMP947:IMP951 IWL947:IWL951 JGH947:JGH951 JQD947:JQD951 JZZ947:JZZ951 KJV947:KJV951 KTR947:KTR951 LDN947:LDN951 LNJ947:LNJ951 LXF947:LXF951 MHB947:MHB951 MQX947:MQX951 NAT947:NAT951 NKP947:NKP951 NUL947:NUL951 OEH947:OEH951 OOD947:OOD951 OXZ947:OXZ951 PHV947:PHV951 PRR947:PRR951 QBN947:QBN951 QLJ947:QLJ951 QVF947:QVF951 RFB947:RFB951 ROX947:ROX951 RYT947:RYT951 SIP947:SIP951 SSL947:SSL951 TCH947:TCH951 TMD947:TMD951 TVZ947:TVZ951 UFV947:UFV951 UPR947:UPR951 UZN947:UZN951 VJJ947:VJJ951 VTF947:VTF951 WDB947:WDB951 WMX947:WMX951 WWT947:WWT951 AL941:AL944 KH941:KH944 UD941:UD944 ADZ941:ADZ944 ANV941:ANV944 AXR941:AXR944 BHN941:BHN944 BRJ941:BRJ944 CBF941:CBF944 CLB941:CLB944 CUX941:CUX944 DET941:DET944 DOP941:DOP944 DYL941:DYL944 EIH941:EIH944 ESD941:ESD944 FBZ941:FBZ944 FLV941:FLV944 FVR941:FVR944 GFN941:GFN944 GPJ941:GPJ944 GZF941:GZF944 HJB941:HJB944 HSX941:HSX944 ICT941:ICT944 IMP941:IMP944 IWL941:IWL944 JGH941:JGH944 JQD941:JQD944 JZZ941:JZZ944 KJV941:KJV944 KTR941:KTR944 LDN941:LDN944 LNJ941:LNJ944 LXF941:LXF944 MHB941:MHB944 MQX941:MQX944 NAT941:NAT944 NKP941:NKP944 NUL941:NUL944 OEH941:OEH944 OOD941:OOD944 OXZ941:OXZ944 PHV941:PHV944 PRR941:PRR944 QBN941:QBN944 QLJ941:QLJ944 QVF941:QVF944 RFB941:RFB944 ROX941:ROX944 RYT941:RYT944 SIP941:SIP944 SSL941:SSL944 TCH941:TCH944 TMD941:TMD944 TVZ941:TVZ944 UFV941:UFV944 UPR941:UPR944 UZN941:UZN944 VJJ941:VJJ944 VTF941:VTF944 WDB941:WDB944 WMX941:WMX944 WWT941:WWT944" xr:uid="{E6D658CA-653F-4BED-83A1-6D0E88EFA883}">
      <formula1>0</formula1>
      <formula2>100</formula2>
    </dataValidation>
    <dataValidation type="whole" allowBlank="1" showInputMessage="1" showErrorMessage="1" errorTitle="Odstotek uporabe" error="odstotek (celoštevilska vrednost)" prompt="vpišite kolikšna je bila angažiranost v procentih,  celoštevilska vrednost" sqref="AI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AO9 JV9 TR9 ADN9 ANJ9 AXF9 BHB9 BQX9 CAT9 CKP9 CUL9 DEH9 DOD9 DXZ9 EHV9 ERR9 FBN9 FLJ9 FVF9 GFB9 GOX9 GYT9 HIP9 HSL9 ICH9 IMD9 IVZ9 JFV9 JPR9 JZN9 KJJ9 KTF9 LDB9 LMX9 LWT9 MGP9 MQL9 NAH9 NKD9 NTZ9 ODV9 ONR9 OXN9 PHJ9 PRF9 QBB9 QKX9 QUT9 REP9 ROL9 RYH9 SID9 SRZ9 TBV9 TLR9 TVN9 UFJ9 UPF9 UZB9 VIX9 VST9 WCP9 WML9 WWH9 AR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L33:AL34 JS33:JS34 TO33:TO34 ADK33:ADK34 ANG33:ANG34 AXC33:AXC34 BGY33:BGY34 BQU33:BQU34 CAQ33:CAQ34 CKM33:CKM34 CUI33:CUI34 DEE33:DEE34 DOA33:DOA34 DXW33:DXW34 EHS33:EHS34 ERO33:ERO34 FBK33:FBK34 FLG33:FLG34 FVC33:FVC34 GEY33:GEY34 GOU33:GOU34 GYQ33:GYQ34 HIM33:HIM34 HSI33:HSI34 ICE33:ICE34 IMA33:IMA34 IVW33:IVW34 JFS33:JFS34 JPO33:JPO34 JZK33:JZK34 KJG33:KJG34 KTC33:KTC34 LCY33:LCY34 LMU33:LMU34 LWQ33:LWQ34 MGM33:MGM34 MQI33:MQI34 NAE33:NAE34 NKA33:NKA34 NTW33:NTW34 ODS33:ODS34 ONO33:ONO34 OXK33:OXK34 PHG33:PHG34 PRC33:PRC34 QAY33:QAY34 QKU33:QKU34 QUQ33:QUQ34 REM33:REM34 ROI33:ROI34 RYE33:RYE34 SIA33:SIA34 SRW33:SRW34 TBS33:TBS34 TLO33:TLO34 TVK33:TVK34 UFG33:UFG34 UPC33:UPC34 UYY33:UYY34 VIU33:VIU34 VSQ33:VSQ34 WCM33:WCM34 WMI33:WMI34 WWE33:WWE34 KN336:KN381 UJ336:UJ381 AEF336:AEF381 AOB336:AOB381 AXX336:AXX381 BHT336:BHT381 BRP336:BRP381 CBL336:CBL381 CLH336:CLH381 CVD336:CVD381 DEZ336:DEZ381 DOV336:DOV381 DYR336:DYR381 EIN336:EIN381 ESJ336:ESJ381 FCF336:FCF381 FMB336:FMB381 FVX336:FVX381 GFT336:GFT381 GPP336:GPP381 GZL336:GZL381 HJH336:HJH381 HTD336:HTD381 ICZ336:ICZ381 IMV336:IMV381 IWR336:IWR381 JGN336:JGN381 JQJ336:JQJ381 KAF336:KAF381 KKB336:KKB381 KTX336:KTX381 LDT336:LDT381 LNP336:LNP381 LXL336:LXL381 MHH336:MHH381 MRD336:MRD381 NAZ336:NAZ381 NKV336:NKV381 NUR336:NUR381 OEN336:OEN381 OOJ336:OOJ381 OYF336:OYF381 PIB336:PIB381 PRX336:PRX381 QBT336:QBT381 QLP336:QLP381 QVL336:QVL381 RFH336:RFH381 RPD336:RPD381 RYZ336:RYZ381 SIV336:SIV381 SSR336:SSR381 TCN336:TCN381 TMJ336:TMJ381 TWF336:TWF381 UGB336:UGB381 UPX336:UPX381 UZT336:UZT381 VJP336:VJP381 VTL336:VTL381 WDH336:WDH381 WND336:WND381 WWZ336:WWZ381 BD336:BD381 KZ336:KZ381 UV336:UV381 AER336:AER381 AON336:AON381 AYJ336:AYJ381 BIF336:BIF381 BSB336:BSB381 CBX336:CBX381 CLT336:CLT381 CVP336:CVP381 DFL336:DFL381 DPH336:DPH381 DZD336:DZD381 EIZ336:EIZ381 ESV336:ESV381 FCR336:FCR381 FMN336:FMN381 FWJ336:FWJ381 GGF336:GGF381 GQB336:GQB381 GZX336:GZX381 HJT336:HJT381 HTP336:HTP381 IDL336:IDL381 INH336:INH381 IXD336:IXD381 JGZ336:JGZ381 JQV336:JQV381 KAR336:KAR381 KKN336:KKN381 KUJ336:KUJ381 LEF336:LEF381 LOB336:LOB381 LXX336:LXX381 MHT336:MHT381 MRP336:MRP381 NBL336:NBL381 NLH336:NLH381 NVD336:NVD381 OEZ336:OEZ381 OOV336:OOV381 OYR336:OYR381 PIN336:PIN381 PSJ336:PSJ381 QCF336:QCF381 QMB336:QMB381 QVX336:QVX381 RFT336:RFT381 RPP336:RPP381 RZL336:RZL381 SJH336:SJH381 STD336:STD381 TCZ336:TCZ381 TMV336:TMV381 TWR336:TWR381 UGN336:UGN381 UQJ336:UQJ381 VAF336:VAF381 VKB336:VKB381 VTX336:VTX381 WDT336:WDT381 WNP336:WNP381 WXL336:WXL381 AX336:AX381 KE336:KE381 UA336:UA381 ADW336:ADW381 ANS336:ANS381 AXO336:AXO381 BHK336:BHK381 BRG336:BRG381 CBC336:CBC381 CKY336:CKY381 CUU336:CUU381 DEQ336:DEQ381 DOM336:DOM381 DYI336:DYI381 EIE336:EIE381 ESA336:ESA381 FBW336:FBW381 FLS336:FLS381 FVO336:FVO381 GFK336:GFK381 GPG336:GPG381 GZC336:GZC381 HIY336:HIY381 HSU336:HSU381 ICQ336:ICQ381 IMM336:IMM381 IWI336:IWI381 JGE336:JGE381 JQA336:JQA381 JZW336:JZW381 KJS336:KJS381 KTO336:KTO381 LDK336:LDK381 LNG336:LNG381 LXC336:LXC381 MGY336:MGY381 MQU336:MQU381 NAQ336:NAQ381 NKM336:NKM381 NUI336:NUI381 OEE336:OEE381 OOA336:OOA381 OXW336:OXW381 PHS336:PHS381 PRO336:PRO381 QBK336:QBK381 QLG336:QLG381 QVC336:QVC381 REY336:REY381 ROU336:ROU381 RYQ336:RYQ381 SIM336:SIM381 SSI336:SSI381 TCE336:TCE381 TMA336:TMA381 TVW336:TVW381 UFS336:UFS381 UPO336:UPO381 UZK336:UZK381 VJG336:VJG381 VTC336:VTC381 WCY336:WCY381 WMU336:WMU381 WWQ336:WWQ381 AR336:AR382 JY336:JY382 TU336:TU382 ADQ336:ADQ382 ANM336:ANM382 AXI336:AXI382 BHE336:BHE382 BRA336:BRA382 CAW336:CAW382 CKS336:CKS382 CUO336:CUO382 DEK336:DEK382 DOG336:DOG382 DYC336:DYC382 EHY336:EHY382 ERU336:ERU382 FBQ336:FBQ382 FLM336:FLM382 FVI336:FVI382 GFE336:GFE382 GPA336:GPA382 GYW336:GYW382 HIS336:HIS382 HSO336:HSO382 ICK336:ICK382 IMG336:IMG382 IWC336:IWC382 JFY336:JFY382 JPU336:JPU382 JZQ336:JZQ382 KJM336:KJM382 KTI336:KTI382 LDE336:LDE382 LNA336:LNA382 LWW336:LWW382 MGS336:MGS382 MQO336:MQO382 NAK336:NAK382 NKG336:NKG382 NUC336:NUC382 ODY336:ODY382 ONU336:ONU382 OXQ336:OXQ382 PHM336:PHM382 PRI336:PRI382 QBE336:QBE382 QLA336:QLA382 QUW336:QUW382 RES336:RES382 ROO336:ROO382 RYK336:RYK382 SIG336:SIG382 SSC336:SSC382 TBY336:TBY382 TLU336:TLU382 TVQ336:TVQ382 UFM336:UFM382 UPI336:UPI382 UZE336:UZE382 VJA336:VJA382 VSW336:VSW382 WCS336:WCS382 WMO336:WMO382 WWK336:WWK382 AU336:AU381 KB336:KB381 TX336:TX381 ADT336:ADT381 ANP336:ANP381 AXL336:AXL381 BHH336:BHH381 BRD336:BRD381 CAZ336:CAZ381 CKV336:CKV381 CUR336:CUR381 DEN336:DEN381 DOJ336:DOJ381 DYF336:DYF381 EIB336:EIB381 ERX336:ERX381 FBT336:FBT381 FLP336:FLP381 FVL336:FVL381 GFH336:GFH381 GPD336:GPD381 GYZ336:GYZ381 HIV336:HIV381 HSR336:HSR381 ICN336:ICN381 IMJ336:IMJ381 IWF336:IWF381 JGB336:JGB381 JPX336:JPX381 JZT336:JZT381 KJP336:KJP381 KTL336:KTL381 LDH336:LDH381 LND336:LND381 LWZ336:LWZ381 MGV336:MGV381 MQR336:MQR381 NAN336:NAN381 NKJ336:NKJ381 NUF336:NUF381 OEB336:OEB381 ONX336:ONX381 OXT336:OXT381 PHP336:PHP381 PRL336:PRL381 QBH336:QBH381 QLD336:QLD381 QUZ336:QUZ381 REV336:REV381 ROR336:ROR381 RYN336:RYN381 SIJ336:SIJ381 SSF336:SSF381 TCB336:TCB381 TLX336:TLX381 TVT336:TVT381 UFP336:UFP381 UPL336:UPL381 UZH336:UZH381 VJD336:VJD381 VSZ336:VSZ381 WCV336:WCV381 WMR336:WMR381 WWN336:WWN381 AO336:AO382 JV336:JV382 TR336:TR382 ADN336:ADN382 ANJ336:ANJ382 AXF336:AXF382 BHB336:BHB382 BQX336:BQX382 CAT336:CAT382 CKP336:CKP382 CUL336:CUL382 DEH336:DEH382 DOD336:DOD382 DXZ336:DXZ382 EHV336:EHV382 ERR336:ERR382 FBN336:FBN382 FLJ336:FLJ382 FVF336:FVF382 GFB336:GFB382 GOX336:GOX382 GYT336:GYT382 HIP336:HIP382 HSL336:HSL382 ICH336:ICH382 IMD336:IMD382 IVZ336:IVZ382 JFV336:JFV382 JPR336:JPR382 JZN336:JZN382 KJJ336:KJJ382 KTF336:KTF382 LDB336:LDB382 LMX336:LMX382 LWT336:LWT382 MGP336:MGP382 MQL336:MQL382 NAH336:NAH382 NKD336:NKD382 NTZ336:NTZ382 ODV336:ODV382 ONR336:ONR382 OXN336:OXN382 PHJ336:PHJ382 PRF336:PRF382 QBB336:QBB382 QKX336:QKX382 QUT336:QUT382 REP336:REP382 ROL336:ROL382 RYH336:RYH382 SID336:SID382 SRZ336:SRZ382 TBV336:TBV382 TLR336:TLR382 TVN336:TVN382 UFJ336:UFJ382 UPF336:UPF382 UZB336:UZB382 VIX336:VIX382 VST336:VST382 WCP336:WCP382 WML336:WML382 WWH336:WWH382 KK336:KK381 UG336:UG381 AEC336:AEC381 ANY336:ANY381 AXU336:AXU381 BHQ336:BHQ381 BRM336:BRM381 CBI336:CBI381 CLE336:CLE381 CVA336:CVA381 DEW336:DEW381 DOS336:DOS381 DYO336:DYO381 EIK336:EIK381 ESG336:ESG381 FCC336:FCC381 FLY336:FLY381 FVU336:FVU381 GFQ336:GFQ381 GPM336:GPM381 GZI336:GZI381 HJE336:HJE381 HTA336:HTA381 ICW336:ICW381 IMS336:IMS381 IWO336:IWO381 JGK336:JGK381 JQG336:JQG381 KAC336:KAC381 KJY336:KJY381 KTU336:KTU381 LDQ336:LDQ381 LNM336:LNM381 LXI336:LXI381 MHE336:MHE381 MRA336:MRA381 NAW336:NAW381 NKS336:NKS381 NUO336:NUO381 OEK336:OEK381 OOG336:OOG381 OYC336:OYC381 PHY336:PHY381 PRU336:PRU381 QBQ336:QBQ381 QLM336:QLM381 QVI336:QVI381 RFE336:RFE381 RPA336:RPA381 RYW336:RYW381 SIS336:SIS381 SSO336:SSO381 TCK336:TCK381 TMG336:TMG381 TWC336:TWC381 UFY336:UFY381 UPU336:UPU381 UZQ336:UZQ381 VJM336:VJM381 VTI336:VTI381 WDE336:WDE381 WNA336:WNA381 WWW336:WWW381 KQ336:KQ381 UM336:UM381 AEI336:AEI381 AOE336:AOE381 AYA336:AYA381 BHW336:BHW381 BRS336:BRS381 CBO336:CBO381 CLK336:CLK381 CVG336:CVG381 DFC336:DFC381 DOY336:DOY381 DYU336:DYU381 EIQ336:EIQ381 ESM336:ESM381 FCI336:FCI381 FME336:FME381 FWA336:FWA381 GFW336:GFW381 GPS336:GPS381 GZO336:GZO381 HJK336:HJK381 HTG336:HTG381 IDC336:IDC381 IMY336:IMY381 IWU336:IWU381 JGQ336:JGQ381 JQM336:JQM381 KAI336:KAI381 KKE336:KKE381 KUA336:KUA381 LDW336:LDW381 LNS336:LNS381 LXO336:LXO381 MHK336:MHK381 MRG336:MRG381 NBC336:NBC381 NKY336:NKY381 NUU336:NUU381 OEQ336:OEQ381 OOM336:OOM381 OYI336:OYI381 PIE336:PIE381 PSA336:PSA381 QBW336:QBW381 QLS336:QLS381 QVO336:QVO381 RFK336:RFK381 RPG336:RPG381 RZC336:RZC381 SIY336:SIY381 SSU336:SSU381 TCQ336:TCQ381 TMM336:TMM381 TWI336:TWI381 UGE336:UGE381 UQA336:UQA381 UZW336:UZW381 VJS336:VJS381 VTO336:VTO381 WDK336:WDK381 WNG336:WNG381 WXC336:WXC381 KH336:KH381 UD336:UD381 ADZ336:ADZ381 ANV336:ANV381 AXR336:AXR381 BHN336:BHN381 BRJ336:BRJ381 CBF336:CBF381 CLB336:CLB381 CUX336:CUX381 DET336:DET381 DOP336:DOP381 DYL336:DYL381 EIH336:EIH381 ESD336:ESD381 FBZ336:FBZ381 FLV336:FLV381 FVR336:FVR381 GFN336:GFN381 GPJ336:GPJ381 GZF336:GZF381 HJB336:HJB381 HSX336:HSX381 ICT336:ICT381 IMP336:IMP381 IWL336:IWL381 JGH336:JGH381 JQD336:JQD381 JZZ336:JZZ381 KJV336:KJV381 KTR336:KTR381 LDN336:LDN381 LNJ336:LNJ381 LXF336:LXF381 MHB336:MHB381 MQX336:MQX381 NAT336:NAT381 NKP336:NKP381 NUL336:NUL381 OEH336:OEH381 OOD336:OOD381 OXZ336:OXZ381 PHV336:PHV381 PRR336:PRR381 QBN336:QBN381 QLJ336:QLJ381 QVF336:QVF381 RFB336:RFB381 ROX336:ROX381 RYT336:RYT381 SIP336:SIP381 SSL336:SSL381 TCH336:TCH381 TMD336:TMD381 TVZ336:TVZ381 UFV336:UFV381 UPR336:UPR381 UZN336:UZN381 VJJ336:VJJ381 VTF336:VTF381 WDB336:WDB381 WMX336:WMX381 WWT336:WWT381 KT336:KT381 UP336:UP381 AEL336:AEL381 AOH336:AOH381 AYD336:AYD381 BHZ336:BHZ381 BRV336:BRV381 CBR336:CBR381 CLN336:CLN381 CVJ336:CVJ381 DFF336:DFF381 DPB336:DPB381 DYX336:DYX381 EIT336:EIT381 ESP336:ESP381 FCL336:FCL381 FMH336:FMH381 FWD336:FWD381 GFZ336:GFZ381 GPV336:GPV381 GZR336:GZR381 HJN336:HJN381 HTJ336:HTJ381 IDF336:IDF381 INB336:INB381 IWX336:IWX381 JGT336:JGT381 JQP336:JQP381 KAL336:KAL381 KKH336:KKH381 KUD336:KUD381 LDZ336:LDZ381 LNV336:LNV381 LXR336:LXR381 MHN336:MHN381 MRJ336:MRJ381 NBF336:NBF381 NLB336:NLB381 NUX336:NUX381 OET336:OET381 OOP336:OOP381 OYL336:OYL381 PIH336:PIH381 PSD336:PSD381 QBZ336:QBZ381 QLV336:QLV381 QVR336:QVR381 RFN336:RFN381 RPJ336:RPJ381 RZF336:RZF381 SJB336:SJB381 SSX336:SSX381 TCT336:TCT381 TMP336:TMP381 TWL336:TWL381 UGH336:UGH381 UQD336:UQD381 UZZ336:UZZ381 VJV336:VJV381 VTR336:VTR381 WDN336:WDN381 WNJ336:WNJ381 WXF336:WXF381 BA336:BA381 KW336:KW381 US336:US381 AEO336:AEO381 AOK336:AOK381 AYG336:AYG381 BIC336:BIC381 BRY336:BRY381 CBU336:CBU381 CLQ336:CLQ381 CVM336:CVM381 DFI336:DFI381 DPE336:DPE381 DZA336:DZA381 EIW336:EIW381 ESS336:ESS381 FCO336:FCO381 FMK336:FMK381 FWG336:FWG381 GGC336:GGC381 GPY336:GPY381 GZU336:GZU381 HJQ336:HJQ381 HTM336:HTM381 IDI336:IDI381 INE336:INE381 IXA336:IXA381 JGW336:JGW381 JQS336:JQS381 KAO336:KAO381 KKK336:KKK381 KUG336:KUG381 LEC336:LEC381 LNY336:LNY381 LXU336:LXU381 MHQ336:MHQ381 MRM336:MRM381 NBI336:NBI381 NLE336:NLE381 NVA336:NVA381 OEW336:OEW381 OOS336:OOS381 OYO336:OYO381 PIK336:PIK381 PSG336:PSG381 QCC336:QCC381 QLY336:QLY381 QVU336:QVU381 RFQ336:RFQ381 RPM336:RPM381 RZI336:RZI381 SJE336:SJE381 STA336:STA381 TCW336:TCW381 TMS336:TMS381 TWO336:TWO381 UGK336:UGK381 UQG336:UQG381 VAC336:VAC381 VJY336:VJY381 VTU336:VTU381 WDQ336:WDQ381 WNM336:WNM381 WXI336:WXI381 AI164 JP164 TL164 ADH164 AND164 AWZ164 BGV164 BQR164 CAN164 CKJ164 CUF164 DEB164 DNX164 DXT164 EHP164 ERL164 FBH164 FLD164 FUZ164 GEV164 GOR164 GYN164 HIJ164 HSF164 ICB164 ILX164 IVT164 JFP164 JPL164 JZH164 KJD164 KSZ164 LCV164 LMR164 LWN164 MGJ164 MQF164 NAB164 NJX164 NTT164 ODP164 ONL164 OXH164 PHD164 PQZ164 QAV164 QKR164 QUN164 REJ164 ROF164 RYB164 SHX164 SRT164 TBP164 TLL164 TVH164 UFD164 UOZ164 UYV164 VIR164 VSN164 WCJ164 WMF164 WWB164 AO670:AO673 JV670:JV673 TR670:TR673 ADN670:ADN673 ANJ670:ANJ673 AXF670:AXF673 BHB670:BHB673 BQX670:BQX673 CAT670:CAT673 CKP670:CKP673 CUL670:CUL673 DEH670:DEH673 DOD670:DOD673 DXZ670:DXZ673 EHV670:EHV673 ERR670:ERR673 FBN670:FBN673 FLJ670:FLJ673 FVF670:FVF673 GFB670:GFB673 GOX670:GOX673 GYT670:GYT673 HIP670:HIP673 HSL670:HSL673 ICH670:ICH673 IMD670:IMD673 IVZ670:IVZ673 JFV670:JFV673 JPR670:JPR673 JZN670:JZN673 KJJ670:KJJ673 KTF670:KTF673 LDB670:LDB673 LMX670:LMX673 LWT670:LWT673 MGP670:MGP673 MQL670:MQL673 NAH670:NAH673 NKD670:NKD673 NTZ670:NTZ673 ODV670:ODV673 ONR670:ONR673 OXN670:OXN673 PHJ670:PHJ673 PRF670:PRF673 QBB670:QBB673 QKX670:QKX673 QUT670:QUT673 REP670:REP673 ROL670:ROL673 RYH670:RYH673 SID670:SID673 SRZ670:SRZ673 TBV670:TBV673 TLR670:TLR673 TVN670:TVN673 UFJ670:UFJ673 UPF670:UPF673 UZB670:UZB673 VIX670:VIX673 VST670:VST673 WCP670:WCP673 WML670:WML673 WWH670:WWH673 AI535 JP535 TL535 ADH535 AND535 AWZ535 BGV535 BQR535 CAN535 CKJ535 CUF535 DEB535 DNX535 DXT535 EHP535 ERL535 FBH535 FLD535 FUZ535 GEV535 GOR535 GYN535 HIJ535 HSF535 ICB535 ILX535 IVT535 JFP535 JPL535 JZH535 KJD535 KSZ535 LCV535 LMR535 LWN535 MGJ535 MQF535 NAB535 NJX535 NTT535 ODP535 ONL535 OXH535 PHD535 PQZ535 QAV535 QKR535 QUN535 REJ535 ROF535 RYB535 SHX535 SRT535 TBP535 TLL535 TVH535 UFD535 UOZ535 UYV535 VIR535 VSN535 WCJ535 WMF535 WWB535 AR670:AR673 JY670:JY673 TU670:TU673 ADQ670:ADQ673 ANM670:ANM673 AXI670:AXI673 BHE670:BHE673 BRA670:BRA673 CAW670:CAW673 CKS670:CKS673 CUO670:CUO673 DEK670:DEK673 DOG670:DOG673 DYC670:DYC673 EHY670:EHY673 ERU670:ERU673 FBQ670:FBQ673 FLM670:FLM673 FVI670:FVI673 GFE670:GFE673 GPA670:GPA673 GYW670:GYW673 HIS670:HIS673 HSO670:HSO673 ICK670:ICK673 IMG670:IMG673 IWC670:IWC673 JFY670:JFY673 JPU670:JPU673 JZQ670:JZQ673 KJM670:KJM673 KTI670:KTI673 LDE670:LDE673 LNA670:LNA673 LWW670:LWW673 MGS670:MGS673 MQO670:MQO673 NAK670:NAK673 NKG670:NKG673 NUC670:NUC673 ODY670:ODY673 ONU670:ONU673 OXQ670:OXQ673 PHM670:PHM673 PRI670:PRI673 QBE670:QBE673 QLA670:QLA673 QUW670:QUW673 RES670:RES673 ROO670:ROO673 RYK670:RYK673 SIG670:SIG673 SSC670:SSC673 TBY670:TBY673 TLU670:TLU673 TVQ670:TVQ673 UFM670:UFM673 UPI670:UPI673 UZE670:UZE673 VJA670:VJA673 VSW670:VSW673 WCS670:WCS673 WMO670:WMO673 WWK670:WWK673 AR879 JY879 TU879 ADQ879 ANM879 AXI879 BHE879 BRA879 CAW879 CKS879 CUO879 DEK879 DOG879 DYC879 EHY879 ERU879 FBQ879 FLM879 FVI879 GFE879 GPA879 GYW879 HIS879 HSO879 ICK879 IMG879 IWC879 JFY879 JPU879 JZQ879 KJM879 KTI879 LDE879 LNA879 LWW879 MGS879 MQO879 NAK879 NKG879 NUC879 ODY879 ONU879 OXQ879 PHM879 PRI879 QBE879 QLA879 QUW879 RES879 ROO879 RYK879 SIG879 SSC879 TBY879 TLU879 TVQ879 UFM879 UPI879 UZE879 VJA879 VSW879 WCS879 WMO879 WWK879 AO879 JV879 TR879 ADN879 ANJ879 AXF879 BHB879 BQX879 CAT879 CKP879 CUL879 DEH879 DOD879 DXZ879 EHV879 ERR879 FBN879 FLJ879 FVF879 GFB879 GOX879 GYT879 HIP879 HSL879 ICH879 IMD879 IVZ879 JFV879 JPR879 JZN879 KJJ879 KTF879 LDB879 LMX879 LWT879 MGP879 MQL879 NAH879 NKD879 NTZ879 ODV879 ONR879 OXN879 PHJ879 PRF879 QBB879 QKX879 QUT879 REP879 ROL879 RYH879 SID879 SRZ879 TBV879 TLR879 TVN879 UFJ879 UPF879 UZB879 VIX879 VST879 WCP879 WML879 WWH879 AI879 JP879 TL879 ADH879 AND879 AWZ879 BGV879 BQR879 CAN879 CKJ879 CUF879 DEB879 DNX879 DXT879 EHP879 ERL879 FBH879 FLD879 FUZ879 GEV879 GOR879 GYN879 HIJ879 HSF879 ICB879 ILX879 IVT879 JFP879 JPL879 JZH879 KJD879 KSZ879 LCV879 LMR879 LWN879 MGJ879 MQF879 NAB879 NJX879 NTT879 ODP879 ONL879 OXH879 PHD879 PQZ879 QAV879 QKR879 QUN879 REJ879 ROF879 RYB879 SHX879 SRT879 TBP879 TLL879 TVH879 UFD879 UOZ879 UYV879 VIR879 VSN879 WCJ879 WMF879 WWB879 AL904 JS904 TO904 ADK904 ANG904 AXC904 BGY904 BQU904 CAQ904 CKM904 CUI904 DEE904 DOA904 DXW904 EHS904 ERO904 FBK904 FLG904 FVC904 GEY904 GOU904 GYQ904 HIM904 HSI904 ICE904 IMA904 IVW904 JFS904 JPO904 JZK904 KJG904 KTC904 LCY904 LMU904 LWQ904 MGM904 MQI904 NAE904 NKA904 NTW904 ODS904 ONO904 OXK904 PHG904 PRC904 QAY904 QKU904 QUQ904 REM904 ROI904 RYE904 SIA904 SRW904 TBS904 TLO904 TVK904 UFG904 UPC904 UYY904 VIU904 VSQ904 WCM904 WMI904 WWE904 AR905 JY905 TU905 ADQ905 ANM905 AXI905 BHE905 BRA905 CAW905 CKS905 CUO905 DEK905 DOG905 DYC905 EHY905 ERU905 FBQ905 FLM905 FVI905 GFE905 GPA905 GYW905 HIS905 HSO905 ICK905 IMG905 IWC905 JFY905 JPU905 JZQ905 KJM905 KTI905 LDE905 LNA905 LWW905 MGS905 MQO905 NAK905 NKG905 NUC905 ODY905 ONU905 OXQ905 PHM905 PRI905 QBE905 QLA905 QUW905 RES905 ROO905 RYK905 SIG905 SSC905 TBY905 TLU905 TVQ905 UFM905 UPI905 UZE905 VJA905 VSW905 WCS905 WMO905 WWK905 AL906:AL908 JS906:JS908 TO906:TO908 ADK906:ADK908 ANG906:ANG908 AXC906:AXC908 BGY906:BGY908 BQU906:BQU908 CAQ906:CAQ908 CKM906:CKM908 CUI906:CUI908 DEE906:DEE908 DOA906:DOA908 DXW906:DXW908 EHS906:EHS908 ERO906:ERO908 FBK906:FBK908 FLG906:FLG908 FVC906:FVC908 GEY906:GEY908 GOU906:GOU908 GYQ906:GYQ908 HIM906:HIM908 HSI906:HSI908 ICE906:ICE908 IMA906:IMA908 IVW906:IVW908 JFS906:JFS908 JPO906:JPO908 JZK906:JZK908 KJG906:KJG908 KTC906:KTC908 LCY906:LCY908 LMU906:LMU908 LWQ906:LWQ908 MGM906:MGM908 MQI906:MQI908 NAE906:NAE908 NKA906:NKA908 NTW906:NTW908 ODS906:ODS908 ONO906:ONO908 OXK906:OXK908 PHG906:PHG908 PRC906:PRC908 QAY906:QAY908 QKU906:QKU908 QUQ906:QUQ908 REM906:REM908 ROI906:ROI908 RYE906:RYE908 SIA906:SIA908 SRW906:SRW908 TBS906:TBS908 TLO906:TLO908 TVK906:TVK908 UFG906:UFG908 UPC906:UPC908 UYY906:UYY908 VIU906:VIU908 VSQ906:VSQ908 WCM906:WCM908 WMI906:WMI908 WWE906:WWE908 AI890 JP890 TL890 ADH890 AND890 AWZ890 BGV890 BQR890 CAN890 CKJ890 CUF890 DEB890 DNX890 DXT890 EHP890 ERL890 FBH890 FLD890 FUZ890 GEV890 GOR890 GYN890 HIJ890 HSF890 ICB890 ILX890 IVT890 JFP890 JPL890 JZH890 KJD890 KSZ890 LCV890 LMR890 LWN890 MGJ890 MQF890 NAB890 NJX890 NTT890 ODP890 ONL890 OXH890 PHD890 PQZ890 QAV890 QKR890 QUN890 REJ890 ROF890 RYB890 SHX890 SRT890 TBP890 TLL890 TVH890 UFD890 UOZ890 UYV890 VIR890 VSN890 WCJ890 WMF890 WWB890 AI894 JP894 TL894 ADH894 AND894 AWZ894 BGV894 BQR894 CAN894 CKJ894 CUF894 DEB894 DNX894 DXT894 EHP894 ERL894 FBH894 FLD894 FUZ894 GEV894 GOR894 GYN894 HIJ894 HSF894 ICB894 ILX894 IVT894 JFP894 JPL894 JZH894 KJD894 KSZ894 LCV894 LMR894 LWN894 MGJ894 MQF894 NAB894 NJX894 NTT894 ODP894 ONL894 OXH894 PHD894 PQZ894 QAV894 QKR894 QUN894 REJ894 ROF894 RYB894 SHX894 SRT894 TBP894 TLL894 TVH894 UFD894 UOZ894 UYV894 VIR894 VSN894 WCJ894 WMF894 WWB894 AI896:AI897 JP896:JP897 TL896:TL897 ADH896:ADH897 AND896:AND897 AWZ896:AWZ897 BGV896:BGV897 BQR896:BQR897 CAN896:CAN897 CKJ896:CKJ897 CUF896:CUF897 DEB896:DEB897 DNX896:DNX897 DXT896:DXT897 EHP896:EHP897 ERL896:ERL897 FBH896:FBH897 FLD896:FLD897 FUZ896:FUZ897 GEV896:GEV897 GOR896:GOR897 GYN896:GYN897 HIJ896:HIJ897 HSF896:HSF897 ICB896:ICB897 ILX896:ILX897 IVT896:IVT897 JFP896:JFP897 JPL896:JPL897 JZH896:JZH897 KJD896:KJD897 KSZ896:KSZ897 LCV896:LCV897 LMR896:LMR897 LWN896:LWN897 MGJ896:MGJ897 MQF896:MQF897 NAB896:NAB897 NJX896:NJX897 NTT896:NTT897 ODP896:ODP897 ONL896:ONL897 OXH896:OXH897 PHD896:PHD897 PQZ896:PQZ897 QAV896:QAV897 QKR896:QKR897 QUN896:QUN897 REJ896:REJ897 ROF896:ROF897 RYB896:RYB897 SHX896:SHX897 SRT896:SRT897 TBP896:TBP897 TLL896:TLL897 TVH896:TVH897 UFD896:UFD897 UOZ896:UOZ897 UYV896:UYV897 VIR896:VIR897 VSN896:VSN897 WCJ896:WCJ897 WMF896:WMF897 WWB896:WWB897 AI899 JP899 TL899 ADH899 AND899 AWZ899 BGV899 BQR899 CAN899 CKJ899 CUF899 DEB899 DNX899 DXT899 EHP899 ERL899 FBH899 FLD899 FUZ899 GEV899 GOR899 GYN899 HIJ899 HSF899 ICB899 ILX899 IVT899 JFP899 JPL899 JZH899 KJD899 KSZ899 LCV899 LMR899 LWN899 MGJ899 MQF899 NAB899 NJX899 NTT899 ODP899 ONL899 OXH899 PHD899 PQZ899 QAV899 QKR899 QUN899 REJ899 ROF899 RYB899 SHX899 SRT899 TBP899 TLL899 TVH899 UFD899 UOZ899 UYV899 VIR899 VSN899 WCJ899 WMF899 WWB899 AL900:AL902 JS900:JS902 TO900:TO902 ADK900:ADK902 ANG900:ANG902 AXC900:AXC902 BGY900:BGY902 BQU900:BQU902 CAQ900:CAQ902 CKM900:CKM902 CUI900:CUI902 DEE900:DEE902 DOA900:DOA902 DXW900:DXW902 EHS900:EHS902 ERO900:ERO902 FBK900:FBK902 FLG900:FLG902 FVC900:FVC902 GEY900:GEY902 GOU900:GOU902 GYQ900:GYQ902 HIM900:HIM902 HSI900:HSI902 ICE900:ICE902 IMA900:IMA902 IVW900:IVW902 JFS900:JFS902 JPO900:JPO902 JZK900:JZK902 KJG900:KJG902 KTC900:KTC902 LCY900:LCY902 LMU900:LMU902 LWQ900:LWQ902 MGM900:MGM902 MQI900:MQI902 NAE900:NAE902 NKA900:NKA902 NTW900:NTW902 ODS900:ODS902 ONO900:ONO902 OXK900:OXK902 PHG900:PHG902 PRC900:PRC902 QAY900:QAY902 QKU900:QKU902 QUQ900:QUQ902 REM900:REM902 ROI900:ROI902 RYE900:RYE902 SIA900:SIA902 SRW900:SRW902 TBS900:TBS902 TLO900:TLO902 TVK900:TVK902 UFG900:UFG902 UPC900:UPC902 UYY900:UYY902 VIU900:VIU902 VSQ900:VSQ902 WCM900:WCM902 WMI900:WMI902 WWE900:WWE902 AR903 JY903 TU903 ADQ903 ANM903 AXI903 BHE903 BRA903 CAW903 CKS903 CUO903 DEK903 DOG903 DYC903 EHY903 ERU903 FBQ903 FLM903 FVI903 GFE903 GPA903 GYW903 HIS903 HSO903 ICK903 IMG903 IWC903 JFY903 JPU903 JZQ903 KJM903 KTI903 LDE903 LNA903 LWW903 MGS903 MQO903 NAK903 NKG903 NUC903 ODY903 ONU903 OXQ903 PHM903 PRI903 QBE903 QLA903 QUW903 RES903 ROO903 RYK903 SIG903 SSC903 TBY903 TLU903 TVQ903 UFM903 UPI903 UZE903 VJA903 VSW903 WCS903 WMO903 WWK903 AI892 JP892 TL892 ADH892 AND892 AWZ892 BGV892 BQR892 CAN892 CKJ892 CUF892 DEB892 DNX892 DXT892 EHP892 ERL892 FBH892 FLD892 FUZ892 GEV892 GOR892 GYN892 HIJ892 HSF892 ICB892 ILX892 IVT892 JFP892 JPL892 JZH892 KJD892 KSZ892 LCV892 LMR892 LWN892 MGJ892 MQF892 NAB892 NJX892 NTT892 ODP892 ONL892 OXH892 PHD892 PQZ892 QAV892 QKR892 QUN892 REJ892 ROF892 RYB892 SHX892 SRT892 TBP892 TLL892 TVH892 UFD892 UOZ892 UYV892 VIR892 VSN892 WCJ892 WMF892 WWB892 AO1009 JV1009 TR1009 ADN1009 ANJ1009 AXF1009 BHB1009 BQX1009 CAT1009 CKP1009 CUL1009 DEH1009 DOD1009 DXZ1009 EHV1009 ERR1009 FBN1009 FLJ1009 FVF1009 GFB1009 GOX1009 GYT1009 HIP1009 HSL1009 ICH1009 IMD1009 IVZ1009 JFV1009 JPR1009 JZN1009 KJJ1009 KTF1009 LDB1009 LMX1009 LWT1009 MGP1009 MQL1009 NAH1009 NKD1009 NTZ1009 ODV1009 ONR1009 OXN1009 PHJ1009 PRF1009 QBB1009 QKX1009 QUT1009 REP1009 ROL1009 RYH1009 SID1009 SRZ1009 TBV1009 TLR1009 TVN1009 UFJ1009 UPF1009 UZB1009 VIX1009 VST1009 WCP1009 WML1009 WWH1009 AR1009 JY1009 TU1009 ADQ1009 ANM1009 AXI1009 BHE1009 BRA1009 CAW1009 CKS1009 CUO1009 DEK1009 DOG1009 DYC1009 EHY1009 ERU1009 FBQ1009 FLM1009 FVI1009 GFE1009 GPA1009 GYW1009 HIS1009 HSO1009 ICK1009 IMG1009 IWC1009 JFY1009 JPU1009 JZQ1009 KJM1009 KTI1009 LDE1009 LNA1009 LWW1009 MGS1009 MQO1009 NAK1009 NKG1009 NUC1009 ODY1009 ONU1009 OXQ1009 PHM1009 PRI1009 QBE1009 QLA1009 QUW1009 RES1009 ROO1009 RYK1009 SIG1009 SSC1009 TBY1009 TLU1009 TVQ1009 UFM1009 UPI1009 UZE1009 VJA1009 VSW1009 WCS1009 WMO1009 WWK1009 AO1012 JV1012 TR1012 ADN1012 ANJ1012 AXF1012 BHB1012 BQX1012 CAT1012 CKP1012 CUL1012 DEH1012 DOD1012 DXZ1012 EHV1012 ERR1012 FBN1012 FLJ1012 FVF1012 GFB1012 GOX1012 GYT1012 HIP1012 HSL1012 ICH1012 IMD1012 IVZ1012 JFV1012 JPR1012 JZN1012 KJJ1012 KTF1012 LDB1012 LMX1012 LWT1012 MGP1012 MQL1012 NAH1012 NKD1012 NTZ1012 ODV1012 ONR1012 OXN1012 PHJ1012 PRF1012 QBB1012 QKX1012 QUT1012 REP1012 ROL1012 RYH1012 SID1012 SRZ1012 TBV1012 TLR1012 TVN1012 UFJ1012 UPF1012 UZB1012 VIX1012 VST1012 WCP1012 WML1012 WWH1012 AR1012 JY1012 TU1012 ADQ1012 ANM1012 AXI1012 BHE1012 BRA1012 CAW1012 CKS1012 CUO1012 DEK1012 DOG1012 DYC1012 EHY1012 ERU1012 FBQ1012 FLM1012 FVI1012 GFE1012 GPA1012 GYW1012 HIS1012 HSO1012 ICK1012 IMG1012 IWC1012 JFY1012 JPU1012 JZQ1012 KJM1012 KTI1012 LDE1012 LNA1012 LWW1012 MGS1012 MQO1012 NAK1012 NKG1012 NUC1012 ODY1012 ONU1012 OXQ1012 PHM1012 PRI1012 QBE1012 QLA1012 QUW1012 RES1012 ROO1012 RYK1012 SIG1012 SSC1012 TBY1012 TLU1012 TVQ1012 UFM1012 UPI1012 UZE1012 VJA1012 VSW1012 WCS1012 WMO1012 WWK1012 AI1021 JP1021 TL1021 ADH1021 AND1021 AWZ1021 BGV1021 BQR1021 CAN1021 CKJ1021 CUF1021 DEB1021 DNX1021 DXT1021 EHP1021 ERL1021 FBH1021 FLD1021 FUZ1021 GEV1021 GOR1021 GYN1021 HIJ1021 HSF1021 ICB1021 ILX1021 IVT1021 JFP1021 JPL1021 JZH1021 KJD1021 KSZ1021 LCV1021 LMR1021 LWN1021 MGJ1021 MQF1021 NAB1021 NJX1021 NTT1021 ODP1021 ONL1021 OXH1021 PHD1021 PQZ1021 QAV1021 QKR1021 QUN1021 REJ1021 ROF1021 RYB1021 SHX1021 SRT1021 TBP1021 TLL1021 TVH1021 UFD1021 UOZ1021 UYV1021 VIR1021 VSN1021 WCJ1021 WMF1021 WWB1021 AO1021 JV1021 TR1021 ADN1021 ANJ1021 AXF1021 BHB1021 BQX1021 CAT1021 CKP1021 CUL1021 DEH1021 DOD1021 DXZ1021 EHV1021 ERR1021 FBN1021 FLJ1021 FVF1021 GFB1021 GOX1021 GYT1021 HIP1021 HSL1021 ICH1021 IMD1021 IVZ1021 JFV1021 JPR1021 JZN1021 KJJ1021 KTF1021 LDB1021 LMX1021 LWT1021 MGP1021 MQL1021 NAH1021 NKD1021 NTZ1021 ODV1021 ONR1021 OXN1021 PHJ1021 PRF1021 QBB1021 QKX1021 QUT1021 REP1021 ROL1021 RYH1021 SID1021 SRZ1021 TBV1021 TLR1021 TVN1021 UFJ1021 UPF1021 UZB1021 VIX1021 VST1021 WCP1021 WML1021 WWH1021 AR1021 JY1021 TU1021 ADQ1021 ANM1021 AXI1021 BHE1021 BRA1021 CAW1021 CKS1021 CUO1021 DEK1021 DOG1021 DYC1021 EHY1021 ERU1021 FBQ1021 FLM1021 FVI1021 GFE1021 GPA1021 GYW1021 HIS1021 HSO1021 ICK1021 IMG1021 IWC1021 JFY1021 JPU1021 JZQ1021 KJM1021 KTI1021 LDE1021 LNA1021 LWW1021 MGS1021 MQO1021 NAK1021 NKG1021 NUC1021 ODY1021 ONU1021 OXQ1021 PHM1021 PRI1021 QBE1021 QLA1021 QUW1021 RES1021 ROO1021 RYK1021 SIG1021 SSC1021 TBY1021 TLU1021 TVQ1021 UFM1021 UPI1021 UZE1021 VJA1021 VSW1021 WCS1021 WMO1021 WWK1021 AU1072:AU1073 KB1072:KB1073 TX1072:TX1073 ADT1072:ADT1073 ANP1072:ANP1073 AXL1072:AXL1073 BHH1072:BHH1073 BRD1072:BRD1073 CAZ1072:CAZ1073 CKV1072:CKV1073 CUR1072:CUR1073 DEN1072:DEN1073 DOJ1072:DOJ1073 DYF1072:DYF1073 EIB1072:EIB1073 ERX1072:ERX1073 FBT1072:FBT1073 FLP1072:FLP1073 FVL1072:FVL1073 GFH1072:GFH1073 GPD1072:GPD1073 GYZ1072:GYZ1073 HIV1072:HIV1073 HSR1072:HSR1073 ICN1072:ICN1073 IMJ1072:IMJ1073 IWF1072:IWF1073 JGB1072:JGB1073 JPX1072:JPX1073 JZT1072:JZT1073 KJP1072:KJP1073 KTL1072:KTL1073 LDH1072:LDH1073 LND1072:LND1073 LWZ1072:LWZ1073 MGV1072:MGV1073 MQR1072:MQR1073 NAN1072:NAN1073 NKJ1072:NKJ1073 NUF1072:NUF1073 OEB1072:OEB1073 ONX1072:ONX1073 OXT1072:OXT1073 PHP1072:PHP1073 PRL1072:PRL1073 QBH1072:QBH1073 QLD1072:QLD1073 QUZ1072:QUZ1073 REV1072:REV1073 ROR1072:ROR1073 RYN1072:RYN1073 SIJ1072:SIJ1073 SSF1072:SSF1073 TCB1072:TCB1073 TLX1072:TLX1073 TVT1072:TVT1073 UFP1072:UFP1073 UPL1072:UPL1073 UZH1072:UZH1073 VJD1072:VJD1073 VSZ1072:VSZ1073 WCV1072:WCV1073 WMR1072:WMR1073 WWN1072:WWN1073 AR1087:AR1088 JY1087:JY1088 TU1087:TU1088 ADQ1087:ADQ1088 ANM1087:ANM1088 AXI1087:AXI1088 BHE1087:BHE1088 BRA1087:BRA1088 CAW1087:CAW1088 CKS1087:CKS1088 CUO1087:CUO1088 DEK1087:DEK1088 DOG1087:DOG1088 DYC1087:DYC1088 EHY1087:EHY1088 ERU1087:ERU1088 FBQ1087:FBQ1088 FLM1087:FLM1088 FVI1087:FVI1088 GFE1087:GFE1088 GPA1087:GPA1088 GYW1087:GYW1088 HIS1087:HIS1088 HSO1087:HSO1088 ICK1087:ICK1088 IMG1087:IMG1088 IWC1087:IWC1088 JFY1087:JFY1088 JPU1087:JPU1088 JZQ1087:JZQ1088 KJM1087:KJM1088 KTI1087:KTI1088 LDE1087:LDE1088 LNA1087:LNA1088 LWW1087:LWW1088 MGS1087:MGS1088 MQO1087:MQO1088 NAK1087:NAK1088 NKG1087:NKG1088 NUC1087:NUC1088 ODY1087:ODY1088 ONU1087:ONU1088 OXQ1087:OXQ1088 PHM1087:PHM1088 PRI1087:PRI1088 QBE1087:QBE1088 QLA1087:QLA1088 QUW1087:QUW1088 RES1087:RES1088 ROO1087:ROO1088 RYK1087:RYK1088 SIG1087:SIG1088 SSC1087:SSC1088 TBY1087:TBY1088 TLU1087:TLU1088 TVQ1087:TVQ1088 UFM1087:UFM1088 UPI1087:UPI1088 UZE1087:UZE1088 VJA1087:VJA1088 VSW1087:VSW1088 WCS1087:WCS1088 WMO1087:WMO1088 WWK1087:WWK1088 AL1087:AL1088 JS1087:JS1088 TO1087:TO1088 ADK1087:ADK1088 ANG1087:ANG1088 AXC1087:AXC1088 BGY1087:BGY1088 BQU1087:BQU1088 CAQ1087:CAQ1088 CKM1087:CKM1088 CUI1087:CUI1088 DEE1087:DEE1088 DOA1087:DOA1088 DXW1087:DXW1088 EHS1087:EHS1088 ERO1087:ERO1088 FBK1087:FBK1088 FLG1087:FLG1088 FVC1087:FVC1088 GEY1087:GEY1088 GOU1087:GOU1088 GYQ1087:GYQ1088 HIM1087:HIM1088 HSI1087:HSI1088 ICE1087:ICE1088 IMA1087:IMA1088 IVW1087:IVW1088 JFS1087:JFS1088 JPO1087:JPO1088 JZK1087:JZK1088 KJG1087:KJG1088 KTC1087:KTC1088 LCY1087:LCY1088 LMU1087:LMU1088 LWQ1087:LWQ1088 MGM1087:MGM1088 MQI1087:MQI1088 NAE1087:NAE1088 NKA1087:NKA1088 NTW1087:NTW1088 ODS1087:ODS1088 ONO1087:ONO1088 OXK1087:OXK1088 PHG1087:PHG1088 PRC1087:PRC1088 QAY1087:QAY1088 QKU1087:QKU1088 QUQ1087:QUQ1088 REM1087:REM1088 ROI1087:ROI1088 RYE1087:RYE1088 SIA1087:SIA1088 SRW1087:SRW1088 TBS1087:TBS1088 TLO1087:TLO1088 TVK1087:TVK1088 UFG1087:UFG1088 UPC1087:UPC1088 UYY1087:UYY1088 VIU1087:VIU1088 VSQ1087:VSQ1088 WCM1087:WCM1088 WMI1087:WMI1088 WWE1087:WWE1088 AI1087:AI1088 JP1087:JP1088 TL1087:TL1088 ADH1087:ADH1088 AND1087:AND1088 AWZ1087:AWZ1088 BGV1087:BGV1088 BQR1087:BQR1088 CAN1087:CAN1088 CKJ1087:CKJ1088 CUF1087:CUF1088 DEB1087:DEB1088 DNX1087:DNX1088 DXT1087:DXT1088 EHP1087:EHP1088 ERL1087:ERL1088 FBH1087:FBH1088 FLD1087:FLD1088 FUZ1087:FUZ1088 GEV1087:GEV1088 GOR1087:GOR1088 GYN1087:GYN1088 HIJ1087:HIJ1088 HSF1087:HSF1088 ICB1087:ICB1088 ILX1087:ILX1088 IVT1087:IVT1088 JFP1087:JFP1088 JPL1087:JPL1088 JZH1087:JZH1088 KJD1087:KJD1088 KSZ1087:KSZ1088 LCV1087:LCV1088 LMR1087:LMR1088 LWN1087:LWN1088 MGJ1087:MGJ1088 MQF1087:MQF1088 NAB1087:NAB1088 NJX1087:NJX1088 NTT1087:NTT1088 ODP1087:ODP1088 ONL1087:ONL1088 OXH1087:OXH1088 PHD1087:PHD1088 PQZ1087:PQZ1088 QAV1087:QAV1088 QKR1087:QKR1088 QUN1087:QUN1088 REJ1087:REJ1088 ROF1087:ROF1088 RYB1087:RYB1088 SHX1087:SHX1088 SRT1087:SRT1088 TBP1087:TBP1088 TLL1087:TLL1088 TVH1087:TVH1088 UFD1087:UFD1088 UOZ1087:UOZ1088 UYV1087:UYV1088 VIR1087:VIR1088 VSN1087:VSN1088 WCJ1087:WCJ1088 WMF1087:WMF1088 WWB1087:WWB1088 AO1087:AO1088 JV1087:JV1088 TR1087:TR1088 ADN1087:ADN1088 ANJ1087:ANJ1088 AXF1087:AXF1088 BHB1087:BHB1088 BQX1087:BQX1088 CAT1087:CAT1088 CKP1087:CKP1088 CUL1087:CUL1088 DEH1087:DEH1088 DOD1087:DOD1088 DXZ1087:DXZ1088 EHV1087:EHV1088 ERR1087:ERR1088 FBN1087:FBN1088 FLJ1087:FLJ1088 FVF1087:FVF1088 GFB1087:GFB1088 GOX1087:GOX1088 GYT1087:GYT1088 HIP1087:HIP1088 HSL1087:HSL1088 ICH1087:ICH1088 IMD1087:IMD1088 IVZ1087:IVZ1088 JFV1087:JFV1088 JPR1087:JPR1088 JZN1087:JZN1088 KJJ1087:KJJ1088 KTF1087:KTF1088 LDB1087:LDB1088 LMX1087:LMX1088 LWT1087:LWT1088 MGP1087:MGP1088 MQL1087:MQL1088 NAH1087:NAH1088 NKD1087:NKD1088 NTZ1087:NTZ1088 ODV1087:ODV1088 ONR1087:ONR1088 OXN1087:OXN1088 PHJ1087:PHJ1088 PRF1087:PRF1088 QBB1087:QBB1088 QKX1087:QKX1088 QUT1087:QUT1088 REP1087:REP1088 ROL1087:ROL1088 RYH1087:RYH1088 SID1087:SID1088 SRZ1087:SRZ1088 TBV1087:TBV1088 TLR1087:TLR1088 TVN1087:TVN1088 UFJ1087:UFJ1088 UPF1087:UPF1088 UZB1087:UZB1088 VIX1087:VIX1088 VST1087:VST1088 WCP1087:WCP1088 WML1087:WML1088 WWH1087:WWH1088 AR1178 JY1176 TU1176 ADQ1176 ANM1176 AXI1176 BHE1176 BRA1176 CAW1176 CKS1176 CUO1176 DEK1176 DOG1176 DYC1176 EHY1176 ERU1176 FBQ1176 FLM1176 FVI1176 GFE1176 GPA1176 GYW1176 HIS1176 HSO1176 ICK1176 IMG1176 IWC1176 JFY1176 JPU1176 JZQ1176 KJM1176 KTI1176 LDE1176 LNA1176 LWW1176 MGS1176 MQO1176 NAK1176 NKG1176 NUC1176 ODY1176 ONU1176 OXQ1176 PHM1176 PRI1176 QBE1176 QLA1176 QUW1176 RES1176 ROO1176 RYK1176 SIG1176 SSC1176 TBY1176 TLU1176 TVQ1176 UFM1176 UPI1176 UZE1176 VJA1176 VSW1176 WCS1176 WMO1176 WWK1176 AO1178 JV1176 TR1176 ADN1176 ANJ1176 AXF1176 BHB1176 BQX1176 CAT1176 CKP1176 CUL1176 DEH1176 DOD1176 DXZ1176 EHV1176 ERR1176 FBN1176 FLJ1176 FVF1176 GFB1176 GOX1176 GYT1176 HIP1176 HSL1176 ICH1176 IMD1176 IVZ1176 JFV1176 JPR1176 JZN1176 KJJ1176 KTF1176 LDB1176 LMX1176 LWT1176 MGP1176 MQL1176 NAH1176 NKD1176 NTZ1176 ODV1176 ONR1176 OXN1176 PHJ1176 PRF1176 QBB1176 QKX1176 QUT1176 REP1176 ROL1176 RYH1176 SID1176 SRZ1176 TBV1176 TLR1176 TVN1176 UFJ1176 UPF1176 UZB1176 VIX1176 VST1176 WCP1176 WML1176 WWH1176 AR1195 JY1193 TU1193 ADQ1193 ANM1193 AXI1193 BHE1193 BRA1193 CAW1193 CKS1193 CUO1193 DEK1193 DOG1193 DYC1193 EHY1193 ERU1193 FBQ1193 FLM1193 FVI1193 GFE1193 GPA1193 GYW1193 HIS1193 HSO1193 ICK1193 IMG1193 IWC1193 JFY1193 JPU1193 JZQ1193 KJM1193 KTI1193 LDE1193 LNA1193 LWW1193 MGS1193 MQO1193 NAK1193 NKG1193 NUC1193 ODY1193 ONU1193 OXQ1193 PHM1193 PRI1193 QBE1193 QLA1193 QUW1193 RES1193 ROO1193 RYK1193 SIG1193 SSC1193 TBY1193 TLU1193 TVQ1193 UFM1193 UPI1193 UZE1193 VJA1193 VSW1193 WCS1193 WMO1193 WWK1193 AO1195 JV1193 TR1193 ADN1193 ANJ1193 AXF1193 BHB1193 BQX1193 CAT1193 CKP1193 CUL1193 DEH1193 DOD1193 DXZ1193 EHV1193 ERR1193 FBN1193 FLJ1193 FVF1193 GFB1193 GOX1193 GYT1193 HIP1193 HSL1193 ICH1193 IMD1193 IVZ1193 JFV1193 JPR1193 JZN1193 KJJ1193 KTF1193 LDB1193 LMX1193 LWT1193 MGP1193 MQL1193 NAH1193 NKD1193 NTZ1193 ODV1193 ONR1193 OXN1193 PHJ1193 PRF1193 QBB1193 QKX1193 QUT1193 REP1193 ROL1193 RYH1193 SID1193 SRZ1193 TBV1193 TLR1193 TVN1193 UFJ1193 UPF1193 UZB1193 VIX1193 VST1193 WCP1193 WML1193 WWH1193 AI1195 JP1193 TL1193 ADH1193 AND1193 AWZ1193 BGV1193 BQR1193 CAN1193 CKJ1193 CUF1193 DEB1193 DNX1193 DXT1193 EHP1193 ERL1193 FBH1193 FLD1193 FUZ1193 GEV1193 GOR1193 GYN1193 HIJ1193 HSF1193 ICB1193 ILX1193 IVT1193 JFP1193 JPL1193 JZH1193 KJD1193 KSZ1193 LCV1193 LMR1193 LWN1193 MGJ1193 MQF1193 NAB1193 NJX1193 NTT1193 ODP1193 ONL1193 OXH1193 PHD1193 PQZ1193 QAV1193 QKR1193 QUN1193 REJ1193 ROF1193 RYB1193 SHX1193 SRT1193 TBP1193 TLL1193 TVH1193 UFD1193 UOZ1193 UYV1193 VIR1193 VSN1193 WCJ1193 WMF1193 WWB1193 AR1226:AR1227 JY1224:JY1225 TU1224:TU1225 ADQ1224:ADQ1225 ANM1224:ANM1225 AXI1224:AXI1225 BHE1224:BHE1225 BRA1224:BRA1225 CAW1224:CAW1225 CKS1224:CKS1225 CUO1224:CUO1225 DEK1224:DEK1225 DOG1224:DOG1225 DYC1224:DYC1225 EHY1224:EHY1225 ERU1224:ERU1225 FBQ1224:FBQ1225 FLM1224:FLM1225 FVI1224:FVI1225 GFE1224:GFE1225 GPA1224:GPA1225 GYW1224:GYW1225 HIS1224:HIS1225 HSO1224:HSO1225 ICK1224:ICK1225 IMG1224:IMG1225 IWC1224:IWC1225 JFY1224:JFY1225 JPU1224:JPU1225 JZQ1224:JZQ1225 KJM1224:KJM1225 KTI1224:KTI1225 LDE1224:LDE1225 LNA1224:LNA1225 LWW1224:LWW1225 MGS1224:MGS1225 MQO1224:MQO1225 NAK1224:NAK1225 NKG1224:NKG1225 NUC1224:NUC1225 ODY1224:ODY1225 ONU1224:ONU1225 OXQ1224:OXQ1225 PHM1224:PHM1225 PRI1224:PRI1225 QBE1224:QBE1225 QLA1224:QLA1225 QUW1224:QUW1225 RES1224:RES1225 ROO1224:ROO1225 RYK1224:RYK1225 SIG1224:SIG1225 SSC1224:SSC1225 TBY1224:TBY1225 TLU1224:TLU1225 TVQ1224:TVQ1225 UFM1224:UFM1225 UPI1224:UPI1225 UZE1224:UZE1225 VJA1224:VJA1225 VSW1224:VSW1225 WCS1224:WCS1225 WMO1224:WMO1225 WWK1224:WWK1225 AR1233:AR1234 JY1231:JY1232 TU1231:TU1232 ADQ1231:ADQ1232 ANM1231:ANM1232 AXI1231:AXI1232 BHE1231:BHE1232 BRA1231:BRA1232 CAW1231:CAW1232 CKS1231:CKS1232 CUO1231:CUO1232 DEK1231:DEK1232 DOG1231:DOG1232 DYC1231:DYC1232 EHY1231:EHY1232 ERU1231:ERU1232 FBQ1231:FBQ1232 FLM1231:FLM1232 FVI1231:FVI1232 GFE1231:GFE1232 GPA1231:GPA1232 GYW1231:GYW1232 HIS1231:HIS1232 HSO1231:HSO1232 ICK1231:ICK1232 IMG1231:IMG1232 IWC1231:IWC1232 JFY1231:JFY1232 JPU1231:JPU1232 JZQ1231:JZQ1232 KJM1231:KJM1232 KTI1231:KTI1232 LDE1231:LDE1232 LNA1231:LNA1232 LWW1231:LWW1232 MGS1231:MGS1232 MQO1231:MQO1232 NAK1231:NAK1232 NKG1231:NKG1232 NUC1231:NUC1232 ODY1231:ODY1232 ONU1231:ONU1232 OXQ1231:OXQ1232 PHM1231:PHM1232 PRI1231:PRI1232 QBE1231:QBE1232 QLA1231:QLA1232 QUW1231:QUW1232 RES1231:RES1232 ROO1231:ROO1232 RYK1231:RYK1232 SIG1231:SIG1232 SSC1231:SSC1232 TBY1231:TBY1232 TLU1231:TLU1232 TVQ1231:TVQ1232 UFM1231:UFM1232 UPI1231:UPI1232 UZE1231:UZE1232 VJA1231:VJA1232 VSW1231:VSW1232 WCS1231:WCS1232 WMO1231:WMO1232 WWK1231:WWK1232 AO1233:AO1234 JV1231:JV1232 TR1231:TR1232 ADN1231:ADN1232 ANJ1231:ANJ1232 AXF1231:AXF1232 BHB1231:BHB1232 BQX1231:BQX1232 CAT1231:CAT1232 CKP1231:CKP1232 CUL1231:CUL1232 DEH1231:DEH1232 DOD1231:DOD1232 DXZ1231:DXZ1232 EHV1231:EHV1232 ERR1231:ERR1232 FBN1231:FBN1232 FLJ1231:FLJ1232 FVF1231:FVF1232 GFB1231:GFB1232 GOX1231:GOX1232 GYT1231:GYT1232 HIP1231:HIP1232 HSL1231:HSL1232 ICH1231:ICH1232 IMD1231:IMD1232 IVZ1231:IVZ1232 JFV1231:JFV1232 JPR1231:JPR1232 JZN1231:JZN1232 KJJ1231:KJJ1232 KTF1231:KTF1232 LDB1231:LDB1232 LMX1231:LMX1232 LWT1231:LWT1232 MGP1231:MGP1232 MQL1231:MQL1232 NAH1231:NAH1232 NKD1231:NKD1232 NTZ1231:NTZ1232 ODV1231:ODV1232 ONR1231:ONR1232 OXN1231:OXN1232 PHJ1231:PHJ1232 PRF1231:PRF1232 QBB1231:QBB1232 QKX1231:QKX1232 QUT1231:QUT1232 REP1231:REP1232 ROL1231:ROL1232 RYH1231:RYH1232 SID1231:SID1232 SRZ1231:SRZ1232 TBV1231:TBV1232 TLR1231:TLR1232 TVN1231:TVN1232 UFJ1231:UFJ1232 UPF1231:UPF1232 UZB1231:UZB1232 VIX1231:VIX1232 VST1231:VST1232 WCP1231:WCP1232 WML1231:WML1232 WWH1231:WWH1232 AI1233:AI1235 JP1231:JP1233 TL1231:TL1233 ADH1231:ADH1233 AND1231:AND1233 AWZ1231:AWZ1233 BGV1231:BGV1233 BQR1231:BQR1233 CAN1231:CAN1233 CKJ1231:CKJ1233 CUF1231:CUF1233 DEB1231:DEB1233 DNX1231:DNX1233 DXT1231:DXT1233 EHP1231:EHP1233 ERL1231:ERL1233 FBH1231:FBH1233 FLD1231:FLD1233 FUZ1231:FUZ1233 GEV1231:GEV1233 GOR1231:GOR1233 GYN1231:GYN1233 HIJ1231:HIJ1233 HSF1231:HSF1233 ICB1231:ICB1233 ILX1231:ILX1233 IVT1231:IVT1233 JFP1231:JFP1233 JPL1231:JPL1233 JZH1231:JZH1233 KJD1231:KJD1233 KSZ1231:KSZ1233 LCV1231:LCV1233 LMR1231:LMR1233 LWN1231:LWN1233 MGJ1231:MGJ1233 MQF1231:MQF1233 NAB1231:NAB1233 NJX1231:NJX1233 NTT1231:NTT1233 ODP1231:ODP1233 ONL1231:ONL1233 OXH1231:OXH1233 PHD1231:PHD1233 PQZ1231:PQZ1233 QAV1231:QAV1233 QKR1231:QKR1233 QUN1231:QUN1233 REJ1231:REJ1233 ROF1231:ROF1233 RYB1231:RYB1233 SHX1231:SHX1233 SRT1231:SRT1233 TBP1231:TBP1233 TLL1231:TLL1233 TVH1231:TVH1233 UFD1231:UFD1233 UOZ1231:UOZ1233 UYV1231:UYV1233 VIR1231:VIR1233 VSN1231:VSN1233 WCJ1231:WCJ1233 WMF1231:WMF1233 WWB1231:WWB1233 AI1227 JP1225 TL1225 ADH1225 AND1225 AWZ1225 BGV1225 BQR1225 CAN1225 CKJ1225 CUF1225 DEB1225 DNX1225 DXT1225 EHP1225 ERL1225 FBH1225 FLD1225 FUZ1225 GEV1225 GOR1225 GYN1225 HIJ1225 HSF1225 ICB1225 ILX1225 IVT1225 JFP1225 JPL1225 JZH1225 KJD1225 KSZ1225 LCV1225 LMR1225 LWN1225 MGJ1225 MQF1225 NAB1225 NJX1225 NTT1225 ODP1225 ONL1225 OXH1225 PHD1225 PQZ1225 QAV1225 QKR1225 QUN1225 REJ1225 ROF1225 RYB1225 SHX1225 SRT1225 TBP1225 TLL1225 TVH1225 UFD1225 UOZ1225 UYV1225 VIR1225 VSN1225 WCJ1225 WMF1225 WWB1225 AU1227 KB1225 TX1225 ADT1225 ANP1225 AXL1225 BHH1225 BRD1225 CAZ1225 CKV1225 CUR1225 DEN1225 DOJ1225 DYF1225 EIB1225 ERX1225 FBT1225 FLP1225 FVL1225 GFH1225 GPD1225 GYZ1225 HIV1225 HSR1225 ICN1225 IMJ1225 IWF1225 JGB1225 JPX1225 JZT1225 KJP1225 KTL1225 LDH1225 LND1225 LWZ1225 MGV1225 MQR1225 NAN1225 NKJ1225 NUF1225 OEB1225 ONX1225 OXT1225 PHP1225 PRL1225 QBH1225 QLD1225 QUZ1225 REV1225 ROR1225 RYN1225 SIJ1225 SSF1225 TCB1225 TLX1225 TVT1225 UFP1225 UPL1225 UZH1225 VJD1225 VSZ1225 WCV1225 WMR1225 WWN1225 AX1227 KE1225 UA1225 ADW1225 ANS1225 AXO1225 BHK1225 BRG1225 CBC1225 CKY1225 CUU1225 DEQ1225 DOM1225 DYI1225 EIE1225 ESA1225 FBW1225 FLS1225 FVO1225 GFK1225 GPG1225 GZC1225 HIY1225 HSU1225 ICQ1225 IMM1225 IWI1225 JGE1225 JQA1225 JZW1225 KJS1225 KTO1225 LDK1225 LNG1225 LXC1225 MGY1225 MQU1225 NAQ1225 NKM1225 NUI1225 OEE1225 OOA1225 OXW1225 PHS1225 PRO1225 QBK1225 QLG1225 QVC1225 REY1225 ROU1225 RYQ1225 SIM1225 SSI1225 TCE1225 TMA1225 TVW1225 UFS1225 UPO1225 UZK1225 VJG1225 VTC1225 WCY1225 WMU1225 WWQ1225 AI1237 JP1235 TL1235 ADH1235 AND1235 AWZ1235 BGV1235 BQR1235 CAN1235 CKJ1235 CUF1235 DEB1235 DNX1235 DXT1235 EHP1235 ERL1235 FBH1235 FLD1235 FUZ1235 GEV1235 GOR1235 GYN1235 HIJ1235 HSF1235 ICB1235 ILX1235 IVT1235 JFP1235 JPL1235 JZH1235 KJD1235 KSZ1235 LCV1235 LMR1235 LWN1235 MGJ1235 MQF1235 NAB1235 NJX1235 NTT1235 ODP1235 ONL1235 OXH1235 PHD1235 PQZ1235 QAV1235 QKR1235 QUN1235 REJ1235 ROF1235 RYB1235 SHX1235 SRT1235 TBP1235 TLL1235 TVH1235 UFD1235 UOZ1235 UYV1235 VIR1235 VSN1235 WCJ1235 WMF1235 WWB1235 AR164 JY164 TU164 ADQ164 ANM164 AXI164 BHE164 BRA164 CAW164 CKS164 CUO164 DEK164 DOG164 DYC164 EHY164 ERU164 FBQ164 FLM164 FVI164 GFE164 GPA164 GYW164 HIS164 HSO164 ICK164 IMG164 IWC164 JFY164 JPU164 JZQ164 KJM164 KTI164 LDE164 LNA164 LWW164 MGS164 MQO164 NAK164 NKG164 NUC164 ODY164 ONU164 OXQ164 PHM164 PRI164 QBE164 QLA164 QUW164 RES164 ROO164 RYK164 SIG164 SSC164 TBY164 TLU164 TVQ164 UFM164 UPI164 UZE164 VJA164 VSW164 WCS164 WMO164 WWK164 AO164 JV164 TR164 ADN164 ANJ164 AXF164 BHB164 BQX164 CAT164 CKP164 CUL164 DEH164 DOD164 DXZ164 EHV164 ERR164 FBN164 FLJ164 FVF164 GFB164 GOX164 GYT164 HIP164 HSL164 ICH164 IMD164 IVZ164 JFV164 JPR164 JZN164 KJJ164 KTF164 LDB164 LMX164 LWT164 MGP164 MQL164 NAH164 NKD164 NTZ164 ODV164 ONR164 OXN164 PHJ164 PRF164 QBB164 QKX164 QUT164 REP164 ROL164 RYH164 SID164 SRZ164 TBV164 TLR164 TVN164 UFJ164 UPF164 UZB164 VIX164 VST164 WCP164 WML164 WWH164 AI336:AI382 JP336:JP382 TL336:TL382 ADH336:ADH382 AND336:AND382 AWZ336:AWZ382 BGV336:BGV382 BQR336:BQR382 CAN336:CAN382 CKJ336:CKJ382 CUF336:CUF382 DEB336:DEB382 DNX336:DNX382 DXT336:DXT382 EHP336:EHP382 ERL336:ERL382 FBH336:FBH382 FLD336:FLD382 FUZ336:FUZ382 GEV336:GEV382 GOR336:GOR382 GYN336:GYN382 HIJ336:HIJ382 HSF336:HSF382 ICB336:ICB382 ILX336:ILX382 IVT336:IVT382 JFP336:JFP382 JPL336:JPL382 JZH336:JZH382 KJD336:KJD382 KSZ336:KSZ382 LCV336:LCV382 LMR336:LMR382 LWN336:LWN382 MGJ336:MGJ382 MQF336:MQF382 NAB336:NAB382 NJX336:NJX382 NTT336:NTT382 ODP336:ODP382 ONL336:ONL382 OXH336:OXH382 PHD336:PHD382 PQZ336:PQZ382 QAV336:QAV382 QKR336:QKR382 QUN336:QUN382 REJ336:REJ382 ROF336:ROF382 RYB336:RYB382 SHX336:SHX382 SRT336:SRT382 TBP336:TBP382 TLL336:TLL382 TVH336:TVH382 UFD336:UFD382 UOZ336:UOZ382 UYV336:UYV382 VIR336:VIR382 VSN336:VSN382 WCJ336:WCJ382 WMF336:WMF382 WWB336:WWB382 AR535 JY535 TU535 ADQ535 ANM535 AXI535 BHE535 BRA535 CAW535 CKS535 CUO535 DEK535 DOG535 DYC535 EHY535 ERU535 FBQ535 FLM535 FVI535 GFE535 GPA535 GYW535 HIS535 HSO535 ICK535 IMG535 IWC535 JFY535 JPU535 JZQ535 KJM535 KTI535 LDE535 LNA535 LWW535 MGS535 MQO535 NAK535 NKG535 NUC535 ODY535 ONU535 OXQ535 PHM535 PRI535 QBE535 QLA535 QUW535 RES535 ROO535 RYK535 SIG535 SSC535 TBY535 TLU535 TVQ535 UFM535 UPI535 UZE535 VJA535 VSW535 WCS535 WMO535 WWK535 AO535 JV535 TR535 ADN535 ANJ535 AXF535 BHB535 BQX535 CAT535 CKP535 CUL535 DEH535 DOD535 DXZ535 EHV535 ERR535 FBN535 FLJ535 FVF535 GFB535 GOX535 GYT535 HIP535 HSL535 ICH535 IMD535 IVZ535 JFV535 JPR535 JZN535 KJJ535 KTF535 LDB535 LMX535 LWT535 MGP535 MQL535 NAH535 NKD535 NTZ535 ODV535 ONR535 OXN535 PHJ535 PRF535 QBB535 QKX535 QUT535 REP535 ROL535 RYH535 SID535 SRZ535 TBV535 TLR535 TVN535 UFJ535 UPF535 UZB535 VIX535 VST535 WCP535 WML535 WWH535 AO676:AO678 JV676:JV678 TR676:TR678 ADN676:ADN678 ANJ676:ANJ678 AXF676:AXF678 BHB676:BHB678 BQX676:BQX678 CAT676:CAT678 CKP676:CKP678 CUL676:CUL678 DEH676:DEH678 DOD676:DOD678 DXZ676:DXZ678 EHV676:EHV678 ERR676:ERR678 FBN676:FBN678 FLJ676:FLJ678 FVF676:FVF678 GFB676:GFB678 GOX676:GOX678 GYT676:GYT678 HIP676:HIP678 HSL676:HSL678 ICH676:ICH678 IMD676:IMD678 IVZ676:IVZ678 JFV676:JFV678 JPR676:JPR678 JZN676:JZN678 KJJ676:KJJ678 KTF676:KTF678 LDB676:LDB678 LMX676:LMX678 LWT676:LWT678 MGP676:MGP678 MQL676:MQL678 NAH676:NAH678 NKD676:NKD678 NTZ676:NTZ678 ODV676:ODV678 ONR676:ONR678 OXN676:OXN678 PHJ676:PHJ678 PRF676:PRF678 QBB676:QBB678 QKX676:QKX678 QUT676:QUT678 REP676:REP678 ROL676:ROL678 RYH676:RYH678 SID676:SID678 SRZ676:SRZ678 TBV676:TBV678 TLR676:TLR678 TVN676:TVN678 UFJ676:UFJ678 UPF676:UPF678 UZB676:UZB678 VIX676:VIX678 VST676:VST678 WCP676:WCP678 WML676:WML678 WWH676:WWH678 AI670:AI678 JP670:JP678 TL670:TL678 ADH670:ADH678 AND670:AND678 AWZ670:AWZ678 BGV670:BGV678 BQR670:BQR678 CAN670:CAN678 CKJ670:CKJ678 CUF670:CUF678 DEB670:DEB678 DNX670:DNX678 DXT670:DXT678 EHP670:EHP678 ERL670:ERL678 FBH670:FBH678 FLD670:FLD678 FUZ670:FUZ678 GEV670:GEV678 GOR670:GOR678 GYN670:GYN678 HIJ670:HIJ678 HSF670:HSF678 ICB670:ICB678 ILX670:ILX678 IVT670:IVT678 JFP670:JFP678 JPL670:JPL678 JZH670:JZH678 KJD670:KJD678 KSZ670:KSZ678 LCV670:LCV678 LMR670:LMR678 LWN670:LWN678 MGJ670:MGJ678 MQF670:MQF678 NAB670:NAB678 NJX670:NJX678 NTT670:NTT678 ODP670:ODP678 ONL670:ONL678 OXH670:OXH678 PHD670:PHD678 PQZ670:PQZ678 QAV670:QAV678 QKR670:QKR678 QUN670:QUN678 REJ670:REJ678 ROF670:ROF678 RYB670:RYB678 SHX670:SHX678 SRT670:SRT678 TBP670:TBP678 TLL670:TLL678 TVH670:TVH678 UFD670:UFD678 UOZ670:UOZ678 UYV670:UYV678 VIR670:VIR678 VSN670:VSN678 WCJ670:WCJ678 WMF670:WMF678 WWB670:WWB678 AI836 JP836 TL836 ADH836 AND836 AWZ836 BGV836 BQR836 CAN836 CKJ836 CUF836 DEB836 DNX836 DXT836 EHP836 ERL836 FBH836 FLD836 FUZ836 GEV836 GOR836 GYN836 HIJ836 HSF836 ICB836 ILX836 IVT836 JFP836 JPL836 JZH836 KJD836 KSZ836 LCV836 LMR836 LWN836 MGJ836 MQF836 NAB836 NJX836 NTT836 ODP836 ONL836 OXH836 PHD836 PQZ836 QAV836 QKR836 QUN836 REJ836 ROF836 RYB836 SHX836 SRT836 TBP836 TLL836 TVH836 UFD836 UOZ836 UYV836 VIR836 VSN836 WCJ836 WMF836 WWB836 AO836 JV836 TR836 ADN836 ANJ836 AXF836 BHB836 BQX836 CAT836 CKP836 CUL836 DEH836 DOD836 DXZ836 EHV836 ERR836 FBN836 FLJ836 FVF836 GFB836 GOX836 GYT836 HIP836 HSL836 ICH836 IMD836 IVZ836 JFV836 JPR836 JZN836 KJJ836 KTF836 LDB836 LMX836 LWT836 MGP836 MQL836 NAH836 NKD836 NTZ836 ODV836 ONR836 OXN836 PHJ836 PRF836 QBB836 QKX836 QUT836 REP836 ROL836 RYH836 SID836 SRZ836 TBV836 TLR836 TVN836 UFJ836 UPF836 UZB836 VIX836 VST836 WCP836 WML836 WWH836 AR836 JY836 TU836 ADQ836 ANM836 AXI836 BHE836 BRA836 CAW836 CKS836 CUO836 DEK836 DOG836 DYC836 EHY836 ERU836 FBQ836 FLM836 FVI836 GFE836 GPA836 GYW836 HIS836 HSO836 ICK836 IMG836 IWC836 JFY836 JPU836 JZQ836 KJM836 KTI836 LDE836 LNA836 LWW836 MGS836 MQO836 NAK836 NKG836 NUC836 ODY836 ONU836 OXQ836 PHM836 PRI836 QBE836 QLA836 QUW836 RES836 ROO836 RYK836 SIG836 SSC836 TBY836 TLU836 TVQ836 UFM836 UPI836 UZE836 VJA836 VSW836 WCS836 WMO836 WWK836 AR961 JY961 TU961 ADQ961 ANM961 AXI961 BHE961 BRA961 CAW961 CKS961 CUO961 DEK961 DOG961 DYC961 EHY961 ERU961 FBQ961 FLM961 FVI961 GFE961 GPA961 GYW961 HIS961 HSO961 ICK961 IMG961 IWC961 JFY961 JPU961 JZQ961 KJM961 KTI961 LDE961 LNA961 LWW961 MGS961 MQO961 NAK961 NKG961 NUC961 ODY961 ONU961 OXQ961 PHM961 PRI961 QBE961 QLA961 QUW961 RES961 ROO961 RYK961 SIG961 SSC961 TBY961 TLU961 TVQ961 UFM961 UPI961 UZE961 VJA961 VSW961 WCS961 WMO961 WWK961 AO961 JV961 TR961 ADN961 ANJ961 AXF961 BHB961 BQX961 CAT961 CKP961 CUL961 DEH961 DOD961 DXZ961 EHV961 ERR961 FBN961 FLJ961 FVF961 GFB961 GOX961 GYT961 HIP961 HSL961 ICH961 IMD961 IVZ961 JFV961 JPR961 JZN961 KJJ961 KTF961 LDB961 LMX961 LWT961 MGP961 MQL961 NAH961 NKD961 NTZ961 ODV961 ONR961 OXN961 PHJ961 PRF961 QBB961 QKX961 QUT961 REP961 ROL961 RYH961 SID961 SRZ961 TBV961 TLR961 TVN961 UFJ961 UPF961 UZB961 VIX961 VST961 WCP961 WML961 WWH961 AI993:AI997 JP993:JP997 TL993:TL997 ADH993:ADH997 AND993:AND997 AWZ993:AWZ997 BGV993:BGV997 BQR993:BQR997 CAN993:CAN997 CKJ993:CKJ997 CUF993:CUF997 DEB993:DEB997 DNX993:DNX997 DXT993:DXT997 EHP993:EHP997 ERL993:ERL997 FBH993:FBH997 FLD993:FLD997 FUZ993:FUZ997 GEV993:GEV997 GOR993:GOR997 GYN993:GYN997 HIJ993:HIJ997 HSF993:HSF997 ICB993:ICB997 ILX993:ILX997 IVT993:IVT997 JFP993:JFP997 JPL993:JPL997 JZH993:JZH997 KJD993:KJD997 KSZ993:KSZ997 LCV993:LCV997 LMR993:LMR997 LWN993:LWN997 MGJ993:MGJ997 MQF993:MQF997 NAB993:NAB997 NJX993:NJX997 NTT993:NTT997 ODP993:ODP997 ONL993:ONL997 OXH993:OXH997 PHD993:PHD997 PQZ993:PQZ997 QAV993:QAV997 QKR993:QKR997 QUN993:QUN997 REJ993:REJ997 ROF993:ROF997 RYB993:RYB997 SHX993:SHX997 SRT993:SRT997 TBP993:TBP997 TLL993:TLL997 TVH993:TVH997 UFD993:UFD997 UOZ993:UOZ997 UYV993:UYV997 VIR993:VIR997 VSN993:VSN997 WCJ993:WCJ997 WMF993:WMF997 WWB993:WWB997 AI961 JP961 TL961 ADH961 AND961 AWZ961 BGV961 BQR961 CAN961 CKJ961 CUF961 DEB961 DNX961 DXT961 EHP961 ERL961 FBH961 FLD961 FUZ961 GEV961 GOR961 GYN961 HIJ961 HSF961 ICB961 ILX961 IVT961 JFP961 JPL961 JZH961 KJD961 KSZ961 LCV961 LMR961 LWN961 MGJ961 MQF961 NAB961 NJX961 NTT961 ODP961 ONL961 OXH961 PHD961 PQZ961 QAV961 QKR961 QUN961 REJ961 ROF961 RYB961 SHX961 SRT961 TBP961 TLL961 TVH961 UFD961 UOZ961 UYV961 VIR961 VSN961 WCJ961 WMF961 WWB961 AR966:AR970 JY966:JY970 TU966:TU970 ADQ966:ADQ970 ANM966:ANM970 AXI966:AXI970 BHE966:BHE970 BRA966:BRA970 CAW966:CAW970 CKS966:CKS970 CUO966:CUO970 DEK966:DEK970 DOG966:DOG970 DYC966:DYC970 EHY966:EHY970 ERU966:ERU970 FBQ966:FBQ970 FLM966:FLM970 FVI966:FVI970 GFE966:GFE970 GPA966:GPA970 GYW966:GYW970 HIS966:HIS970 HSO966:HSO970 ICK966:ICK970 IMG966:IMG970 IWC966:IWC970 JFY966:JFY970 JPU966:JPU970 JZQ966:JZQ970 KJM966:KJM970 KTI966:KTI970 LDE966:LDE970 LNA966:LNA970 LWW966:LWW970 MGS966:MGS970 MQO966:MQO970 NAK966:NAK970 NKG966:NKG970 NUC966:NUC970 ODY966:ODY970 ONU966:ONU970 OXQ966:OXQ970 PHM966:PHM970 PRI966:PRI970 QBE966:QBE970 QLA966:QLA970 QUW966:QUW970 RES966:RES970 ROO966:ROO970 RYK966:RYK970 SIG966:SIG970 SSC966:SSC970 TBY966:TBY970 TLU966:TLU970 TVQ966:TVQ970 UFM966:UFM970 UPI966:UPI970 UZE966:UZE970 VJA966:VJA970 VSW966:VSW970 WCS966:WCS970 WMO966:WMO970 WWK966:WWK970 AR973 JY973 TU973 ADQ973 ANM973 AXI973 BHE973 BRA973 CAW973 CKS973 CUO973 DEK973 DOG973 DYC973 EHY973 ERU973 FBQ973 FLM973 FVI973 GFE973 GPA973 GYW973 HIS973 HSO973 ICK973 IMG973 IWC973 JFY973 JPU973 JZQ973 KJM973 KTI973 LDE973 LNA973 LWW973 MGS973 MQO973 NAK973 NKG973 NUC973 ODY973 ONU973 OXQ973 PHM973 PRI973 QBE973 QLA973 QUW973 RES973 ROO973 RYK973 SIG973 SSC973 TBY973 TLU973 TVQ973 UFM973 UPI973 UZE973 VJA973 VSW973 WCS973 WMO973 WWK973 AR976 JY976 TU976 ADQ976 ANM976 AXI976 BHE976 BRA976 CAW976 CKS976 CUO976 DEK976 DOG976 DYC976 EHY976 ERU976 FBQ976 FLM976 FVI976 GFE976 GPA976 GYW976 HIS976 HSO976 ICK976 IMG976 IWC976 JFY976 JPU976 JZQ976 KJM976 KTI976 LDE976 LNA976 LWW976 MGS976 MQO976 NAK976 NKG976 NUC976 ODY976 ONU976 OXQ976 PHM976 PRI976 QBE976 QLA976 QUW976 RES976 ROO976 RYK976 SIG976 SSC976 TBY976 TLU976 TVQ976 UFM976 UPI976 UZE976 VJA976 VSW976 WCS976 WMO976 WWK976 AR978:AR979 JY978:JY979 TU978:TU979 ADQ978:ADQ979 ANM978:ANM979 AXI978:AXI979 BHE978:BHE979 BRA978:BRA979 CAW978:CAW979 CKS978:CKS979 CUO978:CUO979 DEK978:DEK979 DOG978:DOG979 DYC978:DYC979 EHY978:EHY979 ERU978:ERU979 FBQ978:FBQ979 FLM978:FLM979 FVI978:FVI979 GFE978:GFE979 GPA978:GPA979 GYW978:GYW979 HIS978:HIS979 HSO978:HSO979 ICK978:ICK979 IMG978:IMG979 IWC978:IWC979 JFY978:JFY979 JPU978:JPU979 JZQ978:JZQ979 KJM978:KJM979 KTI978:KTI979 LDE978:LDE979 LNA978:LNA979 LWW978:LWW979 MGS978:MGS979 MQO978:MQO979 NAK978:NAK979 NKG978:NKG979 NUC978:NUC979 ODY978:ODY979 ONU978:ONU979 OXQ978:OXQ979 PHM978:PHM979 PRI978:PRI979 QBE978:QBE979 QLA978:QLA979 QUW978:QUW979 RES978:RES979 ROO978:ROO979 RYK978:RYK979 SIG978:SIG979 SSC978:SSC979 TBY978:TBY979 TLU978:TLU979 TVQ978:TVQ979 UFM978:UFM979 UPI978:UPI979 UZE978:UZE979 VJA978:VJA979 VSW978:VSW979 WCS978:WCS979 WMO978:WMO979 WWK978:WWK979 AO983:AO984 JV983:JV984 TR983:TR984 ADN983:ADN984 ANJ983:ANJ984 AXF983:AXF984 BHB983:BHB984 BQX983:BQX984 CAT983:CAT984 CKP983:CKP984 CUL983:CUL984 DEH983:DEH984 DOD983:DOD984 DXZ983:DXZ984 EHV983:EHV984 ERR983:ERR984 FBN983:FBN984 FLJ983:FLJ984 FVF983:FVF984 GFB983:GFB984 GOX983:GOX984 GYT983:GYT984 HIP983:HIP984 HSL983:HSL984 ICH983:ICH984 IMD983:IMD984 IVZ983:IVZ984 JFV983:JFV984 JPR983:JPR984 JZN983:JZN984 KJJ983:KJJ984 KTF983:KTF984 LDB983:LDB984 LMX983:LMX984 LWT983:LWT984 MGP983:MGP984 MQL983:MQL984 NAH983:NAH984 NKD983:NKD984 NTZ983:NTZ984 ODV983:ODV984 ONR983:ONR984 OXN983:OXN984 PHJ983:PHJ984 PRF983:PRF984 QBB983:QBB984 QKX983:QKX984 QUT983:QUT984 REP983:REP984 ROL983:ROL984 RYH983:RYH984 SID983:SID984 SRZ983:SRZ984 TBV983:TBV984 TLR983:TLR984 TVN983:TVN984 UFJ983:UFJ984 UPF983:UPF984 UZB983:UZB984 VIX983:VIX984 VST983:VST984 WCP983:WCP984 WML983:WML984 WWH983:WWH984 AR983:AR984 JY983:JY984 TU983:TU984 ADQ983:ADQ984 ANM983:ANM984 AXI983:AXI984 BHE983:BHE984 BRA983:BRA984 CAW983:CAW984 CKS983:CKS984 CUO983:CUO984 DEK983:DEK984 DOG983:DOG984 DYC983:DYC984 EHY983:EHY984 ERU983:ERU984 FBQ983:FBQ984 FLM983:FLM984 FVI983:FVI984 GFE983:GFE984 GPA983:GPA984 GYW983:GYW984 HIS983:HIS984 HSO983:HSO984 ICK983:ICK984 IMG983:IMG984 IWC983:IWC984 JFY983:JFY984 JPU983:JPU984 JZQ983:JZQ984 KJM983:KJM984 KTI983:KTI984 LDE983:LDE984 LNA983:LNA984 LWW983:LWW984 MGS983:MGS984 MQO983:MQO984 NAK983:NAK984 NKG983:NKG984 NUC983:NUC984 ODY983:ODY984 ONU983:ONU984 OXQ983:OXQ984 PHM983:PHM984 PRI983:PRI984 QBE983:QBE984 QLA983:QLA984 QUW983:QUW984 RES983:RES984 ROO983:ROO984 RYK983:RYK984 SIG983:SIG984 SSC983:SSC984 TBY983:TBY984 TLU983:TLU984 TVQ983:TVQ984 UFM983:UFM984 UPI983:UPI984 UZE983:UZE984 VJA983:VJA984 VSW983:VSW984 WCS983:WCS984 WMO983:WMO984 WWK983:WWK984 AO986:AO988 JV986:JV988 TR986:TR988 ADN986:ADN988 ANJ986:ANJ988 AXF986:AXF988 BHB986:BHB988 BQX986:BQX988 CAT986:CAT988 CKP986:CKP988 CUL986:CUL988 DEH986:DEH988 DOD986:DOD988 DXZ986:DXZ988 EHV986:EHV988 ERR986:ERR988 FBN986:FBN988 FLJ986:FLJ988 FVF986:FVF988 GFB986:GFB988 GOX986:GOX988 GYT986:GYT988 HIP986:HIP988 HSL986:HSL988 ICH986:ICH988 IMD986:IMD988 IVZ986:IVZ988 JFV986:JFV988 JPR986:JPR988 JZN986:JZN988 KJJ986:KJJ988 KTF986:KTF988 LDB986:LDB988 LMX986:LMX988 LWT986:LWT988 MGP986:MGP988 MQL986:MQL988 NAH986:NAH988 NKD986:NKD988 NTZ986:NTZ988 ODV986:ODV988 ONR986:ONR988 OXN986:OXN988 PHJ986:PHJ988 PRF986:PRF988 QBB986:QBB988 QKX986:QKX988 QUT986:QUT988 REP986:REP988 ROL986:ROL988 RYH986:RYH988 SID986:SID988 SRZ986:SRZ988 TBV986:TBV988 TLR986:TLR988 TVN986:TVN988 UFJ986:UFJ988 UPF986:UPF988 UZB986:UZB988 VIX986:VIX988 VST986:VST988 WCP986:WCP988 WML986:WML988 WWH986:WWH988 AR986:AR988 JY986:JY988 TU986:TU988 ADQ986:ADQ988 ANM986:ANM988 AXI986:AXI988 BHE986:BHE988 BRA986:BRA988 CAW986:CAW988 CKS986:CKS988 CUO986:CUO988 DEK986:DEK988 DOG986:DOG988 DYC986:DYC988 EHY986:EHY988 ERU986:ERU988 FBQ986:FBQ988 FLM986:FLM988 FVI986:FVI988 GFE986:GFE988 GPA986:GPA988 GYW986:GYW988 HIS986:HIS988 HSO986:HSO988 ICK986:ICK988 IMG986:IMG988 IWC986:IWC988 JFY986:JFY988 JPU986:JPU988 JZQ986:JZQ988 KJM986:KJM988 KTI986:KTI988 LDE986:LDE988 LNA986:LNA988 LWW986:LWW988 MGS986:MGS988 MQO986:MQO988 NAK986:NAK988 NKG986:NKG988 NUC986:NUC988 ODY986:ODY988 ONU986:ONU988 OXQ986:OXQ988 PHM986:PHM988 PRI986:PRI988 QBE986:QBE988 QLA986:QLA988 QUW986:QUW988 RES986:RES988 ROO986:ROO988 RYK986:RYK988 SIG986:SIG988 SSC986:SSC988 TBY986:TBY988 TLU986:TLU988 TVQ986:TVQ988 UFM986:UFM988 UPI986:UPI988 UZE986:UZE988 VJA986:VJA988 VSW986:VSW988 WCS986:WCS988 WMO986:WMO988 WWK986:WWK988 AR990:AR991 JY990:JY991 TU990:TU991 ADQ990:ADQ991 ANM990:ANM991 AXI990:AXI991 BHE990:BHE991 BRA990:BRA991 CAW990:CAW991 CKS990:CKS991 CUO990:CUO991 DEK990:DEK991 DOG990:DOG991 DYC990:DYC991 EHY990:EHY991 ERU990:ERU991 FBQ990:FBQ991 FLM990:FLM991 FVI990:FVI991 GFE990:GFE991 GPA990:GPA991 GYW990:GYW991 HIS990:HIS991 HSO990:HSO991 ICK990:ICK991 IMG990:IMG991 IWC990:IWC991 JFY990:JFY991 JPU990:JPU991 JZQ990:JZQ991 KJM990:KJM991 KTI990:KTI991 LDE990:LDE991 LNA990:LNA991 LWW990:LWW991 MGS990:MGS991 MQO990:MQO991 NAK990:NAK991 NKG990:NKG991 NUC990:NUC991 ODY990:ODY991 ONU990:ONU991 OXQ990:OXQ991 PHM990:PHM991 PRI990:PRI991 QBE990:QBE991 QLA990:QLA991 QUW990:QUW991 RES990:RES991 ROO990:ROO991 RYK990:RYK991 SIG990:SIG991 SSC990:SSC991 TBY990:TBY991 TLU990:TLU991 TVQ990:TVQ991 UFM990:UFM991 UPI990:UPI991 UZE990:UZE991 VJA990:VJA991 VSW990:VSW991 WCS990:WCS991 WMO990:WMO991 WWK990:WWK991 AO966:AO976 JV966:JV976 TR966:TR976 ADN966:ADN976 ANJ966:ANJ976 AXF966:AXF976 BHB966:BHB976 BQX966:BQX976 CAT966:CAT976 CKP966:CKP976 CUL966:CUL976 DEH966:DEH976 DOD966:DOD976 DXZ966:DXZ976 EHV966:EHV976 ERR966:ERR976 FBN966:FBN976 FLJ966:FLJ976 FVF966:FVF976 GFB966:GFB976 GOX966:GOX976 GYT966:GYT976 HIP966:HIP976 HSL966:HSL976 ICH966:ICH976 IMD966:IMD976 IVZ966:IVZ976 JFV966:JFV976 JPR966:JPR976 JZN966:JZN976 KJJ966:KJJ976 KTF966:KTF976 LDB966:LDB976 LMX966:LMX976 LWT966:LWT976 MGP966:MGP976 MQL966:MQL976 NAH966:NAH976 NKD966:NKD976 NTZ966:NTZ976 ODV966:ODV976 ONR966:ONR976 OXN966:OXN976 PHJ966:PHJ976 PRF966:PRF976 QBB966:QBB976 QKX966:QKX976 QUT966:QUT976 REP966:REP976 ROL966:ROL976 RYH966:RYH976 SID966:SID976 SRZ966:SRZ976 TBV966:TBV976 TLR966:TLR976 TVN966:TVN976 UFJ966:UFJ976 UPF966:UPF976 UZB966:UZB976 VIX966:VIX976 VST966:VST976 WCP966:WCP976 WML966:WML976 WWH966:WWH976 AO990:AO991 JV990:JV991 TR990:TR991 ADN990:ADN991 ANJ990:ANJ991 AXF990:AXF991 BHB990:BHB991 BQX990:BQX991 CAT990:CAT991 CKP990:CKP991 CUL990:CUL991 DEH990:DEH991 DOD990:DOD991 DXZ990:DXZ991 EHV990:EHV991 ERR990:ERR991 FBN990:FBN991 FLJ990:FLJ991 FVF990:FVF991 GFB990:GFB991 GOX990:GOX991 GYT990:GYT991 HIP990:HIP991 HSL990:HSL991 ICH990:ICH991 IMD990:IMD991 IVZ990:IVZ991 JFV990:JFV991 JPR990:JPR991 JZN990:JZN991 KJJ990:KJJ991 KTF990:KTF991 LDB990:LDB991 LMX990:LMX991 LWT990:LWT991 MGP990:MGP991 MQL990:MQL991 NAH990:NAH991 NKD990:NKD991 NTZ990:NTZ991 ODV990:ODV991 ONR990:ONR991 OXN990:OXN991 PHJ990:PHJ991 PRF990:PRF991 QBB990:QBB991 QKX990:QKX991 QUT990:QUT991 REP990:REP991 ROL990:ROL991 RYH990:RYH991 SID990:SID991 SRZ990:SRZ991 TBV990:TBV991 TLR990:TLR991 TVN990:TVN991 UFJ990:UFJ991 UPF990:UPF991 UZB990:UZB991 VIX990:VIX991 VST990:VST991 WCP990:WCP991 WML990:WML991 WWH990:WWH991 AO978:AO981 JV978:JV981 TR978:TR981 ADN978:ADN981 ANJ978:ANJ981 AXF978:AXF981 BHB978:BHB981 BQX978:BQX981 CAT978:CAT981 CKP978:CKP981 CUL978:CUL981 DEH978:DEH981 DOD978:DOD981 DXZ978:DXZ981 EHV978:EHV981 ERR978:ERR981 FBN978:FBN981 FLJ978:FLJ981 FVF978:FVF981 GFB978:GFB981 GOX978:GOX981 GYT978:GYT981 HIP978:HIP981 HSL978:HSL981 ICH978:ICH981 IMD978:IMD981 IVZ978:IVZ981 JFV978:JFV981 JPR978:JPR981 JZN978:JZN981 KJJ978:KJJ981 KTF978:KTF981 LDB978:LDB981 LMX978:LMX981 LWT978:LWT981 MGP978:MGP981 MQL978:MQL981 NAH978:NAH981 NKD978:NKD981 NTZ978:NTZ981 ODV978:ODV981 ONR978:ONR981 OXN978:OXN981 PHJ978:PHJ981 PRF978:PRF981 QBB978:QBB981 QKX978:QKX981 QUT978:QUT981 REP978:REP981 ROL978:ROL981 RYH978:RYH981 SID978:SID981 SRZ978:SRZ981 TBV978:TBV981 TLR978:TLR981 TVN978:TVN981 UFJ978:UFJ981 UPF978:UPF981 UZB978:UZB981 VIX978:VIX981 VST978:VST981 WCP978:WCP981 WML978:WML981 WWH978:WWH981 AI965:AI966 JP965:JP966 TL965:TL966 ADH965:ADH966 AND965:AND966 AWZ965:AWZ966 BGV965:BGV966 BQR965:BQR966 CAN965:CAN966 CKJ965:CKJ966 CUF965:CUF966 DEB965:DEB966 DNX965:DNX966 DXT965:DXT966 EHP965:EHP966 ERL965:ERL966 FBH965:FBH966 FLD965:FLD966 FUZ965:FUZ966 GEV965:GEV966 GOR965:GOR966 GYN965:GYN966 HIJ965:HIJ966 HSF965:HSF966 ICB965:ICB966 ILX965:ILX966 IVT965:IVT966 JFP965:JFP966 JPL965:JPL966 JZH965:JZH966 KJD965:KJD966 KSZ965:KSZ966 LCV965:LCV966 LMR965:LMR966 LWN965:LWN966 MGJ965:MGJ966 MQF965:MQF966 NAB965:NAB966 NJX965:NJX966 NTT965:NTT966 ODP965:ODP966 ONL965:ONL966 OXH965:OXH966 PHD965:PHD966 PQZ965:PQZ966 QAV965:QAV966 QKR965:QKR966 QUN965:QUN966 REJ965:REJ966 ROF965:ROF966 RYB965:RYB966 SHX965:SHX966 SRT965:SRT966 TBP965:TBP966 TLL965:TLL966 TVH965:TVH966 UFD965:UFD966 UOZ965:UOZ966 UYV965:UYV966 VIR965:VIR966 VSN965:VSN966 WCJ965:WCJ966 WMF965:WMF966 WWB965:WWB966 AI968:AI978 JP968:JP978 TL968:TL978 ADH968:ADH978 AND968:AND978 AWZ968:AWZ978 BGV968:BGV978 BQR968:BQR978 CAN968:CAN978 CKJ968:CKJ978 CUF968:CUF978 DEB968:DEB978 DNX968:DNX978 DXT968:DXT978 EHP968:EHP978 ERL968:ERL978 FBH968:FBH978 FLD968:FLD978 FUZ968:FUZ978 GEV968:GEV978 GOR968:GOR978 GYN968:GYN978 HIJ968:HIJ978 HSF968:HSF978 ICB968:ICB978 ILX968:ILX978 IVT968:IVT978 JFP968:JFP978 JPL968:JPL978 JZH968:JZH978 KJD968:KJD978 KSZ968:KSZ978 LCV968:LCV978 LMR968:LMR978 LWN968:LWN978 MGJ968:MGJ978 MQF968:MQF978 NAB968:NAB978 NJX968:NJX978 NTT968:NTT978 ODP968:ODP978 ONL968:ONL978 OXH968:OXH978 PHD968:PHD978 PQZ968:PQZ978 QAV968:QAV978 QKR968:QKR978 QUN968:QUN978 REJ968:REJ978 ROF968:ROF978 RYB968:RYB978 SHX968:SHX978 SRT968:SRT978 TBP968:TBP978 TLL968:TLL978 TVH968:TVH978 UFD968:UFD978 UOZ968:UOZ978 UYV968:UYV978 VIR968:VIR978 VSN968:VSN978 WCJ968:WCJ978 WMF968:WMF978 WWB968:WWB978 AI980:AI985 JP980:JP985 TL980:TL985 ADH980:ADH985 AND980:AND985 AWZ980:AWZ985 BGV980:BGV985 BQR980:BQR985 CAN980:CAN985 CKJ980:CKJ985 CUF980:CUF985 DEB980:DEB985 DNX980:DNX985 DXT980:DXT985 EHP980:EHP985 ERL980:ERL985 FBH980:FBH985 FLD980:FLD985 FUZ980:FUZ985 GEV980:GEV985 GOR980:GOR985 GYN980:GYN985 HIJ980:HIJ985 HSF980:HSF985 ICB980:ICB985 ILX980:ILX985 IVT980:IVT985 JFP980:JFP985 JPL980:JPL985 JZH980:JZH985 KJD980:KJD985 KSZ980:KSZ985 LCV980:LCV985 LMR980:LMR985 LWN980:LWN985 MGJ980:MGJ985 MQF980:MQF985 NAB980:NAB985 NJX980:NJX985 NTT980:NTT985 ODP980:ODP985 ONL980:ONL985 OXH980:OXH985 PHD980:PHD985 PQZ980:PQZ985 QAV980:QAV985 QKR980:QKR985 QUN980:QUN985 REJ980:REJ985 ROF980:ROF985 RYB980:RYB985 SHX980:SHX985 SRT980:SRT985 TBP980:TBP985 TLL980:TLL985 TVH980:TVH985 UFD980:UFD985 UOZ980:UOZ985 UYV980:UYV985 VIR980:VIR985 VSN980:VSN985 WCJ980:WCJ985 WMF980:WMF985 WWB980:WWB985 AI989:AI991 JP989:JP991 TL989:TL991 ADH989:ADH991 AND989:AND991 AWZ989:AWZ991 BGV989:BGV991 BQR989:BQR991 CAN989:CAN991 CKJ989:CKJ991 CUF989:CUF991 DEB989:DEB991 DNX989:DNX991 DXT989:DXT991 EHP989:EHP991 ERL989:ERL991 FBH989:FBH991 FLD989:FLD991 FUZ989:FUZ991 GEV989:GEV991 GOR989:GOR991 GYN989:GYN991 HIJ989:HIJ991 HSF989:HSF991 ICB989:ICB991 ILX989:ILX991 IVT989:IVT991 JFP989:JFP991 JPL989:JPL991 JZH989:JZH991 KJD989:KJD991 KSZ989:KSZ991 LCV989:LCV991 LMR989:LMR991 LWN989:LWN991 MGJ989:MGJ991 MQF989:MQF991 NAB989:NAB991 NJX989:NJX991 NTT989:NTT991 ODP989:ODP991 ONL989:ONL991 OXH989:OXH991 PHD989:PHD991 PQZ989:PQZ991 QAV989:QAV991 QKR989:QKR991 QUN989:QUN991 REJ989:REJ991 ROF989:ROF991 RYB989:RYB991 SHX989:SHX991 SRT989:SRT991 TBP989:TBP991 TLL989:TLL991 TVH989:TVH991 UFD989:UFD991 UOZ989:UOZ991 UYV989:UYV991 VIR989:VIR991 VSN989:VSN991 WCJ989:WCJ991 WMF989:WMF991 WWB989:WWB991 AR676:AR678 JY676:JY678 TU676:TU678 ADQ676:ADQ678 ANM676:ANM678 AXI676:AXI678 BHE676:BHE678 BRA676:BRA678 CAW676:CAW678 CKS676:CKS678 CUO676:CUO678 DEK676:DEK678 DOG676:DOG678 DYC676:DYC678 EHY676:EHY678 ERU676:ERU678 FBQ676:FBQ678 FLM676:FLM678 FVI676:FVI678 GFE676:GFE678 GPA676:GPA678 GYW676:GYW678 HIS676:HIS678 HSO676:HSO678 ICK676:ICK678 IMG676:IMG678 IWC676:IWC678 JFY676:JFY678 JPU676:JPU678 JZQ676:JZQ678 KJM676:KJM678 KTI676:KTI678 LDE676:LDE678 LNA676:LNA678 LWW676:LWW678 MGS676:MGS678 MQO676:MQO678 NAK676:NAK678 NKG676:NKG678 NUC676:NUC678 ODY676:ODY678 ONU676:ONU678 OXQ676:OXQ678 PHM676:PHM678 PRI676:PRI678 QBE676:QBE678 QLA676:QLA678 QUW676:QUW678 RES676:RES678 ROO676:ROO678 RYK676:RYK678 SIG676:SIG678 SSC676:SSC678 TBY676:TBY678 TLU676:TLU678 TVQ676:TVQ678 UFM676:UFM678 UPI676:UPI678 UZE676:UZE678 VJA676:VJA678 VSW676:VSW678 WCS676:WCS678 WMO676:WMO678 WWK676:WWK678 AI1070:AI1083 JP1070:JP1083 TL1070:TL1083 ADH1070:ADH1083 AND1070:AND1083 AWZ1070:AWZ1083 BGV1070:BGV1083 BQR1070:BQR1083 CAN1070:CAN1083 CKJ1070:CKJ1083 CUF1070:CUF1083 DEB1070:DEB1083 DNX1070:DNX1083 DXT1070:DXT1083 EHP1070:EHP1083 ERL1070:ERL1083 FBH1070:FBH1083 FLD1070:FLD1083 FUZ1070:FUZ1083 GEV1070:GEV1083 GOR1070:GOR1083 GYN1070:GYN1083 HIJ1070:HIJ1083 HSF1070:HSF1083 ICB1070:ICB1083 ILX1070:ILX1083 IVT1070:IVT1083 JFP1070:JFP1083 JPL1070:JPL1083 JZH1070:JZH1083 KJD1070:KJD1083 KSZ1070:KSZ1083 LCV1070:LCV1083 LMR1070:LMR1083 LWN1070:LWN1083 MGJ1070:MGJ1083 MQF1070:MQF1083 NAB1070:NAB1083 NJX1070:NJX1083 NTT1070:NTT1083 ODP1070:ODP1083 ONL1070:ONL1083 OXH1070:OXH1083 PHD1070:PHD1083 PQZ1070:PQZ1083 QAV1070:QAV1083 QKR1070:QKR1083 QUN1070:QUN1083 REJ1070:REJ1083 ROF1070:ROF1083 RYB1070:RYB1083 SHX1070:SHX1083 SRT1070:SRT1083 TBP1070:TBP1083 TLL1070:TLL1083 TVH1070:TVH1083 UFD1070:UFD1083 UOZ1070:UOZ1083 UYV1070:UYV1083 VIR1070:VIR1083 VSN1070:VSN1083 WCJ1070:WCJ1083 WMF1070:WMF1083 WWB1070:WWB1083 AR1183 JY1181 TU1181 ADQ1181 ANM1181 AXI1181 BHE1181 BRA1181 CAW1181 CKS1181 CUO1181 DEK1181 DOG1181 DYC1181 EHY1181 ERU1181 FBQ1181 FLM1181 FVI1181 GFE1181 GPA1181 GYW1181 HIS1181 HSO1181 ICK1181 IMG1181 IWC1181 JFY1181 JPU1181 JZQ1181 KJM1181 KTI1181 LDE1181 LNA1181 LWW1181 MGS1181 MQO1181 NAK1181 NKG1181 NUC1181 ODY1181 ONU1181 OXQ1181 PHM1181 PRI1181 QBE1181 QLA1181 QUW1181 RES1181 ROO1181 RYK1181 SIG1181 SSC1181 TBY1181 TLU1181 TVQ1181 UFM1181 UPI1181 UZE1181 VJA1181 VSW1181 WCS1181 WMO1181 WWK1181 AO1183 JV1181 TR1181 ADN1181 ANJ1181 AXF1181 BHB1181 BQX1181 CAT1181 CKP1181 CUL1181 DEH1181 DOD1181 DXZ1181 EHV1181 ERR1181 FBN1181 FLJ1181 FVF1181 GFB1181 GOX1181 GYT1181 HIP1181 HSL1181 ICH1181 IMD1181 IVZ1181 JFV1181 JPR1181 JZN1181 KJJ1181 KTF1181 LDB1181 LMX1181 LWT1181 MGP1181 MQL1181 NAH1181 NKD1181 NTZ1181 ODV1181 ONR1181 OXN1181 PHJ1181 PRF1181 QBB1181 QKX1181 QUT1181 REP1181 ROL1181 RYH1181 SID1181 SRZ1181 TBV1181 TLR1181 TVN1181 UFJ1181 UPF1181 UZB1181 VIX1181 VST1181 WCP1181 WML1181 WWH1181 AI1183 JP1181 TL1181 ADH1181 AND1181 AWZ1181 BGV1181 BQR1181 CAN1181 CKJ1181 CUF1181 DEB1181 DNX1181 DXT1181 EHP1181 ERL1181 FBH1181 FLD1181 FUZ1181 GEV1181 GOR1181 GYN1181 HIJ1181 HSF1181 ICB1181 ILX1181 IVT1181 JFP1181 JPL1181 JZH1181 KJD1181 KSZ1181 LCV1181 LMR1181 LWN1181 MGJ1181 MQF1181 NAB1181 NJX1181 NTT1181 ODP1181 ONL1181 OXH1181 PHD1181 PQZ1181 QAV1181 QKR1181 QUN1181 REJ1181 ROF1181 RYB1181 SHX1181 SRT1181 TBP1181 TLL1181 TVH1181 UFD1181 UOZ1181 UYV1181 VIR1181 VSN1181 WCJ1181 WMF1181 WWB1181 AI1142:AI1169 JP1140:JP1167 TL1140:TL1167 ADH1140:ADH1167 AND1140:AND1167 AWZ1140:AWZ1167 BGV1140:BGV1167 BQR1140:BQR1167 CAN1140:CAN1167 CKJ1140:CKJ1167 CUF1140:CUF1167 DEB1140:DEB1167 DNX1140:DNX1167 DXT1140:DXT1167 EHP1140:EHP1167 ERL1140:ERL1167 FBH1140:FBH1167 FLD1140:FLD1167 FUZ1140:FUZ1167 GEV1140:GEV1167 GOR1140:GOR1167 GYN1140:GYN1167 HIJ1140:HIJ1167 HSF1140:HSF1167 ICB1140:ICB1167 ILX1140:ILX1167 IVT1140:IVT1167 JFP1140:JFP1167 JPL1140:JPL1167 JZH1140:JZH1167 KJD1140:KJD1167 KSZ1140:KSZ1167 LCV1140:LCV1167 LMR1140:LMR1167 LWN1140:LWN1167 MGJ1140:MGJ1167 MQF1140:MQF1167 NAB1140:NAB1167 NJX1140:NJX1167 NTT1140:NTT1167 ODP1140:ODP1167 ONL1140:ONL1167 OXH1140:OXH1167 PHD1140:PHD1167 PQZ1140:PQZ1167 QAV1140:QAV1167 QKR1140:QKR1167 QUN1140:QUN1167 REJ1140:REJ1167 ROF1140:ROF1167 RYB1140:RYB1167 SHX1140:SHX1167 SRT1140:SRT1167 TBP1140:TBP1167 TLL1140:TLL1167 TVH1140:TVH1167 UFD1140:UFD1167 UOZ1140:UOZ1167 UYV1140:UYV1167 VIR1140:VIR1167 VSN1140:VSN1167 WCJ1140:WCJ1167 WMF1140:WMF1167 WWB1140:WWB1167 AO1142:AO1169 JV1140:JV1167 TR1140:TR1167 ADN1140:ADN1167 ANJ1140:ANJ1167 AXF1140:AXF1167 BHB1140:BHB1167 BQX1140:BQX1167 CAT1140:CAT1167 CKP1140:CKP1167 CUL1140:CUL1167 DEH1140:DEH1167 DOD1140:DOD1167 DXZ1140:DXZ1167 EHV1140:EHV1167 ERR1140:ERR1167 FBN1140:FBN1167 FLJ1140:FLJ1167 FVF1140:FVF1167 GFB1140:GFB1167 GOX1140:GOX1167 GYT1140:GYT1167 HIP1140:HIP1167 HSL1140:HSL1167 ICH1140:ICH1167 IMD1140:IMD1167 IVZ1140:IVZ1167 JFV1140:JFV1167 JPR1140:JPR1167 JZN1140:JZN1167 KJJ1140:KJJ1167 KTF1140:KTF1167 LDB1140:LDB1167 LMX1140:LMX1167 LWT1140:LWT1167 MGP1140:MGP1167 MQL1140:MQL1167 NAH1140:NAH1167 NKD1140:NKD1167 NTZ1140:NTZ1167 ODV1140:ODV1167 ONR1140:ONR1167 OXN1140:OXN1167 PHJ1140:PHJ1167 PRF1140:PRF1167 QBB1140:QBB1167 QKX1140:QKX1167 QUT1140:QUT1167 REP1140:REP1167 ROL1140:ROL1167 RYH1140:RYH1167 SID1140:SID1167 SRZ1140:SRZ1167 TBV1140:TBV1167 TLR1140:TLR1167 TVN1140:TVN1167 UFJ1140:UFJ1167 UPF1140:UPF1167 UZB1140:UZB1167 VIX1140:VIX1167 VST1140:VST1167 WCP1140:WCP1167 WML1140:WML1167 WWH1140:WWH1167 AR1142:AR1169 JY1140:JY1167 TU1140:TU1167 ADQ1140:ADQ1167 ANM1140:ANM1167 AXI1140:AXI1167 BHE1140:BHE1167 BRA1140:BRA1167 CAW1140:CAW1167 CKS1140:CKS1167 CUO1140:CUO1167 DEK1140:DEK1167 DOG1140:DOG1167 DYC1140:DYC1167 EHY1140:EHY1167 ERU1140:ERU1167 FBQ1140:FBQ1167 FLM1140:FLM1167 FVI1140:FVI1167 GFE1140:GFE1167 GPA1140:GPA1167 GYW1140:GYW1167 HIS1140:HIS1167 HSO1140:HSO1167 ICK1140:ICK1167 IMG1140:IMG1167 IWC1140:IWC1167 JFY1140:JFY1167 JPU1140:JPU1167 JZQ1140:JZQ1167 KJM1140:KJM1167 KTI1140:KTI1167 LDE1140:LDE1167 LNA1140:LNA1167 LWW1140:LWW1167 MGS1140:MGS1167 MQO1140:MQO1167 NAK1140:NAK1167 NKG1140:NKG1167 NUC1140:NUC1167 ODY1140:ODY1167 ONU1140:ONU1167 OXQ1140:OXQ1167 PHM1140:PHM1167 PRI1140:PRI1167 QBE1140:QBE1167 QLA1140:QLA1167 QUW1140:QUW1167 RES1140:RES1167 ROO1140:ROO1167 RYK1140:RYK1167 SIG1140:SIG1167 SSC1140:SSC1167 TBY1140:TBY1167 TLU1140:TLU1167 TVQ1140:TVQ1167 UFM1140:UFM1167 UPI1140:UPI1167 UZE1140:UZE1167 VJA1140:VJA1167 VSW1140:VSW1167 WCS1140:WCS1167 WMO1140:WMO1167 WWK1140:WWK1167 AO1070:AO1084 JV1070:JV1084 TR1070:TR1084 ADN1070:ADN1084 ANJ1070:ANJ1084 AXF1070:AXF1084 BHB1070:BHB1084 BQX1070:BQX1084 CAT1070:CAT1084 CKP1070:CKP1084 CUL1070:CUL1084 DEH1070:DEH1084 DOD1070:DOD1084 DXZ1070:DXZ1084 EHV1070:EHV1084 ERR1070:ERR1084 FBN1070:FBN1084 FLJ1070:FLJ1084 FVF1070:FVF1084 GFB1070:GFB1084 GOX1070:GOX1084 GYT1070:GYT1084 HIP1070:HIP1084 HSL1070:HSL1084 ICH1070:ICH1084 IMD1070:IMD1084 IVZ1070:IVZ1084 JFV1070:JFV1084 JPR1070:JPR1084 JZN1070:JZN1084 KJJ1070:KJJ1084 KTF1070:KTF1084 LDB1070:LDB1084 LMX1070:LMX1084 LWT1070:LWT1084 MGP1070:MGP1084 MQL1070:MQL1084 NAH1070:NAH1084 NKD1070:NKD1084 NTZ1070:NTZ1084 ODV1070:ODV1084 ONR1070:ONR1084 OXN1070:OXN1084 PHJ1070:PHJ1084 PRF1070:PRF1084 QBB1070:QBB1084 QKX1070:QKX1084 QUT1070:QUT1084 REP1070:REP1084 ROL1070:ROL1084 RYH1070:RYH1084 SID1070:SID1084 SRZ1070:SRZ1084 TBV1070:TBV1084 TLR1070:TLR1084 TVN1070:TVN1084 UFJ1070:UFJ1084 UPF1070:UPF1084 UZB1070:UZB1084 VIX1070:VIX1084 VST1070:VST1084 WCP1070:WCP1084 WML1070:WML1084 WWH1070:WWH1084 AR1070:AR1084 JY1070:JY1084 TU1070:TU1084 ADQ1070:ADQ1084 ANM1070:ANM1084 AXI1070:AXI1084 BHE1070:BHE1084 BRA1070:BRA1084 CAW1070:CAW1084 CKS1070:CKS1084 CUO1070:CUO1084 DEK1070:DEK1084 DOG1070:DOG1084 DYC1070:DYC1084 EHY1070:EHY1084 ERU1070:ERU1084 FBQ1070:FBQ1084 FLM1070:FLM1084 FVI1070:FVI1084 GFE1070:GFE1084 GPA1070:GPA1084 GYW1070:GYW1084 HIS1070:HIS1084 HSO1070:HSO1084 ICK1070:ICK1084 IMG1070:IMG1084 IWC1070:IWC1084 JFY1070:JFY1084 JPU1070:JPU1084 JZQ1070:JZQ1084 KJM1070:KJM1084 KTI1070:KTI1084 LDE1070:LDE1084 LNA1070:LNA1084 LWW1070:LWW1084 MGS1070:MGS1084 MQO1070:MQO1084 NAK1070:NAK1084 NKG1070:NKG1084 NUC1070:NUC1084 ODY1070:ODY1084 ONU1070:ONU1084 OXQ1070:OXQ1084 PHM1070:PHM1084 PRI1070:PRI1084 QBE1070:QBE1084 QLA1070:QLA1084 QUW1070:QUW1084 RES1070:RES1084 ROO1070:ROO1084 RYK1070:RYK1084 SIG1070:SIG1084 SSC1070:SSC1084 TBY1070:TBY1084 TLU1070:TLU1084 TVQ1070:TVQ1084 UFM1070:UFM1084 UPI1070:UPI1084 UZE1070:UZE1084 VJA1070:VJA1084 VSW1070:VSW1084 WCS1070:WCS1084 WMO1070:WMO1084 WWK1070:WWK1084 WWH11:WWH35 WML11:WML35 WCP11:WCP35 VST11:VST35 VIX11:VIX35 UZB11:UZB35 UPF11:UPF35 UFJ11:UFJ35 TVN11:TVN35 TLR11:TLR35 TBV11:TBV35 SRZ11:SRZ35 SID11:SID35 RYH11:RYH35 ROL11:ROL35 REP11:REP35 QUT11:QUT35 QKX11:QKX35 QBB11:QBB35 PRF11:PRF35 PHJ11:PHJ35 OXN11:OXN35 ONR11:ONR35 ODV11:ODV35 NTZ11:NTZ35 NKD11:NKD35 NAH11:NAH35 MQL11:MQL35 MGP11:MGP35 LWT11:LWT35 LMX11:LMX35 LDB11:LDB35 KTF11:KTF35 KJJ11:KJJ35 JZN11:JZN35 JPR11:JPR35 JFV11:JFV35 IVZ11:IVZ35 IMD11:IMD35 ICH11:ICH35 HSL11:HSL35 HIP11:HIP35 GYT11:GYT35 GOX11:GOX35 GFB11:GFB35 FVF11:FVF35 FLJ11:FLJ35 FBN11:FBN35 ERR11:ERR35 EHV11:EHV35 DXZ11:DXZ35 DOD11:DOD35 DEH11:DEH35 CUL11:CUL35 CKP11:CKP35 CAT11:CAT35 BQX11:BQX35 BHB11:BHB35 AXF11:AXF35 ANJ11:ANJ35 ADN11:ADN35 TR11:TR35 JV11:JV35 AO11:AO35 WWK11:WWK35 WMO11:WMO35 WCS11:WCS35 VSW11:VSW35 VJA11:VJA35 UZE11:UZE35 UPI11:UPI35 UFM11:UFM35 TVQ11:TVQ35 TLU11:TLU35 TBY11:TBY35 SSC11:SSC35 SIG11:SIG35 RYK11:RYK35 ROO11:ROO35 RES11:RES35 QUW11:QUW35 QLA11:QLA35 QBE11:QBE35 PRI11:PRI35 PHM11:PHM35 OXQ11:OXQ35 ONU11:ONU35 ODY11:ODY35 NUC11:NUC35 NKG11:NKG35 NAK11:NAK35 MQO11:MQO35 MGS11:MGS35 LWW11:LWW35 LNA11:LNA35 LDE11:LDE35 KTI11:KTI35 KJM11:KJM35 JZQ11:JZQ35 JPU11:JPU35 JFY11:JFY35 IWC11:IWC35 IMG11:IMG35 ICK11:ICK35 HSO11:HSO35 HIS11:HIS35 GYW11:GYW35 GPA11:GPA35 GFE11:GFE35 FVI11:FVI35 FLM11:FLM35 FBQ11:FBQ35 ERU11:ERU35 EHY11:EHY35 DYC11:DYC35 DOG11:DOG35 DEK11:DEK35 CUO11:CUO35 CKS11:CKS35 CAW11:CAW35 BRA11:BRA35 BHE11:BHE35 AXI11:AXI35 ANM11:ANM35 ADQ11:ADQ35 TU11:TU35 JY11:JY35 AR11:AR35 WWB11:WWB36 WMF11:WMF36 WCJ11:WCJ36 VSN11:VSN36 VIR11:VIR36 UYV11:UYV36 UOZ11:UOZ36 UFD11:UFD36 TVH11:TVH36 TLL11:TLL36 TBP11:TBP36 SRT11:SRT36 SHX11:SHX36 RYB11:RYB36 ROF11:ROF36 REJ11:REJ36 QUN11:QUN36 QKR11:QKR36 QAV11:QAV36 PQZ11:PQZ36 PHD11:PHD36 OXH11:OXH36 ONL11:ONL36 ODP11:ODP36 NTT11:NTT36 NJX11:NJX36 NAB11:NAB36 MQF11:MQF36 MGJ11:MGJ36 LWN11:LWN36 LMR11:LMR36 LCV11:LCV36 KSZ11:KSZ36 KJD11:KJD36 JZH11:JZH36 JPL11:JPL36 JFP11:JFP36 IVT11:IVT36 ILX11:ILX36 ICB11:ICB36 HSF11:HSF36 HIJ11:HIJ36 GYN11:GYN36 GOR11:GOR36 GEV11:GEV36 FUZ11:FUZ36 FLD11:FLD36 FBH11:FBH36 ERL11:ERL36 EHP11:EHP36 DXT11:DXT36 DNX11:DNX36 DEB11:DEB36 CUF11:CUF36 CKJ11:CKJ36 CAN11:CAN36 BQR11:BQR36 BGV11:BGV36 AWZ11:AWZ36 AND11:AND36 ADH11:ADH36 TL11:TL36 JP11:JP36 AI11:AI36 AR827 JY827 TU827 ADQ827 ANM827 AXI827 BHE827 BRA827 CAW827 CKS827 CUO827 DEK827 DOG827 DYC827 EHY827 ERU827 FBQ827 FLM827 FVI827 GFE827 GPA827 GYW827 HIS827 HSO827 ICK827 IMG827 IWC827 JFY827 JPU827 JZQ827 KJM827 KTI827 LDE827 LNA827 LWW827 MGS827 MQO827 NAK827 NKG827 NUC827 ODY827 ONU827 OXQ827 PHM827 PRI827 QBE827 QLA827 QUW827 RES827 ROO827 RYK827 SIG827 SSC827 TBY827 TLU827 TVQ827 UFM827 UPI827 UZE827 VJA827 VSW827 WCS827 WMO827 WWK827 AO827 JV827 TR827 ADN827 ANJ827 AXF827 BHB827 BQX827 CAT827 CKP827 CUL827 DEH827 DOD827 DXZ827 EHV827 ERR827 FBN827 FLJ827 FVF827 GFB827 GOX827 GYT827 HIP827 HSL827 ICH827 IMD827 IVZ827 JFV827 JPR827 JZN827 KJJ827 KTF827 LDB827 LMX827 LWT827 MGP827 MQL827 NAH827 NKD827 NTZ827 ODV827 ONR827 OXN827 PHJ827 PRF827 QBB827 QKX827 QUT827 REP827 ROL827 RYH827 SID827 SRZ827 TBV827 TLR827 TVN827 UFJ827 UPF827 UZB827 VIX827 VST827 WCP827 WML827 WWH827 AI827 JP827 TL827 ADH827 AND827 AWZ827 BGV827 BQR827 CAN827 CKJ827 CUF827 DEB827 DNX827 DXT827 EHP827 ERL827 FBH827 FLD827 FUZ827 GEV827 GOR827 GYN827 HIJ827 HSF827 ICB827 ILX827 IVT827 JFP827 JPL827 JZH827 KJD827 KSZ827 LCV827 LMR827 LWN827 MGJ827 MQF827 NAB827 NJX827 NTT827 ODP827 ONL827 OXH827 PHD827 PQZ827 QAV827 QKR827 QUN827 REJ827 ROF827 RYB827 SHX827 SRT827 TBP827 TLL827 TVH827 UFD827 UOZ827 UYV827 VIR827 VSN827 WCJ827 WMF827 WWB827 AR1092 AO1092 AI1092 AI518 KE518 UA518 ADW518 ANS518 AXO518 BHK518 BRG518 CBC518 CKY518 CUU518 DEQ518 DOM518 DYI518 EIE518 ESA518 FBW518 FLS518 FVO518 GFK518 GPG518 GZC518 HIY518 HSU518 ICQ518 IMM518 IWI518 JGE518 JQA518 JZW518 KJS518 KTO518 LDK518 LNG518 LXC518 MGY518 MQU518 NAQ518 NKM518 NUI518 OEE518 OOA518 OXW518 PHS518 PRO518 QBK518 QLG518 QVC518 REY518 ROU518 RYQ518 SIM518 SSI518 TCE518 TMA518 TVW518 UFS518 UPO518 UZK518 VJG518 VTC518 WCY518 WMU518 WWQ518 AL524 KH524 UD524 ADZ524 ANV524 AXR524 BHN524 BRJ524 CBF524 CLB524 CUX524 DET524 DOP524 DYL524 EIH524 ESD524 FBZ524 FLV524 FVR524 GFN524 GPJ524 GZF524 HJB524 HSX524 ICT524 IMP524 IWL524 JGH524 JQD524 JZZ524 KJV524 KTR524 LDN524 LNJ524 LXF524 MHB524 MQX524 NAT524 NKP524 NUL524 OEH524 OOD524 OXZ524 PHV524 PRR524 QBN524 QLJ524 QVF524 RFB524 ROX524 RYT524 SIP524 SSL524 TCH524 TMD524 TVZ524 UFV524 UPR524 UZN524 VJJ524 VTF524 WDB524 WMX524 WWT524 AI524 KE524 UA524 ADW524 ANS524 AXO524 BHK524 BRG524 CBC524 CKY524 CUU524 DEQ524 DOM524 DYI524 EIE524 ESA524 FBW524 FLS524 FVO524 GFK524 GPG524 GZC524 HIY524 HSU524 ICQ524 IMM524 IWI524 JGE524 JQA524 JZW524 KJS524 KTO524 LDK524 LNG524 LXC524 MGY524 MQU524 NAQ524 NKM524 NUI524 OEE524 OOA524 OXW524 PHS524 PRO524 QBK524 QLG524 QVC524 REY524 ROU524 RYQ524 SIM524 SSI524 TCE524 TMA524 TVW524 UFS524 UPO524 UZK524 VJG524 VTC524 WCY524 WMU524 WWQ524 AO508:AO514 KK508:KK514 UG508:UG514 AEC508:AEC514 ANY508:ANY514 AXU508:AXU514 BHQ508:BHQ514 BRM508:BRM514 CBI508:CBI514 CLE508:CLE514 CVA508:CVA514 DEW508:DEW514 DOS508:DOS514 DYO508:DYO514 EIK508:EIK514 ESG508:ESG514 FCC508:FCC514 FLY508:FLY514 FVU508:FVU514 GFQ508:GFQ514 GPM508:GPM514 GZI508:GZI514 HJE508:HJE514 HTA508:HTA514 ICW508:ICW514 IMS508:IMS514 IWO508:IWO514 JGK508:JGK514 JQG508:JQG514 KAC508:KAC514 KJY508:KJY514 KTU508:KTU514 LDQ508:LDQ514 LNM508:LNM514 LXI508:LXI514 MHE508:MHE514 MRA508:MRA514 NAW508:NAW514 NKS508:NKS514 NUO508:NUO514 OEK508:OEK514 OOG508:OOG514 OYC508:OYC514 PHY508:PHY514 PRU508:PRU514 QBQ508:QBQ514 QLM508:QLM514 QVI508:QVI514 RFE508:RFE514 RPA508:RPA514 RYW508:RYW514 SIS508:SIS514 SSO508:SSO514 TCK508:TCK514 TMG508:TMG514 TWC508:TWC514 UFY508:UFY514 UPU508:UPU514 UZQ508:UZQ514 VJM508:VJM514 VTI508:VTI514 WDE508:WDE514 WNA508:WNA514 WWW508:WWW514 AR508:AR514 KN508:KN514 UJ508:UJ514 AEF508:AEF514 AOB508:AOB514 AXX508:AXX514 BHT508:BHT514 BRP508:BRP514 CBL508:CBL514 CLH508:CLH514 CVD508:CVD514 DEZ508:DEZ514 DOV508:DOV514 DYR508:DYR514 EIN508:EIN514 ESJ508:ESJ514 FCF508:FCF514 FMB508:FMB514 FVX508:FVX514 GFT508:GFT514 GPP508:GPP514 GZL508:GZL514 HJH508:HJH514 HTD508:HTD514 ICZ508:ICZ514 IMV508:IMV514 IWR508:IWR514 JGN508:JGN514 JQJ508:JQJ514 KAF508:KAF514 KKB508:KKB514 KTX508:KTX514 LDT508:LDT514 LNP508:LNP514 LXL508:LXL514 MHH508:MHH514 MRD508:MRD514 NAZ508:NAZ514 NKV508:NKV514 NUR508:NUR514 OEN508:OEN514 OOJ508:OOJ514 OYF508:OYF514 PIB508:PIB514 PRX508:PRX514 QBT508:QBT514 QLP508:QLP514 QVL508:QVL514 RFH508:RFH514 RPD508:RPD514 RYZ508:RYZ514 SIV508:SIV514 SSR508:SSR514 TCN508:TCN514 TMJ508:TMJ514 TWF508:TWF514 UGB508:UGB514 UPX508:UPX514 UZT508:UZT514 VJP508:VJP514 VTL508:VTL514 WDH508:WDH514 WND508:WND514 WWZ508:WWZ514 AI508:AI514 KE508:KE514 UA508:UA514 ADW508:ADW514 ANS508:ANS514 AXO508:AXO514 BHK508:BHK514 BRG508:BRG514 CBC508:CBC514 CKY508:CKY514 CUU508:CUU514 DEQ508:DEQ514 DOM508:DOM514 DYI508:DYI514 EIE508:EIE514 ESA508:ESA514 FBW508:FBW514 FLS508:FLS514 FVO508:FVO514 GFK508:GFK514 GPG508:GPG514 GZC508:GZC514 HIY508:HIY514 HSU508:HSU514 ICQ508:ICQ514 IMM508:IMM514 IWI508:IWI514 JGE508:JGE514 JQA508:JQA514 JZW508:JZW514 KJS508:KJS514 KTO508:KTO514 LDK508:LDK514 LNG508:LNG514 LXC508:LXC514 MGY508:MGY514 MQU508:MQU514 NAQ508:NAQ514 NKM508:NKM514 NUI508:NUI514 OEE508:OEE514 OOA508:OOA514 OXW508:OXW514 PHS508:PHS514 PRO508:PRO514 QBK508:QBK514 QLG508:QLG514 QVC508:QVC514 REY508:REY514 ROU508:ROU514 RYQ508:RYQ514 SIM508:SIM514 SSI508:SSI514 TCE508:TCE514 TMA508:TMA514 TVW508:TVW514 UFS508:UFS514 UPO508:UPO514 UZK508:UZK514 VJG508:VJG514 VTC508:VTC514 WCY508:WCY514 WMU508:WMU514 WWQ508:WWQ514 AR570 KN570 UJ570 AEF570 AOB570 AXX570 BHT570 BRP570 CBL570 CLH570 CVD570 DEZ570 DOV570 DYR570 EIN570 ESJ570 FCF570 FMB570 FVX570 GFT570 GPP570 GZL570 HJH570 HTD570 ICZ570 IMV570 IWR570 JGN570 JQJ570 KAF570 KKB570 KTX570 LDT570 LNP570 LXL570 MHH570 MRD570 NAZ570 NKV570 NUR570 OEN570 OOJ570 OYF570 PIB570 PRX570 QBT570 QLP570 QVL570 RFH570 RPD570 RYZ570 SIV570 SSR570 TCN570 TMJ570 TWF570 UGB570 UPX570 UZT570 VJP570 VTL570 WDH570 WND570 WWZ570 AO570 KK570 UG570 AEC570 ANY570 AXU570 BHQ570 BRM570 CBI570 CLE570 CVA570 DEW570 DOS570 DYO570 EIK570 ESG570 FCC570 FLY570 FVU570 GFQ570 GPM570 GZI570 HJE570 HTA570 ICW570 IMS570 IWO570 JGK570 JQG570 KAC570 KJY570 KTU570 LDQ570 LNM570 LXI570 MHE570 MRA570 NAW570 NKS570 NUO570 OEK570 OOG570 OYC570 PHY570 PRU570 QBQ570 QLM570 QVI570 RFE570 RPA570 RYW570 SIS570 SSO570 TCK570 TMG570 TWC570 UFY570 UPU570 UZQ570 VJM570 VTI570 WDE570 WNA570 WWW570 AI570 KE570 UA570 ADW570 ANS570 AXO570 BHK570 BRG570 CBC570 CKY570 CUU570 DEQ570 DOM570 DYI570 EIE570 ESA570 FBW570 FLS570 FVO570 GFK570 GPG570 GZC570 HIY570 HSU570 ICQ570 IMM570 IWI570 JGE570 JQA570 JZW570 KJS570 KTO570 LDK570 LNG570 LXC570 MGY570 MQU570 NAQ570 NKM570 NUI570 OEE570 OOA570 OXW570 PHS570 PRO570 QBK570 QLG570 QVC570 REY570 ROU570 RYQ570 SIM570 SSI570 TCE570 TMA570 TVW570 UFS570 UPO570 UZK570 VJG570 VTC570 WCY570 WMU570 WWQ570 AR585 KN585 UJ585 AEF585 AOB585 AXX585 BHT585 BRP585 CBL585 CLH585 CVD585 DEZ585 DOV585 DYR585 EIN585 ESJ585 FCF585 FMB585 FVX585 GFT585 GPP585 GZL585 HJH585 HTD585 ICZ585 IMV585 IWR585 JGN585 JQJ585 KAF585 KKB585 KTX585 LDT585 LNP585 LXL585 MHH585 MRD585 NAZ585 NKV585 NUR585 OEN585 OOJ585 OYF585 PIB585 PRX585 QBT585 QLP585 QVL585 RFH585 RPD585 RYZ585 SIV585 SSR585 TCN585 TMJ585 TWF585 UGB585 UPX585 UZT585 VJP585 VTL585 WDH585 WND585 WWZ585 AO585 KK585 UG585 AEC585 ANY585 AXU585 BHQ585 BRM585 CBI585 CLE585 CVA585 DEW585 DOS585 DYO585 EIK585 ESG585 FCC585 FLY585 FVU585 GFQ585 GPM585 GZI585 HJE585 HTA585 ICW585 IMS585 IWO585 JGK585 JQG585 KAC585 KJY585 KTU585 LDQ585 LNM585 LXI585 MHE585 MRA585 NAW585 NKS585 NUO585 OEK585 OOG585 OYC585 PHY585 PRU585 QBQ585 QLM585 QVI585 RFE585 RPA585 RYW585 SIS585 SSO585 TCK585 TMG585 TWC585 UFY585 UPU585 UZQ585 VJM585 VTI585 WDE585 WNA585 WWW585 WCY741 KN741 UJ741 AEF741 AOB741 AXX741 BHT741 BRP741 CBL741 CLH741 CVD741 DEZ741 DOV741 DYR741 EIN741 ESJ741 FCF741 FMB741 FVX741 GFT741 GPP741 GZL741 HJH741 HTD741 ICZ741 IMV741 IWR741 JGN741 JQJ741 KAF741 KKB741 KTX741 LDT741 LNP741 LXL741 MHH741 MRD741 NAZ741 NKV741 NUR741 OEN741 OOJ741 OYF741 PIB741 PRX741 QBT741 QLP741 QVL741 RFH741 RPD741 RYZ741 SIV741 SSR741 TCN741 TMJ741 TWF741 UGB741 UPX741 UZT741 VJP741 VTL741 WDH741 WND741 WWZ741 WMU741 KK741 UG741 AEC741 ANY741 AXU741 BHQ741 BRM741 CBI741 CLE741 CVA741 DEW741 DOS741 DYO741 EIK741 ESG741 FCC741 FLY741 FVU741 GFQ741 GPM741 GZI741 HJE741 HTA741 ICW741 IMS741 IWO741 JGK741 JQG741 KAC741 KJY741 KTU741 LDQ741 LNM741 LXI741 MHE741 MRA741 NAW741 NKS741 NUO741 OEK741 OOG741 OYC741 PHY741 PRU741 QBQ741 QLM741 QVI741 RFE741 RPA741 RYW741 SIS741 SSO741 TCK741 TMG741 TWC741 UFY741 UPU741 UZQ741 VJM741 VTI741 WDE741 WNA741 WWW741 WWQ741 KE741 UA741 ADW741 ANS741 AXO741 BHK741 BRG741 CBC741 CKY741 CUU741 DEQ741 DOM741 DYI741 EIE741 ESA741 FBW741 FLS741 FVO741 GFK741 GPG741 GZC741 HIY741 HSU741 ICQ741 IMM741 IWI741 JGE741 JQA741 JZW741 KJS741 KTO741 LDK741 LNG741 LXC741 MGY741 MQU741 NAQ741 NKM741 NUI741 OEE741 OOA741 OXW741 PHS741 PRO741 QBK741 QLG741 QVC741 REY741 ROU741 RYQ741 SIM741 SSI741 TCE741 TMA741 TVW741 UFS741 UPO741 UZK741 VJG741 VTC741 AR941:AR951 KN941:KN951 UJ941:UJ951 AEF941:AEF951 AOB941:AOB951 AXX941:AXX951 BHT941:BHT951 BRP941:BRP951 CBL941:CBL951 CLH941:CLH951 CVD941:CVD951 DEZ941:DEZ951 DOV941:DOV951 DYR941:DYR951 EIN941:EIN951 ESJ941:ESJ951 FCF941:FCF951 FMB941:FMB951 FVX941:FVX951 GFT941:GFT951 GPP941:GPP951 GZL941:GZL951 HJH941:HJH951 HTD941:HTD951 ICZ941:ICZ951 IMV941:IMV951 IWR941:IWR951 JGN941:JGN951 JQJ941:JQJ951 KAF941:KAF951 KKB941:KKB951 KTX941:KTX951 LDT941:LDT951 LNP941:LNP951 LXL941:LXL951 MHH941:MHH951 MRD941:MRD951 NAZ941:NAZ951 NKV941:NKV951 NUR941:NUR951 OEN941:OEN951 OOJ941:OOJ951 OYF941:OYF951 PIB941:PIB951 PRX941:PRX951 QBT941:QBT951 QLP941:QLP951 QVL941:QVL951 RFH941:RFH951 RPD941:RPD951 RYZ941:RYZ951 SIV941:SIV951 SSR941:SSR951 TCN941:TCN951 TMJ941:TMJ951 TWF941:TWF951 UGB941:UGB951 UPX941:UPX951 UZT941:UZT951 VJP941:VJP951 VTL941:VTL951 WDH941:WDH951 WND941:WND951 WWZ941:WWZ951 AI951 KE951 UA951 ADW951 ANS951 AXO951 BHK951 BRG951 CBC951 CKY951 CUU951 DEQ951 DOM951 DYI951 EIE951 ESA951 FBW951 FLS951 FVO951 GFK951 GPG951 GZC951 HIY951 HSU951 ICQ951 IMM951 IWI951 JGE951 JQA951 JZW951 KJS951 KTO951 LDK951 LNG951 LXC951 MGY951 MQU951 NAQ951 NKM951 NUI951 OEE951 OOA951 OXW951 PHS951 PRO951 QBK951 QLG951 QVC951 REY951 ROU951 RYQ951 SIM951 SSI951 TCE951 TMA951 TVW951 UFS951 UPO951 UZK951 VJG951 VTC951 WCY951 WMU951 WWQ951 AO941:AO951 KK941:KK951 UG941:UG951 AEC941:AEC951 ANY941:ANY951 AXU941:AXU951 BHQ941:BHQ951 BRM941:BRM951 CBI941:CBI951 CLE941:CLE951 CVA941:CVA951 DEW941:DEW951 DOS941:DOS951 DYO941:DYO951 EIK941:EIK951 ESG941:ESG951 FCC941:FCC951 FLY941:FLY951 FVU941:FVU951 GFQ941:GFQ951 GPM941:GPM951 GZI941:GZI951 HJE941:HJE951 HTA941:HTA951 ICW941:ICW951 IMS941:IMS951 IWO941:IWO951 JGK941:JGK951 JQG941:JQG951 KAC941:KAC951 KJY941:KJY951 KTU941:KTU951 LDQ941:LDQ951 LNM941:LNM951 LXI941:LXI951 MHE941:MHE951 MRA941:MRA951 NAW941:NAW951 NKS941:NKS951 NUO941:NUO951 OEK941:OEK951 OOG941:OOG951 OYC941:OYC951 PHY941:PHY951 PRU941:PRU951 QBQ941:QBQ951 QLM941:QLM951 QVI941:QVI951 RFE941:RFE951 RPA941:RPA951 RYW941:RYW951 SIS941:SIS951 SSO941:SSO951 TCK941:TCK951 TMG941:TMG951 TWC941:TWC951 UFY941:UFY951 UPU941:UPU951 UZQ941:UZQ951 VJM941:VJM951 VTI941:VTI951 WDE941:WDE951 WNA941:WNA951 WWW941:WWW951 AX955:AX956 KT955:KT956 UP955:UP956 AEL955:AEL956 AOH955:AOH956 AYD955:AYD956 BHZ955:BHZ956 BRV955:BRV956 CBR955:CBR956 CLN955:CLN956 CVJ955:CVJ956 DFF955:DFF956 DPB955:DPB956 DYX955:DYX956 EIT955:EIT956 ESP955:ESP956 FCL955:FCL956 FMH955:FMH956 FWD955:FWD956 GFZ955:GFZ956 GPV955:GPV956 GZR955:GZR956 HJN955:HJN956 HTJ955:HTJ956 IDF955:IDF956 INB955:INB956 IWX955:IWX956 JGT955:JGT956 JQP955:JQP956 KAL955:KAL956 KKH955:KKH956 KUD955:KUD956 LDZ955:LDZ956 LNV955:LNV956 LXR955:LXR956 MHN955:MHN956 MRJ955:MRJ956 NBF955:NBF956 NLB955:NLB956 NUX955:NUX956 OET955:OET956 OOP955:OOP956 OYL955:OYL956 PIH955:PIH956 PSD955:PSD956 QBZ955:QBZ956 QLV955:QLV956 QVR955:QVR956 RFN955:RFN956 RPJ955:RPJ956 RZF955:RZF956 SJB955:SJB956 SSX955:SSX956 TCT955:TCT956 TMP955:TMP956 TWL955:TWL956 UGH955:UGH956 UQD955:UQD956 UZZ955:UZZ956 VJV955:VJV956 VTR955:VTR956 WDN955:WDN956 WNJ955:WNJ956 WXF955:WXF956 AI941:AI943 KE941:KE943 UA941:UA943 ADW941:ADW943 ANS941:ANS943 AXO941:AXO943 BHK941:BHK943 BRG941:BRG943 CBC941:CBC943 CKY941:CKY943 CUU941:CUU943 DEQ941:DEQ943 DOM941:DOM943 DYI941:DYI943 EIE941:EIE943 ESA941:ESA943 FBW941:FBW943 FLS941:FLS943 FVO941:FVO943 GFK941:GFK943 GPG941:GPG943 GZC941:GZC943 HIY941:HIY943 HSU941:HSU943 ICQ941:ICQ943 IMM941:IMM943 IWI941:IWI943 JGE941:JGE943 JQA941:JQA943 JZW941:JZW943 KJS941:KJS943 KTO941:KTO943 LDK941:LDK943 LNG941:LNG943 LXC941:LXC943 MGY941:MGY943 MQU941:MQU943 NAQ941:NAQ943 NKM941:NKM943 NUI941:NUI943 OEE941:OEE943 OOA941:OOA943 OXW941:OXW943 PHS941:PHS943 PRO941:PRO943 QBK941:QBK943 QLG941:QLG943 QVC941:QVC943 REY941:REY943 ROU941:ROU943 RYQ941:RYQ943 SIM941:SIM943 SSI941:SSI943 TCE941:TCE943 TMA941:TMA943 TVW941:TVW943 UFS941:UFS943 UPO941:UPO943 UZK941:UZK943 VJG941:VJG943 VTC941:VTC943 WCY941:WCY943 WMU941:WMU943 WWQ941:WWQ943 AU941:AU942 KQ941:KQ942 UM941:UM942 AEI941:AEI942 AOE941:AOE942 AYA941:AYA942 BHW941:BHW942 BRS941:BRS942 CBO941:CBO942 CLK941:CLK942 CVG941:CVG942 DFC941:DFC942 DOY941:DOY942 DYU941:DYU942 EIQ941:EIQ942 ESM941:ESM942 FCI941:FCI942 FME941:FME942 FWA941:FWA942 GFW941:GFW942 GPS941:GPS942 GZO941:GZO942 HJK941:HJK942 HTG941:HTG942 IDC941:IDC942 IMY941:IMY942 IWU941:IWU942 JGQ941:JGQ942 JQM941:JQM942 KAI941:KAI942 KKE941:KKE942 KUA941:KUA942 LDW941:LDW942 LNS941:LNS942 LXO941:LXO942 MHK941:MHK942 MRG941:MRG942 NBC941:NBC942 NKY941:NKY942 NUU941:NUU942 OEQ941:OEQ942 OOM941:OOM942 OYI941:OYI942 PIE941:PIE942 PSA941:PSA942 QBW941:QBW942 QLS941:QLS942 QVO941:QVO942 RFK941:RFK942 RPG941:RPG942 RZC941:RZC942 SIY941:SIY942 SSU941:SSU942 TCQ941:TCQ942 TMM941:TMM942 TWI941:TWI942 UGE941:UGE942 UQA941:UQA942 UZW941:UZW942 VJS941:VJS942 VTO941:VTO942 WDK941:WDK942 WNG941:WNG942 WXC941:WXC942 AI945:AI948 KE945:KE948 UA945:UA948 ADW945:ADW948 ANS945:ANS948 AXO945:AXO948 BHK945:BHK948 BRG945:BRG948 CBC945:CBC948 CKY945:CKY948 CUU945:CUU948 DEQ945:DEQ948 DOM945:DOM948 DYI945:DYI948 EIE945:EIE948 ESA945:ESA948 FBW945:FBW948 FLS945:FLS948 FVO945:FVO948 GFK945:GFK948 GPG945:GPG948 GZC945:GZC948 HIY945:HIY948 HSU945:HSU948 ICQ945:ICQ948 IMM945:IMM948 IWI945:IWI948 JGE945:JGE948 JQA945:JQA948 JZW945:JZW948 KJS945:KJS948 KTO945:KTO948 LDK945:LDK948 LNG945:LNG948 LXC945:LXC948 MGY945:MGY948 MQU945:MQU948 NAQ945:NAQ948 NKM945:NKM948 NUI945:NUI948 OEE945:OEE948 OOA945:OOA948 OXW945:OXW948 PHS945:PHS948 PRO945:PRO948 QBK945:QBK948 QLG945:QLG948 QVC945:QVC948 REY945:REY948 ROU945:ROU948 RYQ945:RYQ948 SIM945:SIM948 SSI945:SSI948 TCE945:TCE948 TMA945:TMA948 TVW945:TVW948 UFS945:UFS948 UPO945:UPO948 UZK945:UZK948 VJG945:VJG948 VTC945:VTC948 WCY945:WCY948 WMU945:WMU948 WWQ945:WWQ948 AU949:AU950 KQ949:KQ950 UM949:UM950 AEI949:AEI950 AOE949:AOE950 AYA949:AYA950 BHW949:BHW950 BRS949:BRS950 CBO949:CBO950 CLK949:CLK950 CVG949:CVG950 DFC949:DFC950 DOY949:DOY950 DYU949:DYU950 EIQ949:EIQ950 ESM949:ESM950 FCI949:FCI950 FME949:FME950 FWA949:FWA950 GFW949:GFW950 GPS949:GPS950 GZO949:GZO950 HJK949:HJK950 HTG949:HTG950 IDC949:IDC950 IMY949:IMY950 IWU949:IWU950 JGQ949:JGQ950 JQM949:JQM950 KAI949:KAI950 KKE949:KKE950 KUA949:KUA950 LDW949:LDW950 LNS949:LNS950 LXO949:LXO950 MHK949:MHK950 MRG949:MRG950 NBC949:NBC950 NKY949:NKY950 NUU949:NUU950 OEQ949:OEQ950 OOM949:OOM950 OYI949:OYI950 PIE949:PIE950 PSA949:PSA950 QBW949:QBW950 QLS949:QLS950 QVO949:QVO950 RFK949:RFK950 RPG949:RPG950 RZC949:RZC950 SIY949:SIY950 SSU949:SSU950 TCQ949:TCQ950 TMM949:TMM950 TWI949:TWI950 UGE949:UGE950 UQA949:UQA950 UZW949:UZW950 VJS949:VJS950 VTO949:VTO950 WDK949:WDK950 WNG949:WNG950 WXC949:WXC950 AU953 KQ953 UM953 AEI953 AOE953 AYA953 BHW953 BRS953 CBO953 CLK953 CVG953 DFC953 DOY953 DYU953 EIQ953 ESM953 FCI953 FME953 FWA953 GFW953 GPS953 GZO953 HJK953 HTG953 IDC953 IMY953 IWU953 JGQ953 JQM953 KAI953 KKE953 KUA953 LDW953 LNS953 LXO953 MHK953 MRG953 NBC953 NKY953 NUU953 OEQ953 OOM953 OYI953 PIE953 PSA953 QBW953 QLS953 QVO953 RFK953 RPG953 RZC953 SIY953 SSU953 TCQ953 TMM953 TWI953 UGE953 UQA953 UZW953 VJS953 VTO953 WDK953 WNG953 WXC953 AU955:AU957 KQ955:KQ957 UM955:UM957 AEI955:AEI957 AOE955:AOE957 AYA955:AYA957 BHW955:BHW957 BRS955:BRS957 CBO955:CBO957 CLK955:CLK957 CVG955:CVG957 DFC955:DFC957 DOY955:DOY957 DYU955:DYU957 EIQ955:EIQ957 ESM955:ESM957 FCI955:FCI957 FME955:FME957 FWA955:FWA957 GFW955:GFW957 GPS955:GPS957 GZO955:GZO957 HJK955:HJK957 HTG955:HTG957 IDC955:IDC957 IMY955:IMY957 IWU955:IWU957 JGQ955:JGQ957 JQM955:JQM957 KAI955:KAI957 KKE955:KKE957 KUA955:KUA957 LDW955:LDW957 LNS955:LNS957 LXO955:LXO957 MHK955:MHK957 MRG955:MRG957 NBC955:NBC957 NKY955:NKY957 NUU955:NUU957 OEQ955:OEQ957 OOM955:OOM957 OYI955:OYI957 PIE955:PIE957 PSA955:PSA957 QBW955:QBW957 QLS955:QLS957 QVO955:QVO957 RFK955:RFK957 RPG955:RPG957 RZC955:RZC957 SIY955:SIY957 SSU955:SSU957 TCQ955:TCQ957 TMM955:TMM957 TWI955:TWI957 UGE955:UGE957 UQA955:UQA957 UZW955:UZW957 VJS955:VJS957 VTO955:VTO957 WDK955:WDK957 WNG955:WNG957 WXC955:WXC957" xr:uid="{88601671-A928-4051-9663-4D6DC2D2B833}">
      <formula1>0</formula1>
      <formula2>100</formula2>
    </dataValidation>
    <dataValidation type="decimal" allowBlank="1" showErrorMessage="1" errorTitle="Stroški dela operaterja" error="decimalno število!" sqref="AD9:AE10 JK9:JL10 TG9:TH10 ADC9:ADD10 AMY9:AMZ10 AWU9:AWV10 BGQ9:BGR10 BQM9:BQN10 CAI9:CAJ10 CKE9:CKF10 CUA9:CUB10 DDW9:DDX10 DNS9:DNT10 DXO9:DXP10 EHK9:EHL10 ERG9:ERH10 FBC9:FBD10 FKY9:FKZ10 FUU9:FUV10 GEQ9:GER10 GOM9:GON10 GYI9:GYJ10 HIE9:HIF10 HSA9:HSB10 IBW9:IBX10 ILS9:ILT10 IVO9:IVP10 JFK9:JFL10 JPG9:JPH10 JZC9:JZD10 KIY9:KIZ10 KSU9:KSV10 LCQ9:LCR10 LMM9:LMN10 LWI9:LWJ10 MGE9:MGF10 MQA9:MQB10 MZW9:MZX10 NJS9:NJT10 NTO9:NTP10 ODK9:ODL10 ONG9:ONH10 OXC9:OXD10 PGY9:PGZ10 PQU9:PQV10 QAQ9:QAR10 QKM9:QKN10 QUI9:QUJ10 REE9:REF10 ROA9:ROB10 RXW9:RXX10 SHS9:SHT10 SRO9:SRP10 TBK9:TBL10 TLG9:TLH10 TVC9:TVD10 UEY9:UEZ10 UOU9:UOV10 UYQ9:UYR10 VIM9:VIN10 VSI9:VSJ10 WCE9:WCF10 WMA9:WMB10 WVW9:WVX10 AD1009:AE1009 JK1009:JL1009 TG1009:TH1009 ADC1009:ADD1009 AMY1009:AMZ1009 AWU1009:AWV1009 BGQ1009:BGR1009 BQM1009:BQN1009 CAI1009:CAJ1009 CKE1009:CKF1009 CUA1009:CUB1009 DDW1009:DDX1009 DNS1009:DNT1009 DXO1009:DXP1009 EHK1009:EHL1009 ERG1009:ERH1009 FBC1009:FBD1009 FKY1009:FKZ1009 FUU1009:FUV1009 GEQ1009:GER1009 GOM1009:GON1009 GYI1009:GYJ1009 HIE1009:HIF1009 HSA1009:HSB1009 IBW1009:IBX1009 ILS1009:ILT1009 IVO1009:IVP1009 JFK1009:JFL1009 JPG1009:JPH1009 JZC1009:JZD1009 KIY1009:KIZ1009 KSU1009:KSV1009 LCQ1009:LCR1009 LMM1009:LMN1009 LWI1009:LWJ1009 MGE1009:MGF1009 MQA1009:MQB1009 MZW1009:MZX1009 NJS1009:NJT1009 NTO1009:NTP1009 ODK1009:ODL1009 ONG1009:ONH1009 OXC1009:OXD1009 PGY1009:PGZ1009 PQU1009:PQV1009 QAQ1009:QAR1009 QKM1009:QKN1009 QUI1009:QUJ1009 REE1009:REF1009 ROA1009:ROB1009 RXW1009:RXX1009 SHS1009:SHT1009 SRO1009:SRP1009 TBK1009:TBL1009 TLG1009:TLH1009 TVC1009:TVD1009 UEY1009:UEZ1009 UOU1009:UOV1009 UYQ1009:UYR1009 VIM1009:VIN1009 VSI1009:VSJ1009 WCE1009:WCF1009 WMA1009:WMB1009 WVW1009:WVX1009 AD1021:AE1021 JK1021:JL1021 TG1021:TH1021 ADC1021:ADD1021 AMY1021:AMZ1021 AWU1021:AWV1021 BGQ1021:BGR1021 BQM1021:BQN1021 CAI1021:CAJ1021 CKE1021:CKF1021 CUA1021:CUB1021 DDW1021:DDX1021 DNS1021:DNT1021 DXO1021:DXP1021 EHK1021:EHL1021 ERG1021:ERH1021 FBC1021:FBD1021 FKY1021:FKZ1021 FUU1021:FUV1021 GEQ1021:GER1021 GOM1021:GON1021 GYI1021:GYJ1021 HIE1021:HIF1021 HSA1021:HSB1021 IBW1021:IBX1021 ILS1021:ILT1021 IVO1021:IVP1021 JFK1021:JFL1021 JPG1021:JPH1021 JZC1021:JZD1021 KIY1021:KIZ1021 KSU1021:KSV1021 LCQ1021:LCR1021 LMM1021:LMN1021 LWI1021:LWJ1021 MGE1021:MGF1021 MQA1021:MQB1021 MZW1021:MZX1021 NJS1021:NJT1021 NTO1021:NTP1021 ODK1021:ODL1021 ONG1021:ONH1021 OXC1021:OXD1021 PGY1021:PGZ1021 PQU1021:PQV1021 QAQ1021:QAR1021 QKM1021:QKN1021 QUI1021:QUJ1021 REE1021:REF1021 ROA1021:ROB1021 RXW1021:RXX1021 SHS1021:SHT1021 SRO1021:SRP1021 TBK1021:TBL1021 TLG1021:TLH1021 TVC1021:TVD1021 UEY1021:UEZ1021 UOU1021:UOV1021 UYQ1021:UYR1021 VIM1021:VIN1021 VSI1021:VSJ1021 WCE1021:WCF1021 WMA1021:WMB1021 WVW1021:WVX1021 AD406:AE406 JZ406:KA406 TV406:TW406 ADR406:ADS406 ANN406:ANO406 AXJ406:AXK406 BHF406:BHG406 BRB406:BRC406 CAX406:CAY406 CKT406:CKU406 CUP406:CUQ406 DEL406:DEM406 DOH406:DOI406 DYD406:DYE406 EHZ406:EIA406 ERV406:ERW406 FBR406:FBS406 FLN406:FLO406 FVJ406:FVK406 GFF406:GFG406 GPB406:GPC406 GYX406:GYY406 HIT406:HIU406 HSP406:HSQ406 ICL406:ICM406 IMH406:IMI406 IWD406:IWE406 JFZ406:JGA406 JPV406:JPW406 JZR406:JZS406 KJN406:KJO406 KTJ406:KTK406 LDF406:LDG406 LNB406:LNC406 LWX406:LWY406 MGT406:MGU406 MQP406:MQQ406 NAL406:NAM406 NKH406:NKI406 NUD406:NUE406 ODZ406:OEA406 ONV406:ONW406 OXR406:OXS406 PHN406:PHO406 PRJ406:PRK406 QBF406:QBG406 QLB406:QLC406 QUX406:QUY406 RET406:REU406 ROP406:ROQ406 RYL406:RYM406 SIH406:SII406 SSD406:SSE406 TBZ406:TCA406 TLV406:TLW406 TVR406:TVS406 UFN406:UFO406 UPJ406:UPK406 UZF406:UZG406 VJB406:VJC406 VSX406:VSY406 WCT406:WCU406 WMP406:WMQ406 WWL406:WWM406 AD62:AE62 AD56:AE57" xr:uid="{63886E62-0155-41CE-B413-6ADAD455B684}">
      <formula1>0</formula1>
      <formula2>200</formula2>
    </dataValidation>
    <dataValidation type="whole" allowBlank="1" showErrorMessage="1" errorTitle="Klasifikacija" error="Gl. zavihek Classification ali zavihek Klasifikacija_x000a_" sqref="Z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Z1009 JG1009 TC1009 ACY1009 AMU1009 AWQ1009 BGM1009 BQI1009 CAE1009 CKA1009 CTW1009 DDS1009 DNO1009 DXK1009 EHG1009 ERC1009 FAY1009 FKU1009 FUQ1009 GEM1009 GOI1009 GYE1009 HIA1009 HRW1009 IBS1009 ILO1009 IVK1009 JFG1009 JPC1009 JYY1009 KIU1009 KSQ1009 LCM1009 LMI1009 LWE1009 MGA1009 MPW1009 MZS1009 NJO1009 NTK1009 ODG1009 ONC1009 OWY1009 PGU1009 PQQ1009 QAM1009 QKI1009 QUE1009 REA1009 RNW1009 RXS1009 SHO1009 SRK1009 TBG1009 TLC1009 TUY1009 UEU1009 UOQ1009 UYM1009 VII1009 VSE1009 WCA1009 WLW1009 WVS1009 Z1013:Z1018 JG1013:JG1018 TC1013:TC1018 ACY1013:ACY1018 AMU1013:AMU1018 AWQ1013:AWQ1018 BGM1013:BGM1018 BQI1013:BQI1018 CAE1013:CAE1018 CKA1013:CKA1018 CTW1013:CTW1018 DDS1013:DDS1018 DNO1013:DNO1018 DXK1013:DXK1018 EHG1013:EHG1018 ERC1013:ERC1018 FAY1013:FAY1018 FKU1013:FKU1018 FUQ1013:FUQ1018 GEM1013:GEM1018 GOI1013:GOI1018 GYE1013:GYE1018 HIA1013:HIA1018 HRW1013:HRW1018 IBS1013:IBS1018 ILO1013:ILO1018 IVK1013:IVK1018 JFG1013:JFG1018 JPC1013:JPC1018 JYY1013:JYY1018 KIU1013:KIU1018 KSQ1013:KSQ1018 LCM1013:LCM1018 LMI1013:LMI1018 LWE1013:LWE1018 MGA1013:MGA1018 MPW1013:MPW1018 MZS1013:MZS1018 NJO1013:NJO1018 NTK1013:NTK1018 ODG1013:ODG1018 ONC1013:ONC1018 OWY1013:OWY1018 PGU1013:PGU1018 PQQ1013:PQQ1018 QAM1013:QAM1018 QKI1013:QKI1018 QUE1013:QUE1018 REA1013:REA1018 RNW1013:RNW1018 RXS1013:RXS1018 SHO1013:SHO1018 SRK1013:SRK1018 TBG1013:TBG1018 TLC1013:TLC1018 TUY1013:TUY1018 UEU1013:UEU1018 UOQ1013:UOQ1018 UYM1013:UYM1018 VII1013:VII1018 VSE1013:VSE1018 WCA1013:WCA1018 WLW1013:WLW1018 WVS1013:WVS1018 Z1021 JG1021 TC1021 ACY1021 AMU1021 AWQ1021 BGM1021 BQI1021 CAE1021 CKA1021 CTW1021 DDS1021 DNO1021 DXK1021 EHG1021 ERC1021 FAY1021 FKU1021 FUQ1021 GEM1021 GOI1021 GYE1021 HIA1021 HRW1021 IBS1021 ILO1021 IVK1021 JFG1021 JPC1021 JYY1021 KIU1021 KSQ1021 LCM1021 LMI1021 LWE1021 MGA1021 MPW1021 MZS1021 NJO1021 NTK1021 ODG1021 ONC1021 OWY1021 PGU1021 PQQ1021 QAM1021 QKI1021 QUE1021 REA1021 RNW1021 RXS1021 SHO1021 SRK1021 TBG1021 TLC1021 TUY1021 UEU1021 UOQ1021 UYM1021 VII1021 VSE1021 WCA1021 WLW1021 WVS1021 Z406 JV406 TR406 ADN406 ANJ406 AXF406 BHB406 BQX406 CAT406 CKP406 CUL406 DEH406 DOD406 DXZ406 EHV406 ERR406 FBN406 FLJ406 FVF406 GFB406 GOX406 GYT406 HIP406 HSL406 ICH406 IMD406 IVZ406 JFV406 JPR406 JZN406 KJJ406 KTF406 LDB406 LMX406 LWT406 MGP406 MQL406 NAH406 NKD406 NTZ406 ODV406 ONR406 OXN406 PHJ406 PRF406 QBB406 QKX406 QUT406 REP406 ROL406 RYH406 SID406 SRZ406 TBV406 TLR406 TVN406 UFJ406 UPF406 UZB406 VIX406 VST406 WCP406 WML406 WWH406 Z62 Z56" xr:uid="{C72EE960-E178-460E-AC8E-3CB9BFF89B91}">
      <formula1>1</formula1>
      <formula2>12</formula2>
    </dataValidation>
    <dataValidation type="whole" allowBlank="1" showErrorMessage="1" errorTitle="Mesečna stopnja izkoriščenosti" error="odstotek (celoštevilska vrednost)" sqref="AF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AF1021 JM1021 TI1021 ADE1021 ANA1021 AWW1021 BGS1021 BQO1021 CAK1021 CKG1021 CUC1021 DDY1021 DNU1021 DXQ1021 EHM1021 ERI1021 FBE1021 FLA1021 FUW1021 GES1021 GOO1021 GYK1021 HIG1021 HSC1021 IBY1021 ILU1021 IVQ1021 JFM1021 JPI1021 JZE1021 KJA1021 KSW1021 LCS1021 LMO1021 LWK1021 MGG1021 MQC1021 MZY1021 NJU1021 NTQ1021 ODM1021 ONI1021 OXE1021 PHA1021 PQW1021 QAS1021 QKO1021 QUK1021 REG1021 ROC1021 RXY1021 SHU1021 SRQ1021 TBM1021 TLI1021 TVE1021 UFA1021 UOW1021 UYS1021 VIO1021 VSK1021 WCG1021 WMC1021 WVY1021" xr:uid="{E5B5ADAC-5F04-4953-8256-10369C6676B3}">
      <formula1>0</formula1>
      <formula2>300</formula2>
    </dataValidation>
    <dataValidation type="textLength" allowBlank="1" showInputMessage="1" showErrorMessage="1" errorTitle="Equipment" error="Obvezen podatek!" prompt="Naslov opreme v angleškem jeziku - obvezen podatek_x000a_" sqref="I9 IP9 SL9 ACH9 AMD9 AVZ9 BFV9 BPR9 BZN9 CJJ9 CTF9 DDB9 DMX9 DWT9 EGP9 EQL9 FAH9 FKD9 FTZ9 GDV9 GNR9 GXN9 HHJ9 HRF9 IBB9 IKX9 IUT9 JEP9 JOL9 JYH9 KID9 KRZ9 LBV9 LLR9 LVN9 MFJ9 MPF9 MZB9 NIX9 NST9 OCP9 OML9 OWH9 PGD9 PPZ9 PZV9 QJR9 QTN9 RDJ9 RNF9 RXB9 SGX9 SQT9 TAP9 TKL9 TUH9 UED9 UNZ9 UXV9 VHR9 VRN9 WBJ9 WLF9 WVB9 I336:I354 IP336:IP354 SL336:SL354 ACH336:ACH354 AMD336:AMD354 AVZ336:AVZ354 BFV336:BFV354 BPR336:BPR354 BZN336:BZN354 CJJ336:CJJ354 CTF336:CTF354 DDB336:DDB354 DMX336:DMX354 DWT336:DWT354 EGP336:EGP354 EQL336:EQL354 FAH336:FAH354 FKD336:FKD354 FTZ336:FTZ354 GDV336:GDV354 GNR336:GNR354 GXN336:GXN354 HHJ336:HHJ354 HRF336:HRF354 IBB336:IBB354 IKX336:IKX354 IUT336:IUT354 JEP336:JEP354 JOL336:JOL354 JYH336:JYH354 KID336:KID354 KRZ336:KRZ354 LBV336:LBV354 LLR336:LLR354 LVN336:LVN354 MFJ336:MFJ354 MPF336:MPF354 MZB336:MZB354 NIX336:NIX354 NST336:NST354 OCP336:OCP354 OML336:OML354 OWH336:OWH354 PGD336:PGD354 PPZ336:PPZ354 PZV336:PZV354 QJR336:QJR354 QTN336:QTN354 RDJ336:RDJ354 RNF336:RNF354 RXB336:RXB354 SGX336:SGX354 SQT336:SQT354 TAP336:TAP354 TKL336:TKL354 TUH336:TUH354 UED336:UED354 UNZ336:UNZ354 UXV336:UXV354 VHR336:VHR354 VRN336:VRN354 WBJ336:WBJ354 WLF336:WLF354 WVB336:WVB354 I670:I672 IP670:IP672 SL670:SL672 ACH670:ACH672 AMD670:AMD672 AVZ670:AVZ672 BFV670:BFV672 BPR670:BPR672 BZN670:BZN672 CJJ670:CJJ672 CTF670:CTF672 DDB670:DDB672 DMX670:DMX672 DWT670:DWT672 EGP670:EGP672 EQL670:EQL672 FAH670:FAH672 FKD670:FKD672 FTZ670:FTZ672 GDV670:GDV672 GNR670:GNR672 GXN670:GXN672 HHJ670:HHJ672 HRF670:HRF672 IBB670:IBB672 IKX670:IKX672 IUT670:IUT672 JEP670:JEP672 JOL670:JOL672 JYH670:JYH672 KID670:KID672 KRZ670:KRZ672 LBV670:LBV672 LLR670:LLR672 LVN670:LVN672 MFJ670:MFJ672 MPF670:MPF672 MZB670:MZB672 NIX670:NIX672 NST670:NST672 OCP670:OCP672 OML670:OML672 OWH670:OWH672 PGD670:PGD672 PPZ670:PPZ672 PZV670:PZV672 QJR670:QJR672 QTN670:QTN672 RDJ670:RDJ672 RNF670:RNF672 RXB670:RXB672 SGX670:SGX672 SQT670:SQT672 TAP670:TAP672 TKL670:TKL672 TUH670:TUH672 UED670:UED672 UNZ670:UNZ672 UXV670:UXV672 VHR670:VHR672 VRN670:VRN672 WBJ670:WBJ672 WLF670:WLF672 WVB670:WVB672 I775 IP775 SL775 ACH775 AMD775 AVZ775 BFV775 BPR775 BZN775 CJJ775 CTF775 DDB775 DMX775 DWT775 EGP775 EQL775 FAH775 FKD775 FTZ775 GDV775 GNR775 GXN775 HHJ775 HRF775 IBB775 IKX775 IUT775 JEP775 JOL775 JYH775 KID775 KRZ775 LBV775 LLR775 LVN775 MFJ775 MPF775 MZB775 NIX775 NST775 OCP775 OML775 OWH775 PGD775 PPZ775 PZV775 QJR775 QTN775 RDJ775 RNF775 RXB775 SGX775 SQT775 TAP775 TKL775 TUH775 UED775 UNZ775 UXV775 VHR775 VRN775 WBJ775 WLF775 WVB775 I879 IP879 SL879 ACH879 AMD879 AVZ879 BFV879 BPR879 BZN879 CJJ879 CTF879 DDB879 DMX879 DWT879 EGP879 EQL879 FAH879 FKD879 FTZ879 GDV879 GNR879 GXN879 HHJ879 HRF879 IBB879 IKX879 IUT879 JEP879 JOL879 JYH879 KID879 KRZ879 LBV879 LLR879 LVN879 MFJ879 MPF879 MZB879 NIX879 NST879 OCP879 OML879 OWH879 PGD879 PPZ879 PZV879 QJR879 QTN879 RDJ879 RNF879 RXB879 SGX879 SQT879 TAP879 TKL879 TUH879 UED879 UNZ879 UXV879 VHR879 VRN879 WBJ879 WLF879 WVB879 I890 IP890 SL890 ACH890 AMD890 AVZ890 BFV890 BPR890 BZN890 CJJ890 CTF890 DDB890 DMX890 DWT890 EGP890 EQL890 FAH890 FKD890 FTZ890 GDV890 GNR890 GXN890 HHJ890 HRF890 IBB890 IKX890 IUT890 JEP890 JOL890 JYH890 KID890 KRZ890 LBV890 LLR890 LVN890 MFJ890 MPF890 MZB890 NIX890 NST890 OCP890 OML890 OWH890 PGD890 PPZ890 PZV890 QJR890 QTN890 RDJ890 RNF890 RXB890 SGX890 SQT890 TAP890 TKL890 TUH890 UED890 UNZ890 UXV890 VHR890 VRN890 WBJ890 WLF890 WVB890 I1009 IP1009 SL1009 ACH1009 AMD1009 AVZ1009 BFV1009 BPR1009 BZN1009 CJJ1009 CTF1009 DDB1009 DMX1009 DWT1009 EGP1009 EQL1009 FAH1009 FKD1009 FTZ1009 GDV1009 GNR1009 GXN1009 HHJ1009 HRF1009 IBB1009 IKX1009 IUT1009 JEP1009 JOL1009 JYH1009 KID1009 KRZ1009 LBV1009 LLR1009 LVN1009 MFJ1009 MPF1009 MZB1009 NIX1009 NST1009 OCP1009 OML1009 OWH1009 PGD1009 PPZ1009 PZV1009 QJR1009 QTN1009 RDJ1009 RNF1009 RXB1009 SGX1009 SQT1009 TAP1009 TKL1009 TUH1009 UED1009 UNZ1009 UXV1009 VHR1009 VRN1009 WBJ1009 WLF1009 WVB1009 I1021 IP1021 SL1021 ACH1021 AMD1021 AVZ1021 BFV1021 BPR1021 BZN1021 CJJ1021 CTF1021 DDB1021 DMX1021 DWT1021 EGP1021 EQL1021 FAH1021 FKD1021 FTZ1021 GDV1021 GNR1021 GXN1021 HHJ1021 HRF1021 IBB1021 IKX1021 IUT1021 JEP1021 JOL1021 JYH1021 KID1021 KRZ1021 LBV1021 LLR1021 LVN1021 MFJ1021 MPF1021 MZB1021 NIX1021 NST1021 OCP1021 OML1021 OWH1021 PGD1021 PPZ1021 PZV1021 QJR1021 QTN1021 RDJ1021 RNF1021 RXB1021 SGX1021 SQT1021 TAP1021 TKL1021 TUH1021 UED1021 UNZ1021 UXV1021 VHR1021 VRN1021 WBJ1021 WLF1021 WVB1021 I1078:I1081 IP1078:IP1081 SL1078:SL1081 ACH1078:ACH1081 AMD1078:AMD1081 AVZ1078:AVZ1081 BFV1078:BFV1081 BPR1078:BPR1081 BZN1078:BZN1081 CJJ1078:CJJ1081 CTF1078:CTF1081 DDB1078:DDB1081 DMX1078:DMX1081 DWT1078:DWT1081 EGP1078:EGP1081 EQL1078:EQL1081 FAH1078:FAH1081 FKD1078:FKD1081 FTZ1078:FTZ1081 GDV1078:GDV1081 GNR1078:GNR1081 GXN1078:GXN1081 HHJ1078:HHJ1081 HRF1078:HRF1081 IBB1078:IBB1081 IKX1078:IKX1081 IUT1078:IUT1081 JEP1078:JEP1081 JOL1078:JOL1081 JYH1078:JYH1081 KID1078:KID1081 KRZ1078:KRZ1081 LBV1078:LBV1081 LLR1078:LLR1081 LVN1078:LVN1081 MFJ1078:MFJ1081 MPF1078:MPF1081 MZB1078:MZB1081 NIX1078:NIX1081 NST1078:NST1081 OCP1078:OCP1081 OML1078:OML1081 OWH1078:OWH1081 PGD1078:PGD1081 PPZ1078:PPZ1081 PZV1078:PZV1081 QJR1078:QJR1081 QTN1078:QTN1081 RDJ1078:RDJ1081 RNF1078:RNF1081 RXB1078:RXB1081 SGX1078:SGX1081 SQT1078:SQT1081 TAP1078:TAP1081 TKL1078:TKL1081 TUH1078:TUH1081 UED1078:UED1081 UNZ1078:UNZ1081 UXV1078:UXV1081 VHR1078:VHR1081 VRN1078:VRN1081 WBJ1078:WBJ1081 WLF1078:WLF1081 WVB1078:WVB1081 I1178:I1181 IP1176:IP1179 SL1176:SL1179 ACH1176:ACH1179 AMD1176:AMD1179 AVZ1176:AVZ1179 BFV1176:BFV1179 BPR1176:BPR1179 BZN1176:BZN1179 CJJ1176:CJJ1179 CTF1176:CTF1179 DDB1176:DDB1179 DMX1176:DMX1179 DWT1176:DWT1179 EGP1176:EGP1179 EQL1176:EQL1179 FAH1176:FAH1179 FKD1176:FKD1179 FTZ1176:FTZ1179 GDV1176:GDV1179 GNR1176:GNR1179 GXN1176:GXN1179 HHJ1176:HHJ1179 HRF1176:HRF1179 IBB1176:IBB1179 IKX1176:IKX1179 IUT1176:IUT1179 JEP1176:JEP1179 JOL1176:JOL1179 JYH1176:JYH1179 KID1176:KID1179 KRZ1176:KRZ1179 LBV1176:LBV1179 LLR1176:LLR1179 LVN1176:LVN1179 MFJ1176:MFJ1179 MPF1176:MPF1179 MZB1176:MZB1179 NIX1176:NIX1179 NST1176:NST1179 OCP1176:OCP1179 OML1176:OML1179 OWH1176:OWH1179 PGD1176:PGD1179 PPZ1176:PPZ1179 PZV1176:PZV1179 QJR1176:QJR1179 QTN1176:QTN1179 RDJ1176:RDJ1179 RNF1176:RNF1179 RXB1176:RXB1179 SGX1176:SGX1179 SQT1176:SQT1179 TAP1176:TAP1179 TKL1176:TKL1179 TUH1176:TUH1179 UED1176:UED1179 UNZ1176:UNZ1179 UXV1176:UXV1179 VHR1176:VHR1179 VRN1176:VRN1179 WBJ1176:WBJ1179 WLF1176:WLF1179 WVB1176:WVB1179 I1233:I1237 IP1231:IP1235 SL1231:SL1235 ACH1231:ACH1235 AMD1231:AMD1235 AVZ1231:AVZ1235 BFV1231:BFV1235 BPR1231:BPR1235 BZN1231:BZN1235 CJJ1231:CJJ1235 CTF1231:CTF1235 DDB1231:DDB1235 DMX1231:DMX1235 DWT1231:DWT1235 EGP1231:EGP1235 EQL1231:EQL1235 FAH1231:FAH1235 FKD1231:FKD1235 FTZ1231:FTZ1235 GDV1231:GDV1235 GNR1231:GNR1235 GXN1231:GXN1235 HHJ1231:HHJ1235 HRF1231:HRF1235 IBB1231:IBB1235 IKX1231:IKX1235 IUT1231:IUT1235 JEP1231:JEP1235 JOL1231:JOL1235 JYH1231:JYH1235 KID1231:KID1235 KRZ1231:KRZ1235 LBV1231:LBV1235 LLR1231:LLR1235 LVN1231:LVN1235 MFJ1231:MFJ1235 MPF1231:MPF1235 MZB1231:MZB1235 NIX1231:NIX1235 NST1231:NST1235 OCP1231:OCP1235 OML1231:OML1235 OWH1231:OWH1235 PGD1231:PGD1235 PPZ1231:PPZ1235 PZV1231:PZV1235 QJR1231:QJR1235 QTN1231:QTN1235 RDJ1231:RDJ1235 RNF1231:RNF1235 RXB1231:RXB1235 SGX1231:SGX1235 SQT1231:SQT1235 TAP1231:TAP1235 TKL1231:TKL1235 TUH1231:TUH1235 UED1231:UED1235 UNZ1231:UNZ1235 UXV1231:UXV1235 VHR1231:VHR1235 VRN1231:VRN1235 WBJ1231:WBJ1235 WLF1231:WLF1235 WVB1231:WVB1235 I1227 IP1225 SL1225 ACH1225 AMD1225 AVZ1225 BFV1225 BPR1225 BZN1225 CJJ1225 CTF1225 DDB1225 DMX1225 DWT1225 EGP1225 EQL1225 FAH1225 FKD1225 FTZ1225 GDV1225 GNR1225 GXN1225 HHJ1225 HRF1225 IBB1225 IKX1225 IUT1225 JEP1225 JOL1225 JYH1225 KID1225 KRZ1225 LBV1225 LLR1225 LVN1225 MFJ1225 MPF1225 MZB1225 NIX1225 NST1225 OCP1225 OML1225 OWH1225 PGD1225 PPZ1225 PZV1225 QJR1225 QTN1225 RDJ1225 RNF1225 RXB1225 SGX1225 SQT1225 TAP1225 TKL1225 TUH1225 UED1225 UNZ1225 UXV1225 VHR1225 VRN1225 WBJ1225 WLF1225 WVB1225 I164 IP164 SL164 ACH164 AMD164 AVZ164 BFV164 BPR164 BZN164 CJJ164 CTF164 DDB164 DMX164 DWT164 EGP164 EQL164 FAH164 FKD164 FTZ164 GDV164 GNR164 GXN164 HHJ164 HRF164 IBB164 IKX164 IUT164 JEP164 JOL164 JYH164 KID164 KRZ164 LBV164 LLR164 LVN164 MFJ164 MPF164 MZB164 NIX164 NST164 OCP164 OML164 OWH164 PGD164 PPZ164 PZV164 QJR164 QTN164 RDJ164 RNF164 RXB164 SGX164 SQT164 TAP164 TKL164 TUH164 UED164 UNZ164 UXV164 VHR164 VRN164 WBJ164 WLF164 WVB164 I382 IP382 SL382 ACH382 AMD382 AVZ382 BFV382 BPR382 BZN382 CJJ382 CTF382 DDB382 DMX382 DWT382 EGP382 EQL382 FAH382 FKD382 FTZ382 GDV382 GNR382 GXN382 HHJ382 HRF382 IBB382 IKX382 IUT382 JEP382 JOL382 JYH382 KID382 KRZ382 LBV382 LLR382 LVN382 MFJ382 MPF382 MZB382 NIX382 NST382 OCP382 OML382 OWH382 PGD382 PPZ382 PZV382 QJR382 QTN382 RDJ382 RNF382 RXB382 SGX382 SQT382 TAP382 TKL382 TUH382 UED382 UNZ382 UXV382 VHR382 VRN382 WBJ382 WLF382 WVB382 I535 IP535 SL535 ACH535 AMD535 AVZ535 BFV535 BPR535 BZN535 CJJ535 CTF535 DDB535 DMX535 DWT535 EGP535 EQL535 FAH535 FKD535 FTZ535 GDV535 GNR535 GXN535 HHJ535 HRF535 IBB535 IKX535 IUT535 JEP535 JOL535 JYH535 KID535 KRZ535 LBV535 LLR535 LVN535 MFJ535 MPF535 MZB535 NIX535 NST535 OCP535 OML535 OWH535 PGD535 PPZ535 PZV535 QJR535 QTN535 RDJ535 RNF535 RXB535 SGX535 SQT535 TAP535 TKL535 TUH535 UED535 UNZ535 UXV535 VHR535 VRN535 WBJ535 WLF535 WVB535 I676 IP676 SL676 ACH676 AMD676 AVZ676 BFV676 BPR676 BZN676 CJJ676 CTF676 DDB676 DMX676 DWT676 EGP676 EQL676 FAH676 FKD676 FTZ676 GDV676 GNR676 GXN676 HHJ676 HRF676 IBB676 IKX676 IUT676 JEP676 JOL676 JYH676 KID676 KRZ676 LBV676 LLR676 LVN676 MFJ676 MPF676 MZB676 NIX676 NST676 OCP676 OML676 OWH676 PGD676 PPZ676 PZV676 QJR676 QTN676 RDJ676 RNF676 RXB676 SGX676 SQT676 TAP676 TKL676 TUH676 UED676 UNZ676 UXV676 VHR676 VRN676 WBJ676 WLF676 WVB676 I398 IP398 SL398 ACH398 AMD398 AVZ398 BFV398 BPR398 BZN398 CJJ398 CTF398 DDB398 DMX398 DWT398 EGP398 EQL398 FAH398 FKD398 FTZ398 GDV398 GNR398 GXN398 HHJ398 HRF398 IBB398 IKX398 IUT398 JEP398 JOL398 JYH398 KID398 KRZ398 LBV398 LLR398 LVN398 MFJ398 MPF398 MZB398 NIX398 NST398 OCP398 OML398 OWH398 PGD398 PPZ398 PZV398 QJR398 QTN398 RDJ398 RNF398 RXB398 SGX398 SQT398 TAP398 TKL398 TUH398 UED398 UNZ398 UXV398 VHR398 VRN398 WBJ398 WLF398 WVB398 I836 IP836 SL836 ACH836 AMD836 AVZ836 BFV836 BPR836 BZN836 CJJ836 CTF836 DDB836 DMX836 DWT836 EGP836 EQL836 FAH836 FKD836 FTZ836 GDV836 GNR836 GXN836 HHJ836 HRF836 IBB836 IKX836 IUT836 JEP836 JOL836 JYH836 KID836 KRZ836 LBV836 LLR836 LVN836 MFJ836 MPF836 MZB836 NIX836 NST836 OCP836 OML836 OWH836 PGD836 PPZ836 PZV836 QJR836 QTN836 RDJ836 RNF836 RXB836 SGX836 SQT836 TAP836 TKL836 TUH836 UED836 UNZ836 UXV836 VHR836 VRN836 WBJ836 WLF836 WVB836 I961 IP961 SL961 ACH961 AMD961 AVZ961 BFV961 BPR961 BZN961 CJJ961 CTF961 DDB961 DMX961 DWT961 EGP961 EQL961 FAH961 FKD961 FTZ961 GDV961 GNR961 GXN961 HHJ961 HRF961 IBB961 IKX961 IUT961 JEP961 JOL961 JYH961 KID961 KRZ961 LBV961 LLR961 LVN961 MFJ961 MPF961 MZB961 NIX961 NST961 OCP961 OML961 OWH961 PGD961 PPZ961 PZV961 QJR961 QTN961 RDJ961 RNF961 RXB961 SGX961 SQT961 TAP961 TKL961 TUH961 UED961 UNZ961 UXV961 VHR961 VRN961 WBJ961 WLF961 WVB961 I678 IP678 SL678 ACH678 AMD678 AVZ678 BFV678 BPR678 BZN678 CJJ678 CTF678 DDB678 DMX678 DWT678 EGP678 EQL678 FAH678 FKD678 FTZ678 GDV678 GNR678 GXN678 HHJ678 HRF678 IBB678 IKX678 IUT678 JEP678 JOL678 JYH678 KID678 KRZ678 LBV678 LLR678 LVN678 MFJ678 MPF678 MZB678 NIX678 NST678 OCP678 OML678 OWH678 PGD678 PPZ678 PZV678 QJR678 QTN678 RDJ678 RNF678 RXB678 SGX678 SQT678 TAP678 TKL678 TUH678 UED678 UNZ678 UXV678 VHR678 VRN678 WBJ678 WLF678 WVB678 I1085:I1087 IP1085:IP1087 SL1085:SL1087 ACH1085:ACH1087 AMD1085:AMD1087 AVZ1085:AVZ1087 BFV1085:BFV1087 BPR1085:BPR1087 BZN1085:BZN1087 CJJ1085:CJJ1087 CTF1085:CTF1087 DDB1085:DDB1087 DMX1085:DMX1087 DWT1085:DWT1087 EGP1085:EGP1087 EQL1085:EQL1087 FAH1085:FAH1087 FKD1085:FKD1087 FTZ1085:FTZ1087 GDV1085:GDV1087 GNR1085:GNR1087 GXN1085:GXN1087 HHJ1085:HHJ1087 HRF1085:HRF1087 IBB1085:IBB1087 IKX1085:IKX1087 IUT1085:IUT1087 JEP1085:JEP1087 JOL1085:JOL1087 JYH1085:JYH1087 KID1085:KID1087 KRZ1085:KRZ1087 LBV1085:LBV1087 LLR1085:LLR1087 LVN1085:LVN1087 MFJ1085:MFJ1087 MPF1085:MPF1087 MZB1085:MZB1087 NIX1085:NIX1087 NST1085:NST1087 OCP1085:OCP1087 OML1085:OML1087 OWH1085:OWH1087 PGD1085:PGD1087 PPZ1085:PPZ1087 PZV1085:PZV1087 QJR1085:QJR1087 QTN1085:QTN1087 RDJ1085:RDJ1087 RNF1085:RNF1087 RXB1085:RXB1087 SGX1085:SGX1087 SQT1085:SQT1087 TAP1085:TAP1087 TKL1085:TKL1087 TUH1085:TUH1087 UED1085:UED1087 UNZ1085:UNZ1087 UXV1085:UXV1087 VHR1085:VHR1087 VRN1085:VRN1087 WBJ1085:WBJ1087 WLF1085:WLF1087 WVB1085:WVB1087 I1083 IP1083 SL1083 ACH1083 AMD1083 AVZ1083 BFV1083 BPR1083 BZN1083 CJJ1083 CTF1083 DDB1083 DMX1083 DWT1083 EGP1083 EQL1083 FAH1083 FKD1083 FTZ1083 GDV1083 GNR1083 GXN1083 HHJ1083 HRF1083 IBB1083 IKX1083 IUT1083 JEP1083 JOL1083 JYH1083 KID1083 KRZ1083 LBV1083 LLR1083 LVN1083 MFJ1083 MPF1083 MZB1083 NIX1083 NST1083 OCP1083 OML1083 OWH1083 PGD1083 PPZ1083 PZV1083 QJR1083 QTN1083 RDJ1083 RNF1083 RXB1083 SGX1083 SQT1083 TAP1083 TKL1083 TUH1083 UED1083 UNZ1083 UXV1083 VHR1083 VRN1083 WBJ1083 WLF1083 WVB1083 WVB11:WVB36 WLF11:WLF36 WBJ11:WBJ36 VRN11:VRN36 VHR11:VHR36 UXV11:UXV36 UNZ11:UNZ36 UED11:UED36 TUH11:TUH36 TKL11:TKL36 TAP11:TAP36 SQT11:SQT36 SGX11:SGX36 RXB11:RXB36 RNF11:RNF36 RDJ11:RDJ36 QTN11:QTN36 QJR11:QJR36 PZV11:PZV36 PPZ11:PPZ36 PGD11:PGD36 OWH11:OWH36 OML11:OML36 OCP11:OCP36 NST11:NST36 NIX11:NIX36 MZB11:MZB36 MPF11:MPF36 MFJ11:MFJ36 LVN11:LVN36 LLR11:LLR36 LBV11:LBV36 KRZ11:KRZ36 KID11:KID36 JYH11:JYH36 JOL11:JOL36 JEP11:JEP36 IUT11:IUT36 IKX11:IKX36 IBB11:IBB36 HRF11:HRF36 HHJ11:HHJ36 GXN11:GXN36 GNR11:GNR36 GDV11:GDV36 FTZ11:FTZ36 FKD11:FKD36 FAH11:FAH36 EQL11:EQL36 EGP11:EGP36 DWT11:DWT36 DMX11:DMX36 DDB11:DDB36 CTF11:CTF36 CJJ11:CJJ36 BZN11:BZN36 BPR11:BPR36 BFV11:BFV36 AVZ11:AVZ36 AMD11:AMD36 ACH11:ACH36 SL11:SL36 IP11:IP36 I11:I36 I830 IP830 SL830 ACH830 AMD830 AVZ830 BFV830 BPR830 BZN830 CJJ830 CTF830 DDB830 DMX830 DWT830 EGP830 EQL830 FAH830 FKD830 FTZ830 GDV830 GNR830 GXN830 HHJ830 HRF830 IBB830 IKX830 IUT830 JEP830 JOL830 JYH830 KID830 KRZ830 LBV830 LLR830 LVN830 MFJ830 MPF830 MZB830 NIX830 NST830 OCP830 OML830 OWH830 PGD830 PPZ830 PZV830 QJR830 QTN830 RDJ830 RNF830 RXB830 SGX830 SQT830 TAP830 TKL830 TUH830 UED830 UNZ830 UXV830 VHR830 VRN830 WBJ830 WLF830 WVB830 K1092:K1093 I508:I514 JE508:JE514 TA508:TA514 ACW508:ACW514 AMS508:AMS514 AWO508:AWO514 BGK508:BGK514 BQG508:BQG514 CAC508:CAC514 CJY508:CJY514 CTU508:CTU514 DDQ508:DDQ514 DNM508:DNM514 DXI508:DXI514 EHE508:EHE514 ERA508:ERA514 FAW508:FAW514 FKS508:FKS514 FUO508:FUO514 GEK508:GEK514 GOG508:GOG514 GYC508:GYC514 HHY508:HHY514 HRU508:HRU514 IBQ508:IBQ514 ILM508:ILM514 IVI508:IVI514 JFE508:JFE514 JPA508:JPA514 JYW508:JYW514 KIS508:KIS514 KSO508:KSO514 LCK508:LCK514 LMG508:LMG514 LWC508:LWC514 MFY508:MFY514 MPU508:MPU514 MZQ508:MZQ514 NJM508:NJM514 NTI508:NTI514 ODE508:ODE514 ONA508:ONA514 OWW508:OWW514 PGS508:PGS514 PQO508:PQO514 QAK508:QAK514 QKG508:QKG514 QUC508:QUC514 RDY508:RDY514 RNU508:RNU514 RXQ508:RXQ514 SHM508:SHM514 SRI508:SRI514 TBE508:TBE514 TLA508:TLA514 TUW508:TUW514 UES508:UES514 UOO508:UOO514 UYK508:UYK514 VIG508:VIG514 VSC508:VSC514 WBY508:WBY514 WLU508:WLU514 WVQ508:WVQ514 I570 JE570 TA570 ACW570 AMS570 AWO570 BGK570 BQG570 CAC570 CJY570 CTU570 DDQ570 DNM570 DXI570 EHE570 ERA570 FAW570 FKS570 FUO570 GEK570 GOG570 GYC570 HHY570 HRU570 IBQ570 ILM570 IVI570 JFE570 JPA570 JYW570 KIS570 KSO570 LCK570 LMG570 LWC570 MFY570 MPU570 MZQ570 NJM570 NTI570 ODE570 ONA570 OWW570 PGS570 PQO570 QAK570 QKG570 QUC570 RDY570 RNU570 RXQ570 SHM570 SRI570 TBE570 TLA570 TUW570 UES570 UOO570 UYK570 VIG570 VSC570 WBY570 WLU570 WVQ570 I736:I738 JE736:JE738 TA736:TA738 ACW736:ACW738 AMS736:AMS738 AWO736:AWO738 BGK736:BGK738 BQG736:BQG738 CAC736:CAC738 CJY736:CJY738 CTU736:CTU738 DDQ736:DDQ738 DNM736:DNM738 DXI736:DXI738 EHE736:EHE738 ERA736:ERA738 FAW736:FAW738 FKS736:FKS738 FUO736:FUO738 GEK736:GEK738 GOG736:GOG738 GYC736:GYC738 HHY736:HHY738 HRU736:HRU738 IBQ736:IBQ738 ILM736:ILM738 IVI736:IVI738 JFE736:JFE738 JPA736:JPA738 JYW736:JYW738 KIS736:KIS738 KSO736:KSO738 LCK736:LCK738 LMG736:LMG738 LWC736:LWC738 MFY736:MFY738 MPU736:MPU738 MZQ736:MZQ738 NJM736:NJM738 NTI736:NTI738 ODE736:ODE738 ONA736:ONA738 OWW736:OWW738 PGS736:PGS738 PQO736:PQO738 QAK736:QAK738 QKG736:QKG738 QUC736:QUC738 RDY736:RDY738 RNU736:RNU738 RXQ736:RXQ738 SHM736:SHM738 SRI736:SRI738 TBE736:TBE738 TLA736:TLA738 TUW736:TUW738 UES736:UES738 UOO736:UOO738 UYK736:UYK738 VIG736:VIG738 VSC736:VSC738 WBY736:WBY738 WLU736:WLU738 WVQ736:WVQ738 I741:I742 JE741:JE742 TA741:TA742 ACW741:ACW742 AMS741:AMS742 AWO741:AWO742 BGK741:BGK742 BQG741:BQG742 CAC741:CAC742 CJY741:CJY742 CTU741:CTU742 DDQ741:DDQ742 DNM741:DNM742 DXI741:DXI742 EHE741:EHE742 ERA741:ERA742 FAW741:FAW742 FKS741:FKS742 FUO741:FUO742 GEK741:GEK742 GOG741:GOG742 GYC741:GYC742 HHY741:HHY742 HRU741:HRU742 IBQ741:IBQ742 ILM741:ILM742 IVI741:IVI742 JFE741:JFE742 JPA741:JPA742 JYW741:JYW742 KIS741:KIS742 KSO741:KSO742 LCK741:LCK742 LMG741:LMG742 LWC741:LWC742 MFY741:MFY742 MPU741:MPU742 MZQ741:MZQ742 NJM741:NJM742 NTI741:NTI742 ODE741:ODE742 ONA741:ONA742 OWW741:OWW742 PGS741:PGS742 PQO741:PQO742 QAK741:QAK742 QKG741:QKG742 QUC741:QUC742 RDY741:RDY742 RNU741:RNU742 RXQ741:RXQ742 SHM741:SHM742 SRI741:SRI742 TBE741:TBE742 TLA741:TLA742 TUW741:TUW742 UES741:UES742 UOO741:UOO742 UYK741:UYK742 VIG741:VIG742 VSC741:VSC742 WBY741:WBY742 WLU741:WLU742 WVQ741:WVQ742 I744 JE744 TA744 ACW744 AMS744 AWO744 BGK744 BQG744 CAC744 CJY744 CTU744 DDQ744 DNM744 DXI744 EHE744 ERA744 FAW744 FKS744 FUO744 GEK744 GOG744 GYC744 HHY744 HRU744 IBQ744 ILM744 IVI744 JFE744 JPA744 JYW744 KIS744 KSO744 LCK744 LMG744 LWC744 MFY744 MPU744 MZQ744 NJM744 NTI744 ODE744 ONA744 OWW744 PGS744 PQO744 QAK744 QKG744 QUC744 RDY744 RNU744 RXQ744 SHM744 SRI744 TBE744 TLA744 TUW744 UES744 UOO744 UYK744 VIG744 VSC744 WBY744 WLU744 WVQ744 I750:I753 I746:I747 I941:I951 JE941:JE951 TA941:TA951 ACW941:ACW951 AMS941:AMS951 AWO941:AWO951 BGK941:BGK951 BQG941:BQG951 CAC941:CAC951 CJY941:CJY951 CTU941:CTU951 DDQ941:DDQ951 DNM941:DNM951 DXI941:DXI951 EHE941:EHE951 ERA941:ERA951 FAW941:FAW951 FKS941:FKS951 FUO941:FUO951 GEK941:GEK951 GOG941:GOG951 GYC941:GYC951 HHY941:HHY951 HRU941:HRU951 IBQ941:IBQ951 ILM941:ILM951 IVI941:IVI951 JFE941:JFE951 JPA941:JPA951 JYW941:JYW951 KIS941:KIS951 KSO941:KSO951 LCK941:LCK951 LMG941:LMG951 LWC941:LWC951 MFY941:MFY951 MPU941:MPU951 MZQ941:MZQ951 NJM941:NJM951 NTI941:NTI951 ODE941:ODE951 ONA941:ONA951 OWW941:OWW951 PGS941:PGS951 PQO941:PQO951 QAK941:QAK951 QKG941:QKG951 QUC941:QUC951 RDY941:RDY951 RNU941:RNU951 RXQ941:RXQ951 SHM941:SHM951 SRI941:SRI951 TBE941:TBE951 TLA941:TLA951 TUW941:TUW951 UES941:UES951 UOO941:UOO951 UYK941:UYK951 VIG941:VIG951 VSC941:VSC951 WBY941:WBY951 WLU941:WLU951 WVQ941:WVQ951 I1035:I1054 I1062 WVB1070:WVB1076 WLF1070:WLF1076 WBJ1070:WBJ1076 VRN1070:VRN1076 VHR1070:VHR1076 UXV1070:UXV1076 UNZ1070:UNZ1076 UED1070:UED1076 TUH1070:TUH1076 TKL1070:TKL1076 TAP1070:TAP1076 SQT1070:SQT1076 SGX1070:SGX1076 RXB1070:RXB1076 RNF1070:RNF1076 RDJ1070:RDJ1076 QTN1070:QTN1076 QJR1070:QJR1076 PZV1070:PZV1076 PPZ1070:PPZ1076 PGD1070:PGD1076 OWH1070:OWH1076 OML1070:OML1076 OCP1070:OCP1076 NST1070:NST1076 NIX1070:NIX1076 MZB1070:MZB1076 MPF1070:MPF1076 MFJ1070:MFJ1076 LVN1070:LVN1076 LLR1070:LLR1076 LBV1070:LBV1076 KRZ1070:KRZ1076 KID1070:KID1076 JYH1070:JYH1076 JOL1070:JOL1076 JEP1070:JEP1076 IUT1070:IUT1076 IKX1070:IKX1076 IBB1070:IBB1076 HRF1070:HRF1076 HHJ1070:HHJ1076 GXN1070:GXN1076 GNR1070:GNR1076 GDV1070:GDV1076 FTZ1070:FTZ1076 FKD1070:FKD1076 FAH1070:FAH1076 EQL1070:EQL1076 EGP1070:EGP1076 DWT1070:DWT1076 DMX1070:DMX1076 DDB1070:DDB1076 CTF1070:CTF1076 CJJ1070:CJJ1076 BZN1070:BZN1076 BPR1070:BPR1076 BFV1070:BFV1076 AVZ1070:AVZ1076 AMD1070:AMD1076 ACH1070:ACH1076 SL1070:SL1076 IP1070:IP1076 I1064:I1076" xr:uid="{1105BA66-BF83-48D1-B7C4-EA20D6145805}">
      <formula1>1</formula1>
      <formula2>500</formula2>
    </dataValidation>
    <dataValidation type="textLength" allowBlank="1" showInputMessage="1" showErrorMessage="1" errorTitle="opis dostopa " error="Obvezen podatek!" prompt="Obvezen podatek" sqref="L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L336:L354 IS336:IS354 SO336:SO354 ACK336:ACK354 AMG336:AMG354 AWC336:AWC354 BFY336:BFY354 BPU336:BPU354 BZQ336:BZQ354 CJM336:CJM354 CTI336:CTI354 DDE336:DDE354 DNA336:DNA354 DWW336:DWW354 EGS336:EGS354 EQO336:EQO354 FAK336:FAK354 FKG336:FKG354 FUC336:FUC354 GDY336:GDY354 GNU336:GNU354 GXQ336:GXQ354 HHM336:HHM354 HRI336:HRI354 IBE336:IBE354 ILA336:ILA354 IUW336:IUW354 JES336:JES354 JOO336:JOO354 JYK336:JYK354 KIG336:KIG354 KSC336:KSC354 LBY336:LBY354 LLU336:LLU354 LVQ336:LVQ354 MFM336:MFM354 MPI336:MPI354 MZE336:MZE354 NJA336:NJA354 NSW336:NSW354 OCS336:OCS354 OMO336:OMO354 OWK336:OWK354 PGG336:PGG354 PQC336:PQC354 PZY336:PZY354 QJU336:QJU354 QTQ336:QTQ354 RDM336:RDM354 RNI336:RNI354 RXE336:RXE354 SHA336:SHA354 SQW336:SQW354 TAS336:TAS354 TKO336:TKO354 TUK336:TUK354 UEG336:UEG354 UOC336:UOC354 UXY336:UXY354 VHU336:VHU354 VRQ336:VRQ354 WBM336:WBM354 WLI336:WLI354 WVE336:WVE354 L365 IS365 SO365 ACK365 AMG365 AWC365 BFY365 BPU365 BZQ365 CJM365 CTI365 DDE365 DNA365 DWW365 EGS365 EQO365 FAK365 FKG365 FUC365 GDY365 GNU365 GXQ365 HHM365 HRI365 IBE365 ILA365 IUW365 JES365 JOO365 JYK365 KIG365 KSC365 LBY365 LLU365 LVQ365 MFM365 MPI365 MZE365 NJA365 NSW365 OCS365 OMO365 OWK365 PGG365 PQC365 PZY365 QJU365 QTQ365 RDM365 RNI365 RXE365 SHA365 SQW365 TAS365 TKO365 TUK365 UEG365 UOC365 UXY365 VHU365 VRQ365 WBM365 WLI365 WVE365 M671:N672 IT671:IU672 SP671:SQ672 ACL671:ACM672 AMH671:AMI672 AWD671:AWE672 BFZ671:BGA672 BPV671:BPW672 BZR671:BZS672 CJN671:CJO672 CTJ671:CTK672 DDF671:DDG672 DNB671:DNC672 DWX671:DWY672 EGT671:EGU672 EQP671:EQQ672 FAL671:FAM672 FKH671:FKI672 FUD671:FUE672 GDZ671:GEA672 GNV671:GNW672 GXR671:GXS672 HHN671:HHO672 HRJ671:HRK672 IBF671:IBG672 ILB671:ILC672 IUX671:IUY672 JET671:JEU672 JOP671:JOQ672 JYL671:JYM672 KIH671:KII672 KSD671:KSE672 LBZ671:LCA672 LLV671:LLW672 LVR671:LVS672 MFN671:MFO672 MPJ671:MPK672 MZF671:MZG672 NJB671:NJC672 NSX671:NSY672 OCT671:OCU672 OMP671:OMQ672 OWL671:OWM672 PGH671:PGI672 PQD671:PQE672 PZZ671:QAA672 QJV671:QJW672 QTR671:QTS672 RDN671:RDO672 RNJ671:RNK672 RXF671:RXG672 SHB671:SHC672 SQX671:SQY672 TAT671:TAU672 TKP671:TKQ672 TUL671:TUM672 UEH671:UEI672 UOD671:UOE672 UXZ671:UYA672 VHV671:VHW672 VRR671:VRS672 WBN671:WBO672 WLJ671:WLK672 WVF671:WVG672 L670:L673 IS670:IS673 SO670:SO673 ACK670:ACK673 AMG670:AMG673 AWC670:AWC673 BFY670:BFY673 BPU670:BPU673 BZQ670:BZQ673 CJM670:CJM673 CTI670:CTI673 DDE670:DDE673 DNA670:DNA673 DWW670:DWW673 EGS670:EGS673 EQO670:EQO673 FAK670:FAK673 FKG670:FKG673 FUC670:FUC673 GDY670:GDY673 GNU670:GNU673 GXQ670:GXQ673 HHM670:HHM673 HRI670:HRI673 IBE670:IBE673 ILA670:ILA673 IUW670:IUW673 JES670:JES673 JOO670:JOO673 JYK670:JYK673 KIG670:KIG673 KSC670:KSC673 LBY670:LBY673 LLU670:LLU673 LVQ670:LVQ673 MFM670:MFM673 MPI670:MPI673 MZE670:MZE673 NJA670:NJA673 NSW670:NSW673 OCS670:OCS673 OMO670:OMO673 OWK670:OWK673 PGG670:PGG673 PQC670:PQC673 PZY670:PZY673 QJU670:QJU673 QTQ670:QTQ673 RDM670:RDM673 RNI670:RNI673 RXE670:RXE673 SHA670:SHA673 SQW670:SQW673 TAS670:TAS673 TKO670:TKO673 TUK670:TUK673 UEG670:UEG673 UOC670:UOC673 UXY670:UXY673 VHU670:VHU673 VRQ670:VRQ673 WBM670:WBM673 WLI670:WLI673 WVE670:WVE673 L879 IS879 SO879 ACK879 AMG879 AWC879 BFY879 BPU879 BZQ879 CJM879 CTI879 DDE879 DNA879 DWW879 EGS879 EQO879 FAK879 FKG879 FUC879 GDY879 GNU879 GXQ879 HHM879 HRI879 IBE879 ILA879 IUW879 JES879 JOO879 JYK879 KIG879 KSC879 LBY879 LLU879 LVQ879 MFM879 MPI879 MZE879 NJA879 NSW879 OCS879 OMO879 OWK879 PGG879 PQC879 PZY879 QJU879 QTQ879 RDM879 RNI879 RXE879 SHA879 SQW879 TAS879 TKO879 TUK879 UEG879 UOC879 UXY879 VHU879 VRQ879 WBM879 WLI879 WVE879 L890 IS890 SO890 ACK890 AMG890 AWC890 BFY890 BPU890 BZQ890 CJM890 CTI890 DDE890 DNA890 DWW890 EGS890 EQO890 FAK890 FKG890 FUC890 GDY890 GNU890 GXQ890 HHM890 HRI890 IBE890 ILA890 IUW890 JES890 JOO890 JYK890 KIG890 KSC890 LBY890 LLU890 LVQ890 MFM890 MPI890 MZE890 NJA890 NSW890 OCS890 OMO890 OWK890 PGG890 PQC890 PZY890 QJU890 QTQ890 RDM890 RNI890 RXE890 SHA890 SQW890 TAS890 TKO890 TUK890 UEG890 UOC890 UXY890 VHU890 VRQ890 WBM890 WLI890 WVE890 L836 IS836 SO836 ACK836 AMG836 AWC836 BFY836 BPU836 BZQ836 CJM836 CTI836 DDE836 DNA836 DWW836 EGS836 EQO836 FAK836 FKG836 FUC836 GDY836 GNU836 GXQ836 HHM836 HRI836 IBE836 ILA836 IUW836 JES836 JOO836 JYK836 KIG836 KSC836 LBY836 LLU836 LVQ836 MFM836 MPI836 MZE836 NJA836 NSW836 OCS836 OMO836 OWK836 PGG836 PQC836 PZY836 QJU836 QTQ836 RDM836 RNI836 RXE836 SHA836 SQW836 TAS836 TKO836 TUK836 UEG836 UOC836 UXY836 VHU836 VRQ836 WBM836 WLI836 WVE836 L1021 IS1021 SO1021 ACK1021 AMG1021 AWC1021 BFY1021 BPU1021 BZQ1021 CJM1021 CTI1021 DDE1021 DNA1021 DWW1021 EGS1021 EQO1021 FAK1021 FKG1021 FUC1021 GDY1021 GNU1021 GXQ1021 HHM1021 HRI1021 IBE1021 ILA1021 IUW1021 JES1021 JOO1021 JYK1021 KIG1021 KSC1021 LBY1021 LLU1021 LVQ1021 MFM1021 MPI1021 MZE1021 NJA1021 NSW1021 OCS1021 OMO1021 OWK1021 PGG1021 PQC1021 PZY1021 QJU1021 QTQ1021 RDM1021 RNI1021 RXE1021 SHA1021 SQW1021 TAS1021 TKO1021 TUK1021 UEG1021 UOC1021 UXY1021 VHU1021 VRQ1021 WBM1021 WLI1021 WVE1021 L678 IS678 SO678 ACK678 AMG678 AWC678 BFY678 BPU678 BZQ678 CJM678 CTI678 DDE678 DNA678 DWW678 EGS678 EQO678 FAK678 FKG678 FUC678 GDY678 GNU678 GXQ678 HHM678 HRI678 IBE678 ILA678 IUW678 JES678 JOO678 JYK678 KIG678 KSC678 LBY678 LLU678 LVQ678 MFM678 MPI678 MZE678 NJA678 NSW678 OCS678 OMO678 OWK678 PGG678 PQC678 PZY678 QJU678 QTQ678 RDM678 RNI678 RXE678 SHA678 SQW678 TAS678 TKO678 TUK678 UEG678 UOC678 UXY678 VHU678 VRQ678 WBM678 WLI678 WVE678 L1087 IS1087 SO1087 ACK1087 AMG1087 AWC1087 BFY1087 BPU1087 BZQ1087 CJM1087 CTI1087 DDE1087 DNA1087 DWW1087 EGS1087 EQO1087 FAK1087 FKG1087 FUC1087 GDY1087 GNU1087 GXQ1087 HHM1087 HRI1087 IBE1087 ILA1087 IUW1087 JES1087 JOO1087 JYK1087 KIG1087 KSC1087 LBY1087 LLU1087 LVQ1087 MFM1087 MPI1087 MZE1087 NJA1087 NSW1087 OCS1087 OMO1087 OWK1087 PGG1087 PQC1087 PZY1087 QJU1087 QTQ1087 RDM1087 RNI1087 RXE1087 SHA1087 SQW1087 TAS1087 TKO1087 TUK1087 UEG1087 UOC1087 UXY1087 VHU1087 VRQ1087 WBM1087 WLI1087 WVE1087 L1178:L1181 IS1176:IS1179 SO1176:SO1179 ACK1176:ACK1179 AMG1176:AMG1179 AWC1176:AWC1179 BFY1176:BFY1179 BPU1176:BPU1179 BZQ1176:BZQ1179 CJM1176:CJM1179 CTI1176:CTI1179 DDE1176:DDE1179 DNA1176:DNA1179 DWW1176:DWW1179 EGS1176:EGS1179 EQO1176:EQO1179 FAK1176:FAK1179 FKG1176:FKG1179 FUC1176:FUC1179 GDY1176:GDY1179 GNU1176:GNU1179 GXQ1176:GXQ1179 HHM1176:HHM1179 HRI1176:HRI1179 IBE1176:IBE1179 ILA1176:ILA1179 IUW1176:IUW1179 JES1176:JES1179 JOO1176:JOO1179 JYK1176:JYK1179 KIG1176:KIG1179 KSC1176:KSC1179 LBY1176:LBY1179 LLU1176:LLU1179 LVQ1176:LVQ1179 MFM1176:MFM1179 MPI1176:MPI1179 MZE1176:MZE1179 NJA1176:NJA1179 NSW1176:NSW1179 OCS1176:OCS1179 OMO1176:OMO1179 OWK1176:OWK1179 PGG1176:PGG1179 PQC1176:PQC1179 PZY1176:PZY1179 QJU1176:QJU1179 QTQ1176:QTQ1179 RDM1176:RDM1179 RNI1176:RNI1179 RXE1176:RXE1179 SHA1176:SHA1179 SQW1176:SQW1179 TAS1176:TAS1179 TKO1176:TKO1179 TUK1176:TUK1179 UEG1176:UEG1179 UOC1176:UOC1179 UXY1176:UXY1179 VHU1176:VHU1179 VRQ1176:VRQ1179 WBM1176:WBM1179 WLI1176:WLI1179 WVE1176:WVE1179 L1227 IS1225 SO1225 ACK1225 AMG1225 AWC1225 BFY1225 BPU1225 BZQ1225 CJM1225 CTI1225 DDE1225 DNA1225 DWW1225 EGS1225 EQO1225 FAK1225 FKG1225 FUC1225 GDY1225 GNU1225 GXQ1225 HHM1225 HRI1225 IBE1225 ILA1225 IUW1225 JES1225 JOO1225 JYK1225 KIG1225 KSC1225 LBY1225 LLU1225 LVQ1225 MFM1225 MPI1225 MZE1225 NJA1225 NSW1225 OCS1225 OMO1225 OWK1225 PGG1225 PQC1225 PZY1225 QJU1225 QTQ1225 RDM1225 RNI1225 RXE1225 SHA1225 SQW1225 TAS1225 TKO1225 TUK1225 UEG1225 UOC1225 UXY1225 VHU1225 VRQ1225 WBM1225 WLI1225 WVE1225 L164 IS164 SO164 ACK164 AMG164 AWC164 BFY164 BPU164 BZQ164 CJM164 CTI164 DDE164 DNA164 DWW164 EGS164 EQO164 FAK164 FKG164 FUC164 GDY164 GNU164 GXQ164 HHM164 HRI164 IBE164 ILA164 IUW164 JES164 JOO164 JYK164 KIG164 KSC164 LBY164 LLU164 LVQ164 MFM164 MPI164 MZE164 NJA164 NSW164 OCS164 OMO164 OWK164 PGG164 PQC164 PZY164 QJU164 QTQ164 RDM164 RNI164 RXE164 SHA164 SQW164 TAS164 TKO164 TUK164 UEG164 UOC164 UXY164 VHU164 VRQ164 WBM164 WLI164 WVE164 L382 IS382 SO382 ACK382 AMG382 AWC382 BFY382 BPU382 BZQ382 CJM382 CTI382 DDE382 DNA382 DWW382 EGS382 EQO382 FAK382 FKG382 FUC382 GDY382 GNU382 GXQ382 HHM382 HRI382 IBE382 ILA382 IUW382 JES382 JOO382 JYK382 KIG382 KSC382 LBY382 LLU382 LVQ382 MFM382 MPI382 MZE382 NJA382 NSW382 OCS382 OMO382 OWK382 PGG382 PQC382 PZY382 QJU382 QTQ382 RDM382 RNI382 RXE382 SHA382 SQW382 TAS382 TKO382 TUK382 UEG382 UOC382 UXY382 VHU382 VRQ382 WBM382 WLI382 WVE382 L535 IS535 SO535 ACK535 AMG535 AWC535 BFY535 BPU535 BZQ535 CJM535 CTI535 DDE535 DNA535 DWW535 EGS535 EQO535 FAK535 FKG535 FUC535 GDY535 GNU535 GXQ535 HHM535 HRI535 IBE535 ILA535 IUW535 JES535 JOO535 JYK535 KIG535 KSC535 LBY535 LLU535 LVQ535 MFM535 MPI535 MZE535 NJA535 NSW535 OCS535 OMO535 OWK535 PGG535 PQC535 PZY535 QJU535 QTQ535 RDM535 RNI535 RXE535 SHA535 SQW535 TAS535 TKO535 TUK535 UEG535 UOC535 UXY535 VHU535 VRQ535 WBM535 WLI535 WVE535 L676 IS676 SO676 ACK676 AMG676 AWC676 BFY676 BPU676 BZQ676 CJM676 CTI676 DDE676 DNA676 DWW676 EGS676 EQO676 FAK676 FKG676 FUC676 GDY676 GNU676 GXQ676 HHM676 HRI676 IBE676 ILA676 IUW676 JES676 JOO676 JYK676 KIG676 KSC676 LBY676 LLU676 LVQ676 MFM676 MPI676 MZE676 NJA676 NSW676 OCS676 OMO676 OWK676 PGG676 PQC676 PZY676 QJU676 QTQ676 RDM676 RNI676 RXE676 SHA676 SQW676 TAS676 TKO676 TUK676 UEG676 UOC676 UXY676 VHU676 VRQ676 WBM676 WLI676 WVE676 L397:L398 IS397:IS398 SO397:SO398 ACK397:ACK398 AMG397:AMG398 AWC397:AWC398 BFY397:BFY398 BPU397:BPU398 BZQ397:BZQ398 CJM397:CJM398 CTI397:CTI398 DDE397:DDE398 DNA397:DNA398 DWW397:DWW398 EGS397:EGS398 EQO397:EQO398 FAK397:FAK398 FKG397:FKG398 FUC397:FUC398 GDY397:GDY398 GNU397:GNU398 GXQ397:GXQ398 HHM397:HHM398 HRI397:HRI398 IBE397:IBE398 ILA397:ILA398 IUW397:IUW398 JES397:JES398 JOO397:JOO398 JYK397:JYK398 KIG397:KIG398 KSC397:KSC398 LBY397:LBY398 LLU397:LLU398 LVQ397:LVQ398 MFM397:MFM398 MPI397:MPI398 MZE397:MZE398 NJA397:NJA398 NSW397:NSW398 OCS397:OCS398 OMO397:OMO398 OWK397:OWK398 PGG397:PGG398 PQC397:PQC398 PZY397:PZY398 QJU397:QJU398 QTQ397:QTQ398 RDM397:RDM398 RNI397:RNI398 RXE397:RXE398 SHA397:SHA398 SQW397:SQW398 TAS397:TAS398 TKO397:TKO398 TUK397:TUK398 UEG397:UEG398 UOC397:UOC398 UXY397:UXY398 VHU397:VHU398 VRQ397:VRQ398 WBM397:WBM398 WLI397:WLI398 WVE397:WVE398 WVE11:WVE38 WLI11:WLI38 WBM11:WBM38 VRQ11:VRQ38 VHU11:VHU38 UXY11:UXY38 UOC11:UOC38 UEG11:UEG38 TUK11:TUK38 TKO11:TKO38 TAS11:TAS38 SQW11:SQW38 SHA11:SHA38 RXE11:RXE38 RNI11:RNI38 RDM11:RDM38 QTQ11:QTQ38 QJU11:QJU38 PZY11:PZY38 PQC11:PQC38 PGG11:PGG38 OWK11:OWK38 OMO11:OMO38 OCS11:OCS38 NSW11:NSW38 NJA11:NJA38 MZE11:MZE38 MPI11:MPI38 MFM11:MFM38 LVQ11:LVQ38 LLU11:LLU38 LBY11:LBY38 KSC11:KSC38 KIG11:KIG38 JYK11:JYK38 JOO11:JOO38 JES11:JES38 IUW11:IUW38 ILA11:ILA38 IBE11:IBE38 HRI11:HRI38 HHM11:HHM38 GXQ11:GXQ38 GNU11:GNU38 GDY11:GDY38 FUC11:FUC38 FKG11:FKG38 FAK11:FAK38 EQO11:EQO38 EGS11:EGS38 DWW11:DWW38 DNA11:DNA38 DDE11:DDE38 CTI11:CTI38 CJM11:CJM38 BZQ11:BZQ38 BPU11:BPU38 BFY11:BFY38 AWC11:AWC38 AMG11:AMG38 ACK11:ACK38 SO11:SO38 IS11:IS38 L11:L38 N1092 L523:L524 JH523:JH524 TD523:TD524 ACZ523:ACZ524 AMV523:AMV524 AWR523:AWR524 BGN523:BGN524 BQJ523:BQJ524 CAF523:CAF524 CKB523:CKB524 CTX523:CTX524 DDT523:DDT524 DNP523:DNP524 DXL523:DXL524 EHH523:EHH524 ERD523:ERD524 FAZ523:FAZ524 FKV523:FKV524 FUR523:FUR524 GEN523:GEN524 GOJ523:GOJ524 GYF523:GYF524 HIB523:HIB524 HRX523:HRX524 IBT523:IBT524 ILP523:ILP524 IVL523:IVL524 JFH523:JFH524 JPD523:JPD524 JYZ523:JYZ524 KIV523:KIV524 KSR523:KSR524 LCN523:LCN524 LMJ523:LMJ524 LWF523:LWF524 MGB523:MGB524 MPX523:MPX524 MZT523:MZT524 NJP523:NJP524 NTL523:NTL524 ODH523:ODH524 OND523:OND524 OWZ523:OWZ524 PGV523:PGV524 PQR523:PQR524 QAN523:QAN524 QKJ523:QKJ524 QUF523:QUF524 REB523:REB524 RNX523:RNX524 RXT523:RXT524 SHP523:SHP524 SRL523:SRL524 TBH523:TBH524 TLD523:TLD524 TUZ523:TUZ524 UEV523:UEV524 UOR523:UOR524 UYN523:UYN524 VIJ523:VIJ524 VSF523:VSF524 WCB523:WCB524 WLX523:WLX524 WVT523:WVT524 L508:L514 JH508:JH514 TD508:TD514 ACZ508:ACZ514 AMV508:AMV514 AWR508:AWR514 BGN508:BGN514 BQJ508:BQJ514 CAF508:CAF514 CKB508:CKB514 CTX508:CTX514 DDT508:DDT514 DNP508:DNP514 DXL508:DXL514 EHH508:EHH514 ERD508:ERD514 FAZ508:FAZ514 FKV508:FKV514 FUR508:FUR514 GEN508:GEN514 GOJ508:GOJ514 GYF508:GYF514 HIB508:HIB514 HRX508:HRX514 IBT508:IBT514 ILP508:ILP514 IVL508:IVL514 JFH508:JFH514 JPD508:JPD514 JYZ508:JYZ514 KIV508:KIV514 KSR508:KSR514 LCN508:LCN514 LMJ508:LMJ514 LWF508:LWF514 MGB508:MGB514 MPX508:MPX514 MZT508:MZT514 NJP508:NJP514 NTL508:NTL514 ODH508:ODH514 OND508:OND514 OWZ508:OWZ514 PGV508:PGV514 PQR508:PQR514 QAN508:QAN514 QKJ508:QKJ514 QUF508:QUF514 REB508:REB514 RNX508:RNX514 RXT508:RXT514 SHP508:SHP514 SRL508:SRL514 TBH508:TBH514 TLD508:TLD514 TUZ508:TUZ514 UEV508:UEV514 UOR508:UOR514 UYN508:UYN514 VIJ508:VIJ514 VSF508:VSF514 WCB508:WCB514 WLX508:WLX514 WVT508:WVT514 L517 JH517 TD517 ACZ517 AMV517 AWR517 BGN517 BQJ517 CAF517 CKB517 CTX517 DDT517 DNP517 DXL517 EHH517 ERD517 FAZ517 FKV517 FUR517 GEN517 GOJ517 GYF517 HIB517 HRX517 IBT517 ILP517 IVL517 JFH517 JPD517 JYZ517 KIV517 KSR517 LCN517 LMJ517 LWF517 MGB517 MPX517 MZT517 NJP517 NTL517 ODH517 OND517 OWZ517 PGV517 PQR517 QAN517 QKJ517 QUF517 REB517 RNX517 RXT517 SHP517 SRL517 TBH517 TLD517 TUZ517 UEV517 UOR517 UYN517 VIJ517 VSF517 WCB517 WLX517 WVT517 L521 JH521 TD521 ACZ521 AMV521 AWR521 BGN521 BQJ521 CAF521 CKB521 CTX521 DDT521 DNP521 DXL521 EHH521 ERD521 FAZ521 FKV521 FUR521 GEN521 GOJ521 GYF521 HIB521 HRX521 IBT521 ILP521 IVL521 JFH521 JPD521 JYZ521 KIV521 KSR521 LCN521 LMJ521 LWF521 MGB521 MPX521 MZT521 NJP521 NTL521 ODH521 OND521 OWZ521 PGV521 PQR521 QAN521 QKJ521 QUF521 REB521 RNX521 RXT521 SHP521 SRL521 TBH521 TLD521 TUZ521 UEV521 UOR521 UYN521 VIJ521 VSF521 WCB521 WLX521 WVT521 L570 JH570 TD570 ACZ570 AMV570 AWR570 BGN570 BQJ570 CAF570 CKB570 CTX570 DDT570 DNP570 DXL570 EHH570 ERD570 FAZ570 FKV570 FUR570 GEN570 GOJ570 GYF570 HIB570 HRX570 IBT570 ILP570 IVL570 JFH570 JPD570 JYZ570 KIV570 KSR570 LCN570 LMJ570 LWF570 MGB570 MPX570 MZT570 NJP570 NTL570 ODH570 OND570 OWZ570 PGV570 PQR570 QAN570 QKJ570 QUF570 REB570 RNX570 RXT570 SHP570 SRL570 TBH570 TLD570 TUZ570 UEV570 UOR570 UYN570 VIJ570 VSF570 WCB570 WLX570 WVT570 L737:L739 JH737:JH739 TD737:TD739 ACZ737:ACZ739 AMV737:AMV739 AWR737:AWR739 BGN737:BGN739 BQJ737:BQJ739 CAF737:CAF739 CKB737:CKB739 CTX737:CTX739 DDT737:DDT739 DNP737:DNP739 DXL737:DXL739 EHH737:EHH739 ERD737:ERD739 FAZ737:FAZ739 FKV737:FKV739 FUR737:FUR739 GEN737:GEN739 GOJ737:GOJ739 GYF737:GYF739 HIB737:HIB739 HRX737:HRX739 IBT737:IBT739 ILP737:ILP739 IVL737:IVL739 JFH737:JFH739 JPD737:JPD739 JYZ737:JYZ739 KIV737:KIV739 KSR737:KSR739 LCN737:LCN739 LMJ737:LMJ739 LWF737:LWF739 MGB737:MGB739 MPX737:MPX739 MZT737:MZT739 NJP737:NJP739 NTL737:NTL739 ODH737:ODH739 OND737:OND739 OWZ737:OWZ739 PGV737:PGV739 PQR737:PQR739 QAN737:QAN739 QKJ737:QKJ739 QUF737:QUF739 REB737:REB739 RNX737:RNX739 RXT737:RXT739 SHP737:SHP739 SRL737:SRL739 TBH737:TBH739 TLD737:TLD739 TUZ737:TUZ739 UEV737:UEV739 UOR737:UOR739 UYN737:UYN739 VIJ737:VIJ739 VSF737:VSF739 WCB737:WCB739 WLX737:WLX739 WVT737:WVT739 WVT735 WLX735 WCB735 VSF735 VIJ735 UYN735 UOR735 UEV735 TUZ735 TLD735 TBH735 SRL735 SHP735 RXT735 RNX735 REB735 QUF735 QKJ735 QAN735 PQR735 PGV735 OWZ735 OND735 ODH735 NTL735 NJP735 MZT735 MPX735 MGB735 LWF735 LMJ735 LCN735 KSR735 KIV735 JYZ735 JPD735 JFH735 IVL735 ILP735 IBT735 HRX735 HIB735 GYF735 GOJ735 GEN735 FUR735 FKV735 FAZ735 ERD735 EHH735 DXL735 DNP735 DDT735 CTX735 CKB735 CAF735 BQJ735 BGN735 AWR735 AMV735 ACZ735 TD735 JH735 L735 L741:L742 JH741:JH742 TD741:TD742 ACZ741:ACZ742 AMV741:AMV742 AWR741:AWR742 BGN741:BGN742 BQJ741:BQJ742 CAF741:CAF742 CKB741:CKB742 CTX741:CTX742 DDT741:DDT742 DNP741:DNP742 DXL741:DXL742 EHH741:EHH742 ERD741:ERD742 FAZ741:FAZ742 FKV741:FKV742 FUR741:FUR742 GEN741:GEN742 GOJ741:GOJ742 GYF741:GYF742 HIB741:HIB742 HRX741:HRX742 IBT741:IBT742 ILP741:ILP742 IVL741:IVL742 JFH741:JFH742 JPD741:JPD742 JYZ741:JYZ742 KIV741:KIV742 KSR741:KSR742 LCN741:LCN742 LMJ741:LMJ742 LWF741:LWF742 MGB741:MGB742 MPX741:MPX742 MZT741:MZT742 NJP741:NJP742 NTL741:NTL742 ODH741:ODH742 OND741:OND742 OWZ741:OWZ742 PGV741:PGV742 PQR741:PQR742 QAN741:QAN742 QKJ741:QKJ742 QUF741:QUF742 REB741:REB742 RNX741:RNX742 RXT741:RXT742 SHP741:SHP742 SRL741:SRL742 TBH741:TBH742 TLD741:TLD742 TUZ741:TUZ742 UEV741:UEV742 UOR741:UOR742 UYN741:UYN742 VIJ741:VIJ742 VSF741:VSF742 WCB741:WCB742 WLX741:WLX742 WVT741:WVT742 L744:L749 JH744:JH745 TD744:TD745 ACZ744:ACZ745 AMV744:AMV745 AWR744:AWR745 BGN744:BGN745 BQJ744:BQJ745 CAF744:CAF745 CKB744:CKB745 CTX744:CTX745 DDT744:DDT745 DNP744:DNP745 DXL744:DXL745 EHH744:EHH745 ERD744:ERD745 FAZ744:FAZ745 FKV744:FKV745 FUR744:FUR745 GEN744:GEN745 GOJ744:GOJ745 GYF744:GYF745 HIB744:HIB745 HRX744:HRX745 IBT744:IBT745 ILP744:ILP745 IVL744:IVL745 JFH744:JFH745 JPD744:JPD745 JYZ744:JYZ745 KIV744:KIV745 KSR744:KSR745 LCN744:LCN745 LMJ744:LMJ745 LWF744:LWF745 MGB744:MGB745 MPX744:MPX745 MZT744:MZT745 NJP744:NJP745 NTL744:NTL745 ODH744:ODH745 OND744:OND745 OWZ744:OWZ745 PGV744:PGV745 PQR744:PQR745 QAN744:QAN745 QKJ744:QKJ745 QUF744:QUF745 REB744:REB745 RNX744:RNX745 RXT744:RXT745 SHP744:SHP745 SRL744:SRL745 TBH744:TBH745 TLD744:TLD745 TUZ744:TUZ745 UEV744:UEV745 UOR744:UOR745 UYN744:UYN745 VIJ744:VIJ745 VSF744:VSF745 WCB744:WCB745 WLX744:WLX745 WVT744:WVT745 L751 L755 L758 L761 JH941:JH960 TD941:TD960 ACZ941:ACZ960 AMV941:AMV960 AWR941:AWR960 BGN941:BGN960 BQJ941:BQJ960 CAF941:CAF960 CKB941:CKB960 CTX941:CTX960 DDT941:DDT960 DNP941:DNP960 DXL941:DXL960 EHH941:EHH960 ERD941:ERD960 FAZ941:FAZ960 FKV941:FKV960 FUR941:FUR960 GEN941:GEN960 GOJ941:GOJ960 GYF941:GYF960 HIB941:HIB960 HRX941:HRX960 IBT941:IBT960 ILP941:ILP960 IVL941:IVL960 JFH941:JFH960 JPD941:JPD960 JYZ941:JYZ960 KIV941:KIV960 KSR941:KSR960 LCN941:LCN960 LMJ941:LMJ960 LWF941:LWF960 MGB941:MGB960 MPX941:MPX960 MZT941:MZT960 NJP941:NJP960 NTL941:NTL960 ODH941:ODH960 OND941:OND960 OWZ941:OWZ960 PGV941:PGV960 PQR941:PQR960 QAN941:QAN960 QKJ941:QKJ960 QUF941:QUF960 REB941:REB960 RNX941:RNX960 RXT941:RXT960 SHP941:SHP960 SRL941:SRL960 TBH941:TBH960 TLD941:TLD960 TUZ941:TUZ960 UEV941:UEV960 UOR941:UOR960 UYN941:UYN960 VIJ941:VIJ960 VSF941:VSF960 WCB941:WCB960 WLX941:WLX960 WVT941:WVT960 WVE961 WLI961 WBM961 VRQ961 VHU961 UXY961 UOC961 UEG961 TUK961 TKO961 TAS961 SQW961 SHA961 RXE961 RNI961 RDM961 QTQ961 QJU961 PZY961 PQC961 PGG961 OWK961 OMO961 OCS961 NSW961 NJA961 MZE961 MPI961 MFM961 LVQ961 LLU961 LBY961 KSC961 KIG961 JYK961 JOO961 JES961 IUW961 ILA961 IBE961 HRI961 HHM961 GXQ961 GNU961 GDY961 FUC961 FKG961 FAK961 EQO961 EGS961 DWW961 DNA961 DDE961 CTI961 CJM961 BZQ961 BPU961 BFY961 AWC961 AMG961 ACK961 SO961 IS961 L941:L961 L1056 L1035:L1053 L1062 WVE1070:WVE1083 WLI1070:WLI1083 WBM1070:WBM1083 VRQ1070:VRQ1083 VHU1070:VHU1083 UXY1070:UXY1083 UOC1070:UOC1083 UEG1070:UEG1083 TUK1070:TUK1083 TKO1070:TKO1083 TAS1070:TAS1083 SQW1070:SQW1083 SHA1070:SHA1083 RXE1070:RXE1083 RNI1070:RNI1083 RDM1070:RDM1083 QTQ1070:QTQ1083 QJU1070:QJU1083 PZY1070:PZY1083 PQC1070:PQC1083 PGG1070:PGG1083 OWK1070:OWK1083 OMO1070:OMO1083 OCS1070:OCS1083 NSW1070:NSW1083 NJA1070:NJA1083 MZE1070:MZE1083 MPI1070:MPI1083 MFM1070:MFM1083 LVQ1070:LVQ1083 LLU1070:LLU1083 LBY1070:LBY1083 KSC1070:KSC1083 KIG1070:KIG1083 JYK1070:JYK1083 JOO1070:JOO1083 JES1070:JES1083 IUW1070:IUW1083 ILA1070:ILA1083 IBE1070:IBE1083 HRI1070:HRI1083 HHM1070:HHM1083 GXQ1070:GXQ1083 GNU1070:GNU1083 GDY1070:GDY1083 FUC1070:FUC1083 FKG1070:FKG1083 FAK1070:FAK1083 EQO1070:EQO1083 EGS1070:EGS1083 DWW1070:DWW1083 DNA1070:DNA1083 DDE1070:DDE1083 CTI1070:CTI1083 CJM1070:CJM1083 BZQ1070:BZQ1083 BPU1070:BPU1083 BFY1070:BFY1083 AWC1070:AWC1083 AMG1070:AMG1083 ACK1070:ACK1083 SO1070:SO1083 IS1070:IS1083 L1064:L1083" xr:uid="{9B68DF36-1601-40B9-99DD-AA17C86F4CB4}">
      <formula1>1</formula1>
      <formula2>300</formula2>
    </dataValidation>
    <dataValidation type="textLength" allowBlank="1" showInputMessage="1" showErrorMessage="1" errorTitle="Access" error="Obvezen podatek - v angleškem jeziku" prompt="Obvezen podatek" sqref="M336:M354 IT336:IT354 SP336:SP354 ACL336:ACL354 AMH336:AMH354 AWD336:AWD354 BFZ336:BFZ354 BPV336:BPV354 BZR336:BZR354 CJN336:CJN354 CTJ336:CTJ354 DDF336:DDF354 DNB336:DNB354 DWX336:DWX354 EGT336:EGT354 EQP336:EQP354 FAL336:FAL354 FKH336:FKH354 FUD336:FUD354 GDZ336:GDZ354 GNV336:GNV354 GXR336:GXR354 HHN336:HHN354 HRJ336:HRJ354 IBF336:IBF354 ILB336:ILB354 IUX336:IUX354 JET336:JET354 JOP336:JOP354 JYL336:JYL354 KIH336:KIH354 KSD336:KSD354 LBZ336:LBZ354 LLV336:LLV354 LVR336:LVR354 MFN336:MFN354 MPJ336:MPJ354 MZF336:MZF354 NJB336:NJB354 NSX336:NSX354 OCT336:OCT354 OMP336:OMP354 OWL336:OWL354 PGH336:PGH354 PQD336:PQD354 PZZ336:PZZ354 QJV336:QJV354 QTR336:QTR354 RDN336:RDN354 RNJ336:RNJ354 RXF336:RXF354 SHB336:SHB354 SQX336:SQX354 TAT336:TAT354 TKP336:TKP354 TUL336:TUL354 UEH336:UEH354 UOD336:UOD354 UXZ336:UXZ354 VHV336:VHV354 VRR336:VRR354 WBN336:WBN354 WLJ336:WLJ354 WVF336:WVF354 M365 IT365 SP365 ACL365 AMH365 AWD365 BFZ365 BPV365 BZR365 CJN365 CTJ365 DDF365 DNB365 DWX365 EGT365 EQP365 FAL365 FKH365 FUD365 GDZ365 GNV365 GXR365 HHN365 HRJ365 IBF365 ILB365 IUX365 JET365 JOP365 JYL365 KIH365 KSD365 LBZ365 LLV365 LVR365 MFN365 MPJ365 MZF365 NJB365 NSX365 OCT365 OMP365 OWL365 PGH365 PQD365 PZZ365 QJV365 QTR365 RDN365 RNJ365 RXF365 SHB365 SQX365 TAT365 TKP365 TUL365 UEH365 UOD365 UXZ365 VHV365 VRR365 WBN365 WLJ365 WVF365 M670 IT670 SP670 ACL670 AMH670 AWD670 BFZ670 BPV670 BZR670 CJN670 CTJ670 DDF670 DNB670 DWX670 EGT670 EQP670 FAL670 FKH670 FUD670 GDZ670 GNV670 GXR670 HHN670 HRJ670 IBF670 ILB670 IUX670 JET670 JOP670 JYL670 KIH670 KSD670 LBZ670 LLV670 LVR670 MFN670 MPJ670 MZF670 NJB670 NSX670 OCT670 OMP670 OWL670 PGH670 PQD670 PZZ670 QJV670 QTR670 RDN670 RNJ670 RXF670 SHB670 SQX670 TAT670 TKP670 TUL670 UEH670 UOD670 UXZ670 VHV670 VRR670 WBN670 WLJ670 WVF670 M879 IT879 SP879 ACL879 AMH879 AWD879 BFZ879 BPV879 BZR879 CJN879 CTJ879 DDF879 DNB879 DWX879 EGT879 EQP879 FAL879 FKH879 FUD879 GDZ879 GNV879 GXR879 HHN879 HRJ879 IBF879 ILB879 IUX879 JET879 JOP879 JYL879 KIH879 KSD879 LBZ879 LLV879 LVR879 MFN879 MPJ879 MZF879 NJB879 NSX879 OCT879 OMP879 OWL879 PGH879 PQD879 PZZ879 QJV879 QTR879 RDN879 RNJ879 RXF879 SHB879 SQX879 TAT879 TKP879 TUL879 UEH879 UOD879 UXZ879 VHV879 VRR879 WBN879 WLJ879 WVF879 M890 IT890 SP890 ACL890 AMH890 AWD890 BFZ890 BPV890 BZR890 CJN890 CTJ890 DDF890 DNB890 DWX890 EGT890 EQP890 FAL890 FKH890 FUD890 GDZ890 GNV890 GXR890 HHN890 HRJ890 IBF890 ILB890 IUX890 JET890 JOP890 JYL890 KIH890 KSD890 LBZ890 LLV890 LVR890 MFN890 MPJ890 MZF890 NJB890 NSX890 OCT890 OMP890 OWL890 PGH890 PQD890 PZZ890 QJV890 QTR890 RDN890 RNJ890 RXF890 SHB890 SQX890 TAT890 TKP890 TUL890 UEH890 UOD890 UXZ890 VHV890 VRR890 WBN890 WLJ890 WVF890 M836 IT836 SP836 ACL836 AMH836 AWD836 BFZ836 BPV836 BZR836 CJN836 CTJ836 DDF836 DNB836 DWX836 EGT836 EQP836 FAL836 FKH836 FUD836 GDZ836 GNV836 GXR836 HHN836 HRJ836 IBF836 ILB836 IUX836 JET836 JOP836 JYL836 KIH836 KSD836 LBZ836 LLV836 LVR836 MFN836 MPJ836 MZF836 NJB836 NSX836 OCT836 OMP836 OWL836 PGH836 PQD836 PZZ836 QJV836 QTR836 RDN836 RNJ836 RXF836 SHB836 SQX836 TAT836 TKP836 TUL836 UEH836 UOD836 UXZ836 VHV836 VRR836 WBN836 WLJ836 WVF836 M1021 IT1021 SP1021 ACL1021 AMH1021 AWD1021 BFZ1021 BPV1021 BZR1021 CJN1021 CTJ1021 DDF1021 DNB1021 DWX1021 EGT1021 EQP1021 FAL1021 FKH1021 FUD1021 GDZ1021 GNV1021 GXR1021 HHN1021 HRJ1021 IBF1021 ILB1021 IUX1021 JET1021 JOP1021 JYL1021 KIH1021 KSD1021 LBZ1021 LLV1021 LVR1021 MFN1021 MPJ1021 MZF1021 NJB1021 NSX1021 OCT1021 OMP1021 OWL1021 PGH1021 PQD1021 PZZ1021 QJV1021 QTR1021 RDN1021 RNJ1021 RXF1021 SHB1021 SQX1021 TAT1021 TKP1021 TUL1021 UEH1021 UOD1021 UXZ1021 VHV1021 VRR1021 WBN1021 WLJ1021 WVF1021 M678 IT678 SP678 ACL678 AMH678 AWD678 BFZ678 BPV678 BZR678 CJN678 CTJ678 DDF678 DNB678 DWX678 EGT678 EQP678 FAL678 FKH678 FUD678 GDZ678 GNV678 GXR678 HHN678 HRJ678 IBF678 ILB678 IUX678 JET678 JOP678 JYL678 KIH678 KSD678 LBZ678 LLV678 LVR678 MFN678 MPJ678 MZF678 NJB678 NSX678 OCT678 OMP678 OWL678 PGH678 PQD678 PZZ678 QJV678 QTR678 RDN678 RNJ678 RXF678 SHB678 SQX678 TAT678 TKP678 TUL678 UEH678 UOD678 UXZ678 VHV678 VRR678 WBN678 WLJ678 WVF678 M1087 IT1087 SP1087 ACL1087 AMH1087 AWD1087 BFZ1087 BPV1087 BZR1087 CJN1087 CTJ1087 DDF1087 DNB1087 DWX1087 EGT1087 EQP1087 FAL1087 FKH1087 FUD1087 GDZ1087 GNV1087 GXR1087 HHN1087 HRJ1087 IBF1087 ILB1087 IUX1087 JET1087 JOP1087 JYL1087 KIH1087 KSD1087 LBZ1087 LLV1087 LVR1087 MFN1087 MPJ1087 MZF1087 NJB1087 NSX1087 OCT1087 OMP1087 OWL1087 PGH1087 PQD1087 PZZ1087 QJV1087 QTR1087 RDN1087 RNJ1087 RXF1087 SHB1087 SQX1087 TAT1087 TKP1087 TUL1087 UEH1087 UOD1087 UXZ1087 VHV1087 VRR1087 WBN1087 WLJ1087 WVF1087 M1178:M1181 IT1176:IT1179 SP1176:SP1179 ACL1176:ACL1179 AMH1176:AMH1179 AWD1176:AWD1179 BFZ1176:BFZ1179 BPV1176:BPV1179 BZR1176:BZR1179 CJN1176:CJN1179 CTJ1176:CTJ1179 DDF1176:DDF1179 DNB1176:DNB1179 DWX1176:DWX1179 EGT1176:EGT1179 EQP1176:EQP1179 FAL1176:FAL1179 FKH1176:FKH1179 FUD1176:FUD1179 GDZ1176:GDZ1179 GNV1176:GNV1179 GXR1176:GXR1179 HHN1176:HHN1179 HRJ1176:HRJ1179 IBF1176:IBF1179 ILB1176:ILB1179 IUX1176:IUX1179 JET1176:JET1179 JOP1176:JOP1179 JYL1176:JYL1179 KIH1176:KIH1179 KSD1176:KSD1179 LBZ1176:LBZ1179 LLV1176:LLV1179 LVR1176:LVR1179 MFN1176:MFN1179 MPJ1176:MPJ1179 MZF1176:MZF1179 NJB1176:NJB1179 NSX1176:NSX1179 OCT1176:OCT1179 OMP1176:OMP1179 OWL1176:OWL1179 PGH1176:PGH1179 PQD1176:PQD1179 PZZ1176:PZZ1179 QJV1176:QJV1179 QTR1176:QTR1179 RDN1176:RDN1179 RNJ1176:RNJ1179 RXF1176:RXF1179 SHB1176:SHB1179 SQX1176:SQX1179 TAT1176:TAT1179 TKP1176:TKP1179 TUL1176:TUL1179 UEH1176:UEH1179 UOD1176:UOD1179 UXZ1176:UXZ1179 VHV1176:VHV1179 VRR1176:VRR1179 WBN1176:WBN1179 WLJ1176:WLJ1179 WVF1176:WVF1179 M1227 IT1225 SP1225 ACL1225 AMH1225 AWD1225 BFZ1225 BPV1225 BZR1225 CJN1225 CTJ1225 DDF1225 DNB1225 DWX1225 EGT1225 EQP1225 FAL1225 FKH1225 FUD1225 GDZ1225 GNV1225 GXR1225 HHN1225 HRJ1225 IBF1225 ILB1225 IUX1225 JET1225 JOP1225 JYL1225 KIH1225 KSD1225 LBZ1225 LLV1225 LVR1225 MFN1225 MPJ1225 MZF1225 NJB1225 NSX1225 OCT1225 OMP1225 OWL1225 PGH1225 PQD1225 PZZ1225 QJV1225 QTR1225 RDN1225 RNJ1225 RXF1225 SHB1225 SQX1225 TAT1225 TKP1225 TUL1225 UEH1225 UOD1225 UXZ1225 VHV1225 VRR1225 WBN1225 WLJ1225 WVF1225 M164 IT164 SP164 ACL164 AMH164 AWD164 BFZ164 BPV164 BZR164 CJN164 CTJ164 DDF164 DNB164 DWX164 EGT164 EQP164 FAL164 FKH164 FUD164 GDZ164 GNV164 GXR164 HHN164 HRJ164 IBF164 ILB164 IUX164 JET164 JOP164 JYL164 KIH164 KSD164 LBZ164 LLV164 LVR164 MFN164 MPJ164 MZF164 NJB164 NSX164 OCT164 OMP164 OWL164 PGH164 PQD164 PZZ164 QJV164 QTR164 RDN164 RNJ164 RXF164 SHB164 SQX164 TAT164 TKP164 TUL164 UEH164 UOD164 UXZ164 VHV164 VRR164 WBN164 WLJ164 WVF164 M382 IT382 SP382 ACL382 AMH382 AWD382 BFZ382 BPV382 BZR382 CJN382 CTJ382 DDF382 DNB382 DWX382 EGT382 EQP382 FAL382 FKH382 FUD382 GDZ382 GNV382 GXR382 HHN382 HRJ382 IBF382 ILB382 IUX382 JET382 JOP382 JYL382 KIH382 KSD382 LBZ382 LLV382 LVR382 MFN382 MPJ382 MZF382 NJB382 NSX382 OCT382 OMP382 OWL382 PGH382 PQD382 PZZ382 QJV382 QTR382 RDN382 RNJ382 RXF382 SHB382 SQX382 TAT382 TKP382 TUL382 UEH382 UOD382 UXZ382 VHV382 VRR382 WBN382 WLJ382 WVF382 M535 IT535 SP535 ACL535 AMH535 AWD535 BFZ535 BPV535 BZR535 CJN535 CTJ535 DDF535 DNB535 DWX535 EGT535 EQP535 FAL535 FKH535 FUD535 GDZ535 GNV535 GXR535 HHN535 HRJ535 IBF535 ILB535 IUX535 JET535 JOP535 JYL535 KIH535 KSD535 LBZ535 LLV535 LVR535 MFN535 MPJ535 MZF535 NJB535 NSX535 OCT535 OMP535 OWL535 PGH535 PQD535 PZZ535 QJV535 QTR535 RDN535 RNJ535 RXF535 SHB535 SQX535 TAT535 TKP535 TUL535 UEH535 UOD535 UXZ535 VHV535 VRR535 WBN535 WLJ535 WVF535 M676 IT676 SP676 ACL676 AMH676 AWD676 BFZ676 BPV676 BZR676 CJN676 CTJ676 DDF676 DNB676 DWX676 EGT676 EQP676 FAL676 FKH676 FUD676 GDZ676 GNV676 GXR676 HHN676 HRJ676 IBF676 ILB676 IUX676 JET676 JOP676 JYL676 KIH676 KSD676 LBZ676 LLV676 LVR676 MFN676 MPJ676 MZF676 NJB676 NSX676 OCT676 OMP676 OWL676 PGH676 PQD676 PZZ676 QJV676 QTR676 RDN676 RNJ676 RXF676 SHB676 SQX676 TAT676 TKP676 TUL676 UEH676 UOD676 UXZ676 VHV676 VRR676 WBN676 WLJ676 WVF676 M398 IT398 SP398 ACL398 AMH398 AWD398 BFZ398 BPV398 BZR398 CJN398 CTJ398 DDF398 DNB398 DWX398 EGT398 EQP398 FAL398 FKH398 FUD398 GDZ398 GNV398 GXR398 HHN398 HRJ398 IBF398 ILB398 IUX398 JET398 JOP398 JYL398 KIH398 KSD398 LBZ398 LLV398 LVR398 MFN398 MPJ398 MZF398 NJB398 NSX398 OCT398 OMP398 OWL398 PGH398 PQD398 PZZ398 QJV398 QTR398 RDN398 RNJ398 RXF398 SHB398 SQX398 TAT398 TKP398 TUL398 UEH398 UOD398 UXZ398 VHV398 VRR398 WBN398 WLJ398 WVF398 WVF9:WVF38 WLJ9:WLJ38 WBN9:WBN38 VRR9:VRR38 VHV9:VHV38 UXZ9:UXZ38 UOD9:UOD38 UEH9:UEH38 TUL9:TUL38 TKP9:TKP38 TAT9:TAT38 SQX9:SQX38 SHB9:SHB38 RXF9:RXF38 RNJ9:RNJ38 RDN9:RDN38 QTR9:QTR38 QJV9:QJV38 PZZ9:PZZ38 PQD9:PQD38 PGH9:PGH38 OWL9:OWL38 OMP9:OMP38 OCT9:OCT38 NSX9:NSX38 NJB9:NJB38 MZF9:MZF38 MPJ9:MPJ38 MFN9:MFN38 LVR9:LVR38 LLV9:LLV38 LBZ9:LBZ38 KSD9:KSD38 KIH9:KIH38 JYL9:JYL38 JOP9:JOP38 JET9:JET38 IUX9:IUX38 ILB9:ILB38 IBF9:IBF38 HRJ9:HRJ38 HHN9:HHN38 GXR9:GXR38 GNV9:GNV38 GDZ9:GDZ38 FUD9:FUD38 FKH9:FKH38 FAL9:FAL38 EQP9:EQP38 EGT9:EGT38 DWX9:DWX38 DNB9:DNB38 DDF9:DDF38 CTJ9:CTJ38 CJN9:CJN38 BZR9:BZR38 BPV9:BPV38 BFZ9:BFZ38 AWD9:AWD38 AMH9:AMH38 ACL9:ACL38 SP9:SP38 IT9:IT38 M9:M38 O1092 M523:M524 JI523:JI524 TE523:TE524 ADA523:ADA524 AMW523:AMW524 AWS523:AWS524 BGO523:BGO524 BQK523:BQK524 CAG523:CAG524 CKC523:CKC524 CTY523:CTY524 DDU523:DDU524 DNQ523:DNQ524 DXM523:DXM524 EHI523:EHI524 ERE523:ERE524 FBA523:FBA524 FKW523:FKW524 FUS523:FUS524 GEO523:GEO524 GOK523:GOK524 GYG523:GYG524 HIC523:HIC524 HRY523:HRY524 IBU523:IBU524 ILQ523:ILQ524 IVM523:IVM524 JFI523:JFI524 JPE523:JPE524 JZA523:JZA524 KIW523:KIW524 KSS523:KSS524 LCO523:LCO524 LMK523:LMK524 LWG523:LWG524 MGC523:MGC524 MPY523:MPY524 MZU523:MZU524 NJQ523:NJQ524 NTM523:NTM524 ODI523:ODI524 ONE523:ONE524 OXA523:OXA524 PGW523:PGW524 PQS523:PQS524 QAO523:QAO524 QKK523:QKK524 QUG523:QUG524 REC523:REC524 RNY523:RNY524 RXU523:RXU524 SHQ523:SHQ524 SRM523:SRM524 TBI523:TBI524 TLE523:TLE524 TVA523:TVA524 UEW523:UEW524 UOS523:UOS524 UYO523:UYO524 VIK523:VIK524 VSG523:VSG524 WCC523:WCC524 WLY523:WLY524 WVU523:WVU524 M508:M514 JI508:JI514 TE508:TE514 ADA508:ADA514 AMW508:AMW514 AWS508:AWS514 BGO508:BGO514 BQK508:BQK514 CAG508:CAG514 CKC508:CKC514 CTY508:CTY514 DDU508:DDU514 DNQ508:DNQ514 DXM508:DXM514 EHI508:EHI514 ERE508:ERE514 FBA508:FBA514 FKW508:FKW514 FUS508:FUS514 GEO508:GEO514 GOK508:GOK514 GYG508:GYG514 HIC508:HIC514 HRY508:HRY514 IBU508:IBU514 ILQ508:ILQ514 IVM508:IVM514 JFI508:JFI514 JPE508:JPE514 JZA508:JZA514 KIW508:KIW514 KSS508:KSS514 LCO508:LCO514 LMK508:LMK514 LWG508:LWG514 MGC508:MGC514 MPY508:MPY514 MZU508:MZU514 NJQ508:NJQ514 NTM508:NTM514 ODI508:ODI514 ONE508:ONE514 OXA508:OXA514 PGW508:PGW514 PQS508:PQS514 QAO508:QAO514 QKK508:QKK514 QUG508:QUG514 REC508:REC514 RNY508:RNY514 RXU508:RXU514 SHQ508:SHQ514 SRM508:SRM514 TBI508:TBI514 TLE508:TLE514 TVA508:TVA514 UEW508:UEW514 UOS508:UOS514 UYO508:UYO514 VIK508:VIK514 VSG508:VSG514 WCC508:WCC514 WLY508:WLY514 WVU508:WVU514 M517 JI517 TE517 ADA517 AMW517 AWS517 BGO517 BQK517 CAG517 CKC517 CTY517 DDU517 DNQ517 DXM517 EHI517 ERE517 FBA517 FKW517 FUS517 GEO517 GOK517 GYG517 HIC517 HRY517 IBU517 ILQ517 IVM517 JFI517 JPE517 JZA517 KIW517 KSS517 LCO517 LMK517 LWG517 MGC517 MPY517 MZU517 NJQ517 NTM517 ODI517 ONE517 OXA517 PGW517 PQS517 QAO517 QKK517 QUG517 REC517 RNY517 RXU517 SHQ517 SRM517 TBI517 TLE517 TVA517 UEW517 UOS517 UYO517 VIK517 VSG517 WCC517 WLY517 WVU517 M570 JI570 TE570 ADA570 AMW570 AWS570 BGO570 BQK570 CAG570 CKC570 CTY570 DDU570 DNQ570 DXM570 EHI570 ERE570 FBA570 FKW570 FUS570 GEO570 GOK570 GYG570 HIC570 HRY570 IBU570 ILQ570 IVM570 JFI570 JPE570 JZA570 KIW570 KSS570 LCO570 LMK570 LWG570 MGC570 MPY570 MZU570 NJQ570 NTM570 ODI570 ONE570 OXA570 PGW570 PQS570 QAO570 QKK570 QUG570 REC570 RNY570 RXU570 SHQ570 SRM570 TBI570 TLE570 TVA570 UEW570 UOS570 UYO570 VIK570 VSG570 WCC570 WLY570 WVU570 M737 JI737 TE737 ADA737 AMW737 AWS737 BGO737 BQK737 CAG737 CKC737 CTY737 DDU737 DNQ737 DXM737 EHI737 ERE737 FBA737 FKW737 FUS737 GEO737 GOK737 GYG737 HIC737 HRY737 IBU737 ILQ737 IVM737 JFI737 JPE737 JZA737 KIW737 KSS737 LCO737 LMK737 LWG737 MGC737 MPY737 MZU737 NJQ737 NTM737 ODI737 ONE737 OXA737 PGW737 PQS737 QAO737 QKK737 QUG737 REC737 RNY737 RXU737 SHQ737 SRM737 TBI737 TLE737 TVA737 UEW737 UOS737 UYO737 VIK737 VSG737 WCC737 WLY737 WVU737 M739 JI739 TE739 ADA739 AMW739 AWS739 BGO739 BQK739 CAG739 CKC739 CTY739 DDU739 DNQ739 DXM739 EHI739 ERE739 FBA739 FKW739 FUS739 GEO739 GOK739 GYG739 HIC739 HRY739 IBU739 ILQ739 IVM739 JFI739 JPE739 JZA739 KIW739 KSS739 LCO739 LMK739 LWG739 MGC739 MPY739 MZU739 NJQ739 NTM739 ODI739 ONE739 OXA739 PGW739 PQS739 QAO739 QKK739 QUG739 REC739 RNY739 RXU739 SHQ739 SRM739 TBI739 TLE739 TVA739 UEW739 UOS739 UYO739 VIK739 VSG739 WCC739 WLY739 WVU739 WVU735 WLY735 WCC735 VSG735 VIK735 UYO735 UOS735 UEW735 TVA735 TLE735 TBI735 SRM735 SHQ735 RXU735 RNY735 REC735 QUG735 QKK735 QAO735 PQS735 PGW735 OXA735 ONE735 ODI735 NTM735 NJQ735 MZU735 MPY735 MGC735 LWG735 LMK735 LCO735 KSS735 KIW735 JZA735 JPE735 JFI735 IVM735 ILQ735 IBU735 HRY735 HIC735 GYG735 GOK735 GEO735 FUS735 FKW735 FBA735 ERE735 EHI735 DXM735 DNQ735 DDU735 CTY735 CKC735 CAG735 BQK735 BGO735 AWS735 AMW735 ADA735 TE735 JI735 M735 M741:M742 JI741:JI742 TE741:TE742 ADA741:ADA742 AMW741:AMW742 AWS741:AWS742 BGO741:BGO742 BQK741:BQK742 CAG741:CAG742 CKC741:CKC742 CTY741:CTY742 DDU741:DDU742 DNQ741:DNQ742 DXM741:DXM742 EHI741:EHI742 ERE741:ERE742 FBA741:FBA742 FKW741:FKW742 FUS741:FUS742 GEO741:GEO742 GOK741:GOK742 GYG741:GYG742 HIC741:HIC742 HRY741:HRY742 IBU741:IBU742 ILQ741:ILQ742 IVM741:IVM742 JFI741:JFI742 JPE741:JPE742 JZA741:JZA742 KIW741:KIW742 KSS741:KSS742 LCO741:LCO742 LMK741:LMK742 LWG741:LWG742 MGC741:MGC742 MPY741:MPY742 MZU741:MZU742 NJQ741:NJQ742 NTM741:NTM742 ODI741:ODI742 ONE741:ONE742 OXA741:OXA742 PGW741:PGW742 PQS741:PQS742 QAO741:QAO742 QKK741:QKK742 QUG741:QUG742 REC741:REC742 RNY741:RNY742 RXU741:RXU742 SHQ741:SHQ742 SRM741:SRM742 TBI741:TBI742 TLE741:TLE742 TVA741:TVA742 UEW741:UEW742 UOS741:UOS742 UYO741:UYO742 VIK741:VIK742 VSG741:VSG742 WCC741:WCC742 WLY741:WLY742 WVU741:WVU742 M744:M747 JI744:JI745 TE744:TE745 ADA744:ADA745 AMW744:AMW745 AWS744:AWS745 BGO744:BGO745 BQK744:BQK745 CAG744:CAG745 CKC744:CKC745 CTY744:CTY745 DDU744:DDU745 DNQ744:DNQ745 DXM744:DXM745 EHI744:EHI745 ERE744:ERE745 FBA744:FBA745 FKW744:FKW745 FUS744:FUS745 GEO744:GEO745 GOK744:GOK745 GYG744:GYG745 HIC744:HIC745 HRY744:HRY745 IBU744:IBU745 ILQ744:ILQ745 IVM744:IVM745 JFI744:JFI745 JPE744:JPE745 JZA744:JZA745 KIW744:KIW745 KSS744:KSS745 LCO744:LCO745 LMK744:LMK745 LWG744:LWG745 MGC744:MGC745 MPY744:MPY745 MZU744:MZU745 NJQ744:NJQ745 NTM744:NTM745 ODI744:ODI745 ONE744:ONE745 OXA744:OXA745 PGW744:PGW745 PQS744:PQS745 QAO744:QAO745 QKK744:QKK745 QUG744:QUG745 REC744:REC745 RNY744:RNY745 RXU744:RXU745 SHQ744:SHQ745 SRM744:SRM745 TBI744:TBI745 TLE744:TLE745 TVA744:TVA745 UEW744:UEW745 UOS744:UOS745 UYO744:UYO745 VIK744:VIK745 VSG744:VSG745 WCC744:WCC745 WLY744:WLY745 WVU744:WVU745 M751 M749 M755 M758 JI941:JI960 TE941:TE960 ADA941:ADA960 AMW941:AMW960 AWS941:AWS960 BGO941:BGO960 BQK941:BQK960 CAG941:CAG960 CKC941:CKC960 CTY941:CTY960 DDU941:DDU960 DNQ941:DNQ960 DXM941:DXM960 EHI941:EHI960 ERE941:ERE960 FBA941:FBA960 FKW941:FKW960 FUS941:FUS960 GEO941:GEO960 GOK941:GOK960 GYG941:GYG960 HIC941:HIC960 HRY941:HRY960 IBU941:IBU960 ILQ941:ILQ960 IVM941:IVM960 JFI941:JFI960 JPE941:JPE960 JZA941:JZA960 KIW941:KIW960 KSS941:KSS960 LCO941:LCO960 LMK941:LMK960 LWG941:LWG960 MGC941:MGC960 MPY941:MPY960 MZU941:MZU960 NJQ941:NJQ960 NTM941:NTM960 ODI941:ODI960 ONE941:ONE960 OXA941:OXA960 PGW941:PGW960 PQS941:PQS960 QAO941:QAO960 QKK941:QKK960 QUG941:QUG960 REC941:REC960 RNY941:RNY960 RXU941:RXU960 SHQ941:SHQ960 SRM941:SRM960 TBI941:TBI960 TLE941:TLE960 TVA941:TVA960 UEW941:UEW960 UOS941:UOS960 UYO941:UYO960 VIK941:VIK960 VSG941:VSG960 WCC941:WCC960 WLY941:WLY960 WVU941:WVU960 WVF961 WLJ961 WBN961 VRR961 VHV961 UXZ961 UOD961 UEH961 TUL961 TKP961 TAT961 SQX961 SHB961 RXF961 RNJ961 RDN961 QTR961 QJV961 PZZ961 PQD961 PGH961 OWL961 OMP961 OCT961 NSX961 NJB961 MZF961 MPJ961 MFN961 LVR961 LLV961 LBZ961 KSD961 KIH961 JYL961 JOP961 JET961 IUX961 ILB961 IBF961 HRJ961 HHN961 GXR961 GNV961 GDZ961 FUD961 FKH961 FAL961 EQP961 EGT961 DWX961 DNB961 DDF961 CTJ961 CJN961 BZR961 BPV961 BFZ961 AWD961 AMH961 ACL961 SP961 IT961 M941:M961 M1056 M1035:M1053 M1062 WVF1070:WVF1083 WLJ1070:WLJ1083 WBN1070:WBN1083 VRR1070:VRR1083 VHV1070:VHV1083 UXZ1070:UXZ1083 UOD1070:UOD1083 UEH1070:UEH1083 TUL1070:TUL1083 TKP1070:TKP1083 TAT1070:TAT1083 SQX1070:SQX1083 SHB1070:SHB1083 RXF1070:RXF1083 RNJ1070:RNJ1083 RDN1070:RDN1083 QTR1070:QTR1083 QJV1070:QJV1083 PZZ1070:PZZ1083 PQD1070:PQD1083 PGH1070:PGH1083 OWL1070:OWL1083 OMP1070:OMP1083 OCT1070:OCT1083 NSX1070:NSX1083 NJB1070:NJB1083 MZF1070:MZF1083 MPJ1070:MPJ1083 MFN1070:MFN1083 LVR1070:LVR1083 LLV1070:LLV1083 LBZ1070:LBZ1083 KSD1070:KSD1083 KIH1070:KIH1083 JYL1070:JYL1083 JOP1070:JOP1083 JET1070:JET1083 IUX1070:IUX1083 ILB1070:ILB1083 IBF1070:IBF1083 HRJ1070:HRJ1083 HHN1070:HHN1083 GXR1070:GXR1083 GNV1070:GNV1083 GDZ1070:GDZ1083 FUD1070:FUD1083 FKH1070:FKH1083 FAL1070:FAL1083 EQP1070:EQP1083 EGT1070:EGT1083 DWX1070:DWX1083 DNB1070:DNB1083 DDF1070:DDF1083 CTJ1070:CTJ1083 CJN1070:CJN1083 BZR1070:BZR1083 BPV1070:BPV1083 BFZ1070:BFZ1083 AWD1070:AWD1083 AMH1070:AMH1083 ACL1070:ACL1083 SP1070:SP1083 IT1070:IT1083 M1064:M1083" xr:uid="{FB82BC85-4F23-4D10-8BB8-E930CD1A294F}">
      <formula1>1</formula1>
      <formula2>300</formula2>
    </dataValidation>
    <dataValidation type="textLength" allowBlank="1" showInputMessage="1" showErrorMessage="1" errorTitle="namembnost" error="Obvezen podatek!" prompt="Obvezen podatek" sqref="N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N11:N32 IU11:IU32 SQ11:SQ32 ACM11:ACM32 AMI11:AMI32 AWE11:AWE32 BGA11:BGA32 BPW11:BPW32 BZS11:BZS32 CJO11:CJO32 CTK11:CTK32 DDG11:DDG32 DNC11:DNC32 DWY11:DWY32 EGU11:EGU32 EQQ11:EQQ32 FAM11:FAM32 FKI11:FKI32 FUE11:FUE32 GEA11:GEA32 GNW11:GNW32 GXS11:GXS32 HHO11:HHO32 HRK11:HRK32 IBG11:IBG32 ILC11:ILC32 IUY11:IUY32 JEU11:JEU32 JOQ11:JOQ32 JYM11:JYM32 KII11:KII32 KSE11:KSE32 LCA11:LCA32 LLW11:LLW32 LVS11:LVS32 MFO11:MFO32 MPK11:MPK32 MZG11:MZG32 NJC11:NJC32 NSY11:NSY32 OCU11:OCU32 OMQ11:OMQ32 OWM11:OWM32 PGI11:PGI32 PQE11:PQE32 QAA11:QAA32 QJW11:QJW32 QTS11:QTS32 RDO11:RDO32 RNK11:RNK32 RXG11:RXG32 SHC11:SHC32 SQY11:SQY32 TAU11:TAU32 TKQ11:TKQ32 TUM11:TUM32 UEI11:UEI32 UOE11:UOE32 UYA11:UYA32 VHW11:VHW32 VRS11:VRS32 WBO11:WBO32 WLK11:WLK32 WVG11:WVG32 N336:N354 IU336:IU354 SQ336:SQ354 ACM336:ACM354 AMI336:AMI354 AWE336:AWE354 BGA336:BGA354 BPW336:BPW354 BZS336:BZS354 CJO336:CJO354 CTK336:CTK354 DDG336:DDG354 DNC336:DNC354 DWY336:DWY354 EGU336:EGU354 EQQ336:EQQ354 FAM336:FAM354 FKI336:FKI354 FUE336:FUE354 GEA336:GEA354 GNW336:GNW354 GXS336:GXS354 HHO336:HHO354 HRK336:HRK354 IBG336:IBG354 ILC336:ILC354 IUY336:IUY354 JEU336:JEU354 JOQ336:JOQ354 JYM336:JYM354 KII336:KII354 KSE336:KSE354 LCA336:LCA354 LLW336:LLW354 LVS336:LVS354 MFO336:MFO354 MPK336:MPK354 MZG336:MZG354 NJC336:NJC354 NSY336:NSY354 OCU336:OCU354 OMQ336:OMQ354 OWM336:OWM354 PGI336:PGI354 PQE336:PQE354 QAA336:QAA354 QJW336:QJW354 QTS336:QTS354 RDO336:RDO354 RNK336:RNK354 RXG336:RXG354 SHC336:SHC354 SQY336:SQY354 TAU336:TAU354 TKQ336:TKQ354 TUM336:TUM354 UEI336:UEI354 UOE336:UOE354 UYA336:UYA354 VHW336:VHW354 VRS336:VRS354 WBO336:WBO354 WLK336:WLK354 WVG336:WVG354 N364:N365 IU364:IU365 SQ364:SQ365 ACM364:ACM365 AMI364:AMI365 AWE364:AWE365 BGA364:BGA365 BPW364:BPW365 BZS364:BZS365 CJO364:CJO365 CTK364:CTK365 DDG364:DDG365 DNC364:DNC365 DWY364:DWY365 EGU364:EGU365 EQQ364:EQQ365 FAM364:FAM365 FKI364:FKI365 FUE364:FUE365 GEA364:GEA365 GNW364:GNW365 GXS364:GXS365 HHO364:HHO365 HRK364:HRK365 IBG364:IBG365 ILC364:ILC365 IUY364:IUY365 JEU364:JEU365 JOQ364:JOQ365 JYM364:JYM365 KII364:KII365 KSE364:KSE365 LCA364:LCA365 LLW364:LLW365 LVS364:LVS365 MFO364:MFO365 MPK364:MPK365 MZG364:MZG365 NJC364:NJC365 NSY364:NSY365 OCU364:OCU365 OMQ364:OMQ365 OWM364:OWM365 PGI364:PGI365 PQE364:PQE365 QAA364:QAA365 QJW364:QJW365 QTS364:QTS365 RDO364:RDO365 RNK364:RNK365 RXG364:RXG365 SHC364:SHC365 SQY364:SQY365 TAU364:TAU365 TKQ364:TKQ365 TUM364:TUM365 UEI364:UEI365 UOE364:UOE365 UYA364:UYA365 VHW364:VHW365 VRS364:VRS365 WBO364:WBO365 WLK364:WLK365 WVG364:WVG365 N367:N372 IU367:IU372 SQ367:SQ372 ACM367:ACM372 AMI367:AMI372 AWE367:AWE372 BGA367:BGA372 BPW367:BPW372 BZS367:BZS372 CJO367:CJO372 CTK367:CTK372 DDG367:DDG372 DNC367:DNC372 DWY367:DWY372 EGU367:EGU372 EQQ367:EQQ372 FAM367:FAM372 FKI367:FKI372 FUE367:FUE372 GEA367:GEA372 GNW367:GNW372 GXS367:GXS372 HHO367:HHO372 HRK367:HRK372 IBG367:IBG372 ILC367:ILC372 IUY367:IUY372 JEU367:JEU372 JOQ367:JOQ372 JYM367:JYM372 KII367:KII372 KSE367:KSE372 LCA367:LCA372 LLW367:LLW372 LVS367:LVS372 MFO367:MFO372 MPK367:MPK372 MZG367:MZG372 NJC367:NJC372 NSY367:NSY372 OCU367:OCU372 OMQ367:OMQ372 OWM367:OWM372 PGI367:PGI372 PQE367:PQE372 QAA367:QAA372 QJW367:QJW372 QTS367:QTS372 RDO367:RDO372 RNK367:RNK372 RXG367:RXG372 SHC367:SHC372 SQY367:SQY372 TAU367:TAU372 TKQ367:TKQ372 TUM367:TUM372 UEI367:UEI372 UOE367:UOE372 UYA367:UYA372 VHW367:VHW372 VRS367:VRS372 WBO367:WBO372 WLK367:WLK372 WVG367:WVG372 N670 IU670 SQ670 ACM670 AMI670 AWE670 BGA670 BPW670 BZS670 CJO670 CTK670 DDG670 DNC670 DWY670 EGU670 EQQ670 FAM670 FKI670 FUE670 GEA670 GNW670 GXS670 HHO670 HRK670 IBG670 ILC670 IUY670 JEU670 JOQ670 JYM670 KII670 KSE670 LCA670 LLW670 LVS670 MFO670 MPK670 MZG670 NJC670 NSY670 OCU670 OMQ670 OWM670 PGI670 PQE670 QAA670 QJW670 QTS670 RDO670 RNK670 RXG670 SHC670 SQY670 TAU670 TKQ670 TUM670 UEI670 UOE670 UYA670 VHW670 VRS670 WBO670 WLK670 WVG670 N673 IU673 SQ673 ACM673 AMI673 AWE673 BGA673 BPW673 BZS673 CJO673 CTK673 DDG673 DNC673 DWY673 EGU673 EQQ673 FAM673 FKI673 FUE673 GEA673 GNW673 GXS673 HHO673 HRK673 IBG673 ILC673 IUY673 JEU673 JOQ673 JYM673 KII673 KSE673 LCA673 LLW673 LVS673 MFO673 MPK673 MZG673 NJC673 NSY673 OCU673 OMQ673 OWM673 PGI673 PQE673 QAA673 QJW673 QTS673 RDO673 RNK673 RXG673 SHC673 SQY673 TAU673 TKQ673 TUM673 UEI673 UOE673 UYA673 VHW673 VRS673 WBO673 WLK673 WVG673 N879 IU879 SQ879 ACM879 AMI879 AWE879 BGA879 BPW879 BZS879 CJO879 CTK879 DDG879 DNC879 DWY879 EGU879 EQQ879 FAM879 FKI879 FUE879 GEA879 GNW879 GXS879 HHO879 HRK879 IBG879 ILC879 IUY879 JEU879 JOQ879 JYM879 KII879 KSE879 LCA879 LLW879 LVS879 MFO879 MPK879 MZG879 NJC879 NSY879 OCU879 OMQ879 OWM879 PGI879 PQE879 QAA879 QJW879 QTS879 RDO879 RNK879 RXG879 SHC879 SQY879 TAU879 TKQ879 TUM879 UEI879 UOE879 UYA879 VHW879 VRS879 WBO879 WLK879 WVG879 N890 IU890 SQ890 ACM890 AMI890 AWE890 BGA890 BPW890 BZS890 CJO890 CTK890 DDG890 DNC890 DWY890 EGU890 EQQ890 FAM890 FKI890 FUE890 GEA890 GNW890 GXS890 HHO890 HRK890 IBG890 ILC890 IUY890 JEU890 JOQ890 JYM890 KII890 KSE890 LCA890 LLW890 LVS890 MFO890 MPK890 MZG890 NJC890 NSY890 OCU890 OMQ890 OWM890 PGI890 PQE890 QAA890 QJW890 QTS890 RDO890 RNK890 RXG890 SHC890 SQY890 TAU890 TKQ890 TUM890 UEI890 UOE890 UYA890 VHW890 VRS890 WBO890 WLK890 WVG890 N1021 IU1021 SQ1021 ACM1021 AMI1021 AWE1021 BGA1021 BPW1021 BZS1021 CJO1021 CTK1021 DDG1021 DNC1021 DWY1021 EGU1021 EQQ1021 FAM1021 FKI1021 FUE1021 GEA1021 GNW1021 GXS1021 HHO1021 HRK1021 IBG1021 ILC1021 IUY1021 JEU1021 JOQ1021 JYM1021 KII1021 KSE1021 LCA1021 LLW1021 LVS1021 MFO1021 MPK1021 MZG1021 NJC1021 NSY1021 OCU1021 OMQ1021 OWM1021 PGI1021 PQE1021 QAA1021 QJW1021 QTS1021 RDO1021 RNK1021 RXG1021 SHC1021 SQY1021 TAU1021 TKQ1021 TUM1021 UEI1021 UOE1021 UYA1021 VHW1021 VRS1021 WBO1021 WLK1021 WVG1021 N1087 IU1087 SQ1087 ACM1087 AMI1087 AWE1087 BGA1087 BPW1087 BZS1087 CJO1087 CTK1087 DDG1087 DNC1087 DWY1087 EGU1087 EQQ1087 FAM1087 FKI1087 FUE1087 GEA1087 GNW1087 GXS1087 HHO1087 HRK1087 IBG1087 ILC1087 IUY1087 JEU1087 JOQ1087 JYM1087 KII1087 KSE1087 LCA1087 LLW1087 LVS1087 MFO1087 MPK1087 MZG1087 NJC1087 NSY1087 OCU1087 OMQ1087 OWM1087 PGI1087 PQE1087 QAA1087 QJW1087 QTS1087 RDO1087 RNK1087 RXG1087 SHC1087 SQY1087 TAU1087 TKQ1087 TUM1087 UEI1087 UOE1087 UYA1087 VHW1087 VRS1087 WBO1087 WLK1087 WVG1087 N1178:N1181 IU1176:IU1179 SQ1176:SQ1179 ACM1176:ACM1179 AMI1176:AMI1179 AWE1176:AWE1179 BGA1176:BGA1179 BPW1176:BPW1179 BZS1176:BZS1179 CJO1176:CJO1179 CTK1176:CTK1179 DDG1176:DDG1179 DNC1176:DNC1179 DWY1176:DWY1179 EGU1176:EGU1179 EQQ1176:EQQ1179 FAM1176:FAM1179 FKI1176:FKI1179 FUE1176:FUE1179 GEA1176:GEA1179 GNW1176:GNW1179 GXS1176:GXS1179 HHO1176:HHO1179 HRK1176:HRK1179 IBG1176:IBG1179 ILC1176:ILC1179 IUY1176:IUY1179 JEU1176:JEU1179 JOQ1176:JOQ1179 JYM1176:JYM1179 KII1176:KII1179 KSE1176:KSE1179 LCA1176:LCA1179 LLW1176:LLW1179 LVS1176:LVS1179 MFO1176:MFO1179 MPK1176:MPK1179 MZG1176:MZG1179 NJC1176:NJC1179 NSY1176:NSY1179 OCU1176:OCU1179 OMQ1176:OMQ1179 OWM1176:OWM1179 PGI1176:PGI1179 PQE1176:PQE1179 QAA1176:QAA1179 QJW1176:QJW1179 QTS1176:QTS1179 RDO1176:RDO1179 RNK1176:RNK1179 RXG1176:RXG1179 SHC1176:SHC1179 SQY1176:SQY1179 TAU1176:TAU1179 TKQ1176:TKQ1179 TUM1176:TUM1179 UEI1176:UEI1179 UOE1176:UOE1179 UYA1176:UYA1179 VHW1176:VHW1179 VRS1176:VRS1179 WBO1176:WBO1179 WLK1176:WLK1179 WVG1176:WVG1179 N1227 IU1225 SQ1225 ACM1225 AMI1225 AWE1225 BGA1225 BPW1225 BZS1225 CJO1225 CTK1225 DDG1225 DNC1225 DWY1225 EGU1225 EQQ1225 FAM1225 FKI1225 FUE1225 GEA1225 GNW1225 GXS1225 HHO1225 HRK1225 IBG1225 ILC1225 IUY1225 JEU1225 JOQ1225 JYM1225 KII1225 KSE1225 LCA1225 LLW1225 LVS1225 MFO1225 MPK1225 MZG1225 NJC1225 NSY1225 OCU1225 OMQ1225 OWM1225 PGI1225 PQE1225 QAA1225 QJW1225 QTS1225 RDO1225 RNK1225 RXG1225 SHC1225 SQY1225 TAU1225 TKQ1225 TUM1225 UEI1225 UOE1225 UYA1225 VHW1225 VRS1225 WBO1225 WLK1225 WVG1225 N164 IU164 SQ164 ACM164 AMI164 AWE164 BGA164 BPW164 BZS164 CJO164 CTK164 DDG164 DNC164 DWY164 EGU164 EQQ164 FAM164 FKI164 FUE164 GEA164 GNW164 GXS164 HHO164 HRK164 IBG164 ILC164 IUY164 JEU164 JOQ164 JYM164 KII164 KSE164 LCA164 LLW164 LVS164 MFO164 MPK164 MZG164 NJC164 NSY164 OCU164 OMQ164 OWM164 PGI164 PQE164 QAA164 QJW164 QTS164 RDO164 RNK164 RXG164 SHC164 SQY164 TAU164 TKQ164 TUM164 UEI164 UOE164 UYA164 VHW164 VRS164 WBO164 WLK164 WVG164 N382 IU382 SQ382 ACM382 AMI382 AWE382 BGA382 BPW382 BZS382 CJO382 CTK382 DDG382 DNC382 DWY382 EGU382 EQQ382 FAM382 FKI382 FUE382 GEA382 GNW382 GXS382 HHO382 HRK382 IBG382 ILC382 IUY382 JEU382 JOQ382 JYM382 KII382 KSE382 LCA382 LLW382 LVS382 MFO382 MPK382 MZG382 NJC382 NSY382 OCU382 OMQ382 OWM382 PGI382 PQE382 QAA382 QJW382 QTS382 RDO382 RNK382 RXG382 SHC382 SQY382 TAU382 TKQ382 TUM382 UEI382 UOE382 UYA382 VHW382 VRS382 WBO382 WLK382 WVG382 N535 IU535 SQ535 ACM535 AMI535 AWE535 BGA535 BPW535 BZS535 CJO535 CTK535 DDG535 DNC535 DWY535 EGU535 EQQ535 FAM535 FKI535 FUE535 GEA535 GNW535 GXS535 HHO535 HRK535 IBG535 ILC535 IUY535 JEU535 JOQ535 JYM535 KII535 KSE535 LCA535 LLW535 LVS535 MFO535 MPK535 MZG535 NJC535 NSY535 OCU535 OMQ535 OWM535 PGI535 PQE535 QAA535 QJW535 QTS535 RDO535 RNK535 RXG535 SHC535 SQY535 TAU535 TKQ535 TUM535 UEI535 UOE535 UYA535 VHW535 VRS535 WBO535 WLK535 WVG535 N676 IU676 SQ676 ACM676 AMI676 AWE676 BGA676 BPW676 BZS676 CJO676 CTK676 DDG676 DNC676 DWY676 EGU676 EQQ676 FAM676 FKI676 FUE676 GEA676 GNW676 GXS676 HHO676 HRK676 IBG676 ILC676 IUY676 JEU676 JOQ676 JYM676 KII676 KSE676 LCA676 LLW676 LVS676 MFO676 MPK676 MZG676 NJC676 NSY676 OCU676 OMQ676 OWM676 PGI676 PQE676 QAA676 QJW676 QTS676 RDO676 RNK676 RXG676 SHC676 SQY676 TAU676 TKQ676 TUM676 UEI676 UOE676 UYA676 VHW676 VRS676 WBO676 WLK676 WVG676 N398 IU398 SQ398 ACM398 AMI398 AWE398 BGA398 BPW398 BZS398 CJO398 CTK398 DDG398 DNC398 DWY398 EGU398 EQQ398 FAM398 FKI398 FUE398 GEA398 GNW398 GXS398 HHO398 HRK398 IBG398 ILC398 IUY398 JEU398 JOQ398 JYM398 KII398 KSE398 LCA398 LLW398 LVS398 MFO398 MPK398 MZG398 NJC398 NSY398 OCU398 OMQ398 OWM398 PGI398 PQE398 QAA398 QJW398 QTS398 RDO398 RNK398 RXG398 SHC398 SQY398 TAU398 TKQ398 TUM398 UEI398 UOE398 UYA398 VHW398 VRS398 WBO398 WLK398 WVG398 N506 IU506 SQ506 ACM506 AMI506 AWE506 BGA506 BPW506 BZS506 CJO506 CTK506 DDG506 DNC506 DWY506 EGU506 EQQ506 FAM506 FKI506 FUE506 GEA506 GNW506 GXS506 HHO506 HRK506 IBG506 ILC506 IUY506 JEU506 JOQ506 JYM506 KII506 KSE506 LCA506 LLW506 LVS506 MFO506 MPK506 MZG506 NJC506 NSY506 OCU506 OMQ506 OWM506 PGI506 PQE506 QAA506 QJW506 QTS506 RDO506 RNK506 RXG506 SHC506 SQY506 TAU506 TKQ506 TUM506 UEI506 UOE506 UYA506 VHW506 VRS506 WBO506 WLK506 WVG506 N836 IU836 SQ836 ACM836 AMI836 AWE836 BGA836 BPW836 BZS836 CJO836 CTK836 DDG836 DNC836 DWY836 EGU836 EQQ836 FAM836 FKI836 FUE836 GEA836 GNW836 GXS836 HHO836 HRK836 IBG836 ILC836 IUY836 JEU836 JOQ836 JYM836 KII836 KSE836 LCA836 LLW836 LVS836 MFO836 MPK836 MZG836 NJC836 NSY836 OCU836 OMQ836 OWM836 PGI836 PQE836 QAA836 QJW836 QTS836 RDO836 RNK836 RXG836 SHC836 SQY836 TAU836 TKQ836 TUM836 UEI836 UOE836 UYA836 VHW836 VRS836 WBO836 WLK836 WVG836 N961 IU961 SQ961 ACM961 AMI961 AWE961 BGA961 BPW961 BZS961 CJO961 CTK961 DDG961 DNC961 DWY961 EGU961 EQQ961 FAM961 FKI961 FUE961 GEA961 GNW961 GXS961 HHO961 HRK961 IBG961 ILC961 IUY961 JEU961 JOQ961 JYM961 KII961 KSE961 LCA961 LLW961 LVS961 MFO961 MPK961 MZG961 NJC961 NSY961 OCU961 OMQ961 OWM961 PGI961 PQE961 QAA961 QJW961 QTS961 RDO961 RNK961 RXG961 SHC961 SQY961 TAU961 TKQ961 TUM961 UEI961 UOE961 UYA961 VHW961 VRS961 WBO961 WLK961 WVG961 WVG34:WVG36 WLK34:WLK36 WBO34:WBO36 VRS34:VRS36 VHW34:VHW36 UYA34:UYA36 UOE34:UOE36 UEI34:UEI36 TUM34:TUM36 TKQ34:TKQ36 TAU34:TAU36 SQY34:SQY36 SHC34:SHC36 RXG34:RXG36 RNK34:RNK36 RDO34:RDO36 QTS34:QTS36 QJW34:QJW36 QAA34:QAA36 PQE34:PQE36 PGI34:PGI36 OWM34:OWM36 OMQ34:OMQ36 OCU34:OCU36 NSY34:NSY36 NJC34:NJC36 MZG34:MZG36 MPK34:MPK36 MFO34:MFO36 LVS34:LVS36 LLW34:LLW36 LCA34:LCA36 KSE34:KSE36 KII34:KII36 JYM34:JYM36 JOQ34:JOQ36 JEU34:JEU36 IUY34:IUY36 ILC34:ILC36 IBG34:IBG36 HRK34:HRK36 HHO34:HHO36 GXS34:GXS36 GNW34:GNW36 GEA34:GEA36 FUE34:FUE36 FKI34:FKI36 FAM34:FAM36 EQQ34:EQQ36 EGU34:EGU36 DWY34:DWY36 DNC34:DNC36 DDG34:DDG36 CTK34:CTK36 CJO34:CJO36 BZS34:BZS36 BPW34:BPW36 BGA34:BGA36 AWE34:AWE36 AMI34:AMI36 ACM34:ACM36 SQ34:SQ36 IU34:IU36 N34:N36 N830 IU830 SQ830 ACM830 AMI830 AWE830 BGA830 BPW830 BZS830 CJO830 CTK830 DDG830 DNC830 DWY830 EGU830 EQQ830 FAM830 FKI830 FUE830 GEA830 GNW830 GXS830 HHO830 HRK830 IBG830 ILC830 IUY830 JEU830 JOQ830 JYM830 KII830 KSE830 LCA830 LLW830 LVS830 MFO830 MPK830 MZG830 NJC830 NSY830 OCU830 OMQ830 OWM830 PGI830 PQE830 QAA830 QJW830 QTS830 RDO830 RNK830 RXG830 SHC830 SQY830 TAU830 TKQ830 TUM830 UEI830 UOE830 UYA830 VHW830 VRS830 WBO830 WLK830 WVG830 N508:N514 JJ508:JJ514 TF508:TF514 ADB508:ADB514 AMX508:AMX514 AWT508:AWT514 BGP508:BGP514 BQL508:BQL514 CAH508:CAH514 CKD508:CKD514 CTZ508:CTZ514 DDV508:DDV514 DNR508:DNR514 DXN508:DXN514 EHJ508:EHJ514 ERF508:ERF514 FBB508:FBB514 FKX508:FKX514 FUT508:FUT514 GEP508:GEP514 GOL508:GOL514 GYH508:GYH514 HID508:HID514 HRZ508:HRZ514 IBV508:IBV514 ILR508:ILR514 IVN508:IVN514 JFJ508:JFJ514 JPF508:JPF514 JZB508:JZB514 KIX508:KIX514 KST508:KST514 LCP508:LCP514 LML508:LML514 LWH508:LWH514 MGD508:MGD514 MPZ508:MPZ514 MZV508:MZV514 NJR508:NJR514 NTN508:NTN514 ODJ508:ODJ514 ONF508:ONF514 OXB508:OXB514 PGX508:PGX514 PQT508:PQT514 QAP508:QAP514 QKL508:QKL514 QUH508:QUH514 RED508:RED514 RNZ508:RNZ514 RXV508:RXV514 SHR508:SHR514 SRN508:SRN514 TBJ508:TBJ514 TLF508:TLF514 TVB508:TVB514 UEX508:UEX514 UOT508:UOT514 UYP508:UYP514 VIL508:VIL514 VSH508:VSH514 WCD508:WCD514 WLZ508:WLZ514 WVV508:WVV514 N570 JJ570 TF570 ADB570 AMX570 AWT570 BGP570 BQL570 CAH570 CKD570 CTZ570 DDV570 DNR570 DXN570 EHJ570 ERF570 FBB570 FKX570 FUT570 GEP570 GOL570 GYH570 HID570 HRZ570 IBV570 ILR570 IVN570 JFJ570 JPF570 JZB570 KIX570 KST570 LCP570 LML570 LWH570 MGD570 MPZ570 MZV570 NJR570 NTN570 ODJ570 ONF570 OXB570 PGX570 PQT570 QAP570 QKL570 QUH570 RED570 RNZ570 RXV570 SHR570 SRN570 TBJ570 TLF570 TVB570 UEX570 UOT570 UYP570 VIL570 VSH570 WCD570 WLZ570 WVV570 N735:N739 WVV735:WVV739 WLZ735:WLZ739 WCD735:WCD739 VSH735:VSH739 VIL735:VIL739 UYP735:UYP739 UOT735:UOT739 UEX735:UEX739 TVB735:TVB739 TLF735:TLF739 TBJ735:TBJ739 SRN735:SRN739 SHR735:SHR739 RXV735:RXV739 RNZ735:RNZ739 RED735:RED739 QUH735:QUH739 QKL735:QKL739 QAP735:QAP739 PQT735:PQT739 PGX735:PGX739 OXB735:OXB739 ONF735:ONF739 ODJ735:ODJ739 NTN735:NTN739 NJR735:NJR739 MZV735:MZV739 MPZ735:MPZ739 MGD735:MGD739 LWH735:LWH739 LML735:LML739 LCP735:LCP739 KST735:KST739 KIX735:KIX739 JZB735:JZB739 JPF735:JPF739 JFJ735:JFJ739 IVN735:IVN739 ILR735:ILR739 IBV735:IBV739 HRZ735:HRZ739 HID735:HID739 GYH735:GYH739 GOL735:GOL739 GEP735:GEP739 FUT735:FUT739 FKX735:FKX739 FBB735:FBB739 ERF735:ERF739 EHJ735:EHJ739 DXN735:DXN739 DNR735:DNR739 DDV735:DDV739 CTZ735:CTZ739 CKD735:CKD739 CAH735:CAH739 BQL735:BQL739 BGP735:BGP739 AWT735:AWT739 AMX735:AMX739 ADB735:ADB739 TF735:TF739 JJ735:JJ739 N741:N742 JJ741:JJ742 TF741:TF742 ADB741:ADB742 AMX741:AMX742 AWT741:AWT742 BGP741:BGP742 BQL741:BQL742 CAH741:CAH742 CKD741:CKD742 CTZ741:CTZ742 DDV741:DDV742 DNR741:DNR742 DXN741:DXN742 EHJ741:EHJ742 ERF741:ERF742 FBB741:FBB742 FKX741:FKX742 FUT741:FUT742 GEP741:GEP742 GOL741:GOL742 GYH741:GYH742 HID741:HID742 HRZ741:HRZ742 IBV741:IBV742 ILR741:ILR742 IVN741:IVN742 JFJ741:JFJ742 JPF741:JPF742 JZB741:JZB742 KIX741:KIX742 KST741:KST742 LCP741:LCP742 LML741:LML742 LWH741:LWH742 MGD741:MGD742 MPZ741:MPZ742 MZV741:MZV742 NJR741:NJR742 NTN741:NTN742 ODJ741:ODJ742 ONF741:ONF742 OXB741:OXB742 PGX741:PGX742 PQT741:PQT742 QAP741:QAP742 QKL741:QKL742 QUH741:QUH742 RED741:RED742 RNZ741:RNZ742 RXV741:RXV742 SHR741:SHR742 SRN741:SRN742 TBJ741:TBJ742 TLF741:TLF742 TVB741:TVB742 UEX741:UEX742 UOT741:UOT742 UYP741:UYP742 VIL741:VIL742 VSH741:VSH742 WCD741:WCD742 WLZ741:WLZ742 WVV741:WVV742 N744:N751 JJ744:JJ745 TF744:TF745 ADB744:ADB745 AMX744:AMX745 AWT744:AWT745 BGP744:BGP745 BQL744:BQL745 CAH744:CAH745 CKD744:CKD745 CTZ744:CTZ745 DDV744:DDV745 DNR744:DNR745 DXN744:DXN745 EHJ744:EHJ745 ERF744:ERF745 FBB744:FBB745 FKX744:FKX745 FUT744:FUT745 GEP744:GEP745 GOL744:GOL745 GYH744:GYH745 HID744:HID745 HRZ744:HRZ745 IBV744:IBV745 ILR744:ILR745 IVN744:IVN745 JFJ744:JFJ745 JPF744:JPF745 JZB744:JZB745 KIX744:KIX745 KST744:KST745 LCP744:LCP745 LML744:LML745 LWH744:LWH745 MGD744:MGD745 MPZ744:MPZ745 MZV744:MZV745 NJR744:NJR745 NTN744:NTN745 ODJ744:ODJ745 ONF744:ONF745 OXB744:OXB745 PGX744:PGX745 PQT744:PQT745 QAP744:QAP745 QKL744:QKL745 QUH744:QUH745 RED744:RED745 RNZ744:RNZ745 RXV744:RXV745 SHR744:SHR745 SRN744:SRN745 TBJ744:TBJ745 TLF744:TLF745 TVB744:TVB745 UEX744:UEX745 UOT744:UOT745 UYP744:UYP745 VIL744:VIL745 VSH744:VSH745 WCD744:WCD745 WLZ744:WLZ745 WVV744:WVV745 N941:N951 JJ941:JJ951 TF941:TF951 ADB941:ADB951 AMX941:AMX951 AWT941:AWT951 BGP941:BGP951 BQL941:BQL951 CAH941:CAH951 CKD941:CKD951 CTZ941:CTZ951 DDV941:DDV951 DNR941:DNR951 DXN941:DXN951 EHJ941:EHJ951 ERF941:ERF951 FBB941:FBB951 FKX941:FKX951 FUT941:FUT951 GEP941:GEP951 GOL941:GOL951 GYH941:GYH951 HID941:HID951 HRZ941:HRZ951 IBV941:IBV951 ILR941:ILR951 IVN941:IVN951 JFJ941:JFJ951 JPF941:JPF951 JZB941:JZB951 KIX941:KIX951 KST941:KST951 LCP941:LCP951 LML941:LML951 LWH941:LWH951 MGD941:MGD951 MPZ941:MPZ951 MZV941:MZV951 NJR941:NJR951 NTN941:NTN951 ODJ941:ODJ951 ONF941:ONF951 OXB941:OXB951 PGX941:PGX951 PQT941:PQT951 QAP941:QAP951 QKL941:QKL951 QUH941:QUH951 RED941:RED951 RNZ941:RNZ951 RXV941:RXV951 SHR941:SHR951 SRN941:SRN951 TBJ941:TBJ951 TLF941:TLF951 TVB941:TVB951 UEX941:UEX951 UOT941:UOT951 UYP941:UYP951 VIL941:VIL951 VSH941:VSH951 WCD941:WCD951 WLZ941:WLZ951 WVV941:WVV951 N954:N956 JJ954:JJ956 TF954:TF956 ADB954:ADB956 AMX954:AMX956 AWT954:AWT956 BGP954:BGP956 BQL954:BQL956 CAH954:CAH956 CKD954:CKD956 CTZ954:CTZ956 DDV954:DDV956 DNR954:DNR956 DXN954:DXN956 EHJ954:EHJ956 ERF954:ERF956 FBB954:FBB956 FKX954:FKX956 FUT954:FUT956 GEP954:GEP956 GOL954:GOL956 GYH954:GYH956 HID954:HID956 HRZ954:HRZ956 IBV954:IBV956 ILR954:ILR956 IVN954:IVN956 JFJ954:JFJ956 JPF954:JPF956 JZB954:JZB956 KIX954:KIX956 KST954:KST956 LCP954:LCP956 LML954:LML956 LWH954:LWH956 MGD954:MGD956 MPZ954:MPZ956 MZV954:MZV956 NJR954:NJR956 NTN954:NTN956 ODJ954:ODJ956 ONF954:ONF956 OXB954:OXB956 PGX954:PGX956 PQT954:PQT956 QAP954:QAP956 QKL954:QKL956 QUH954:QUH956 RED954:RED956 RNZ954:RNZ956 RXV954:RXV956 SHR954:SHR956 SRN954:SRN956 TBJ954:TBJ956 TLF954:TLF956 TVB954:TVB956 UEX954:UEX956 UOT954:UOT956 UYP954:UYP956 VIL954:VIL956 VSH954:VSH956 WCD954:WCD956 WLZ954:WLZ956 WVV954:WVV956 N1035:N1053 N1062 N1065 N1067:O1069 WVG1070:WVG1083 WLK1070:WLK1083 WBO1070:WBO1083 VRS1070:VRS1083 VHW1070:VHW1083 UYA1070:UYA1083 UOE1070:UOE1083 UEI1070:UEI1083 TUM1070:TUM1083 TKQ1070:TKQ1083 TAU1070:TAU1083 SQY1070:SQY1083 SHC1070:SHC1083 RXG1070:RXG1083 RNK1070:RNK1083 RDO1070:RDO1083 QTS1070:QTS1083 QJW1070:QJW1083 QAA1070:QAA1083 PQE1070:PQE1083 PGI1070:PGI1083 OWM1070:OWM1083 OMQ1070:OMQ1083 OCU1070:OCU1083 NSY1070:NSY1083 NJC1070:NJC1083 MZG1070:MZG1083 MPK1070:MPK1083 MFO1070:MFO1083 LVS1070:LVS1083 LLW1070:LLW1083 LCA1070:LCA1083 KSE1070:KSE1083 KII1070:KII1083 JYM1070:JYM1083 JOQ1070:JOQ1083 JEU1070:JEU1083 IUY1070:IUY1083 ILC1070:ILC1083 IBG1070:IBG1083 HRK1070:HRK1083 HHO1070:HHO1083 GXS1070:GXS1083 GNW1070:GNW1083 GEA1070:GEA1083 FUE1070:FUE1083 FKI1070:FKI1083 FAM1070:FAM1083 EQQ1070:EQQ1083 EGU1070:EGU1083 DWY1070:DWY1083 DNC1070:DNC1083 DDG1070:DDG1083 CTK1070:CTK1083 CJO1070:CJO1083 BZS1070:BZS1083 BPW1070:BPW1083 BGA1070:BGA1083 AWE1070:AWE1083 AMI1070:AMI1083 ACM1070:ACM1083 SQ1070:SQ1083 IU1070:IU1083 N1070:N1083" xr:uid="{75DBBDE4-5912-449F-BE59-180BBDCDC986}">
      <formula1>1</formula1>
      <formula2>300</formula2>
    </dataValidation>
    <dataValidation allowBlank="1" showInputMessage="1" showErrorMessage="1" errorTitle="purpose " error="Obvezen podatek - v angleškem jeziku!" prompt="Obvezen podatek" sqref="O9 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O1021 IV1021 SR1021 ACN1021 AMJ1021 AWF1021 BGB1021 BPX1021 BZT1021 CJP1021 CTL1021 DDH1021 DND1021 DWZ1021 EGV1021 EQR1021 FAN1021 FKJ1021 FUF1021 GEB1021 GNX1021 GXT1021 HHP1021 HRL1021 IBH1021 ILD1021 IUZ1021 JEV1021 JOR1021 JYN1021 KIJ1021 KSF1021 LCB1021 LLX1021 LVT1021 MFP1021 MPL1021 MZH1021 NJD1021 NSZ1021 OCV1021 OMR1021 OWN1021 PGJ1021 PQF1021 QAB1021 QJX1021 QTT1021 RDP1021 RNL1021 RXH1021 SHD1021 SQZ1021 TAV1021 TKR1021 TUN1021 UEJ1021 UOF1021 UYB1021 VHX1021 VRT1021 WBP1021 WLL1021 WVH1021" xr:uid="{F8C9FA93-AC31-419E-B1CE-A1CD8639BEFC}">
      <formula1>0</formula1>
      <formula2>0</formula2>
    </dataValidation>
    <dataValidation type="whole" showInputMessage="1" showErrorMessage="1" errorTitle="Stopnja odpisanosti" error="odstotek (celoštevilska vrednost)" prompt="Obvezen podatek" sqref="W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W336:W354 JD336:JD354 SZ336:SZ354 ACV336:ACV354 AMR336:AMR354 AWN336:AWN354 BGJ336:BGJ354 BQF336:BQF354 CAB336:CAB354 CJX336:CJX354 CTT336:CTT354 DDP336:DDP354 DNL336:DNL354 DXH336:DXH354 EHD336:EHD354 EQZ336:EQZ354 FAV336:FAV354 FKR336:FKR354 FUN336:FUN354 GEJ336:GEJ354 GOF336:GOF354 GYB336:GYB354 HHX336:HHX354 HRT336:HRT354 IBP336:IBP354 ILL336:ILL354 IVH336:IVH354 JFD336:JFD354 JOZ336:JOZ354 JYV336:JYV354 KIR336:KIR354 KSN336:KSN354 LCJ336:LCJ354 LMF336:LMF354 LWB336:LWB354 MFX336:MFX354 MPT336:MPT354 MZP336:MZP354 NJL336:NJL354 NTH336:NTH354 ODD336:ODD354 OMZ336:OMZ354 OWV336:OWV354 PGR336:PGR354 PQN336:PQN354 QAJ336:QAJ354 QKF336:QKF354 QUB336:QUB354 RDX336:RDX354 RNT336:RNT354 RXP336:RXP354 SHL336:SHL354 SRH336:SRH354 TBD336:TBD354 TKZ336:TKZ354 TUV336:TUV354 UER336:UER354 UON336:UON354 UYJ336:UYJ354 VIF336:VIF354 VSB336:VSB354 WBX336:WBX354 WLT336:WLT354 WVP336:WVP354 W670:W673 JD670:JD673 SZ670:SZ673 ACV670:ACV673 AMR670:AMR673 AWN670:AWN673 BGJ670:BGJ673 BQF670:BQF673 CAB670:CAB673 CJX670:CJX673 CTT670:CTT673 DDP670:DDP673 DNL670:DNL673 DXH670:DXH673 EHD670:EHD673 EQZ670:EQZ673 FAV670:FAV673 FKR670:FKR673 FUN670:FUN673 GEJ670:GEJ673 GOF670:GOF673 GYB670:GYB673 HHX670:HHX673 HRT670:HRT673 IBP670:IBP673 ILL670:ILL673 IVH670:IVH673 JFD670:JFD673 JOZ670:JOZ673 JYV670:JYV673 KIR670:KIR673 KSN670:KSN673 LCJ670:LCJ673 LMF670:LMF673 LWB670:LWB673 MFX670:MFX673 MPT670:MPT673 MZP670:MZP673 NJL670:NJL673 NTH670:NTH673 ODD670:ODD673 OMZ670:OMZ673 OWV670:OWV673 PGR670:PGR673 PQN670:PQN673 QAJ670:QAJ673 QKF670:QKF673 QUB670:QUB673 RDX670:RDX673 RNT670:RNT673 RXP670:RXP673 SHL670:SHL673 SRH670:SRH673 TBD670:TBD673 TKZ670:TKZ673 TUV670:TUV673 UER670:UER673 UON670:UON673 UYJ670:UYJ673 VIF670:VIF673 VSB670:VSB673 WBX670:WBX673 WLT670:WLT673 WVP670:WVP673 W879 JD879 SZ879 ACV879 AMR879 AWN879 BGJ879 BQF879 CAB879 CJX879 CTT879 DDP879 DNL879 DXH879 EHD879 EQZ879 FAV879 FKR879 FUN879 GEJ879 GOF879 GYB879 HHX879 HRT879 IBP879 ILL879 IVH879 JFD879 JOZ879 JYV879 KIR879 KSN879 LCJ879 LMF879 LWB879 MFX879 MPT879 MZP879 NJL879 NTH879 ODD879 OMZ879 OWV879 PGR879 PQN879 QAJ879 QKF879 QUB879 RDX879 RNT879 RXP879 SHL879 SRH879 TBD879 TKZ879 TUV879 UER879 UON879 UYJ879 VIF879 VSB879 WBX879 WLT879 WVP879 W890 JD890 SZ890 ACV890 AMR890 AWN890 BGJ890 BQF890 CAB890 CJX890 CTT890 DDP890 DNL890 DXH890 EHD890 EQZ890 FAV890 FKR890 FUN890 GEJ890 GOF890 GYB890 HHX890 HRT890 IBP890 ILL890 IVH890 JFD890 JOZ890 JYV890 KIR890 KSN890 LCJ890 LMF890 LWB890 MFX890 MPT890 MZP890 NJL890 NTH890 ODD890 OMZ890 OWV890 PGR890 PQN890 QAJ890 QKF890 QUB890 RDX890 RNT890 RXP890 SHL890 SRH890 TBD890 TKZ890 TUV890 UER890 UON890 UYJ890 VIF890 VSB890 WBX890 WLT890 WVP890 W1012 JD1012 SZ1012 ACV1012 AMR1012 AWN1012 BGJ1012 BQF1012 CAB1012 CJX1012 CTT1012 DDP1012 DNL1012 DXH1012 EHD1012 EQZ1012 FAV1012 FKR1012 FUN1012 GEJ1012 GOF1012 GYB1012 HHX1012 HRT1012 IBP1012 ILL1012 IVH1012 JFD1012 JOZ1012 JYV1012 KIR1012 KSN1012 LCJ1012 LMF1012 LWB1012 MFX1012 MPT1012 MZP1012 NJL1012 NTH1012 ODD1012 OMZ1012 OWV1012 PGR1012 PQN1012 QAJ1012 QKF1012 QUB1012 RDX1012 RNT1012 RXP1012 SHL1012 SRH1012 TBD1012 TKZ1012 TUV1012 UER1012 UON1012 UYJ1012 VIF1012 VSB1012 WBX1012 WLT1012 WVP1012 W1016 JD1016 SZ1016 ACV1016 AMR1016 AWN1016 BGJ1016 BQF1016 CAB1016 CJX1016 CTT1016 DDP1016 DNL1016 DXH1016 EHD1016 EQZ1016 FAV1016 FKR1016 FUN1016 GEJ1016 GOF1016 GYB1016 HHX1016 HRT1016 IBP1016 ILL1016 IVH1016 JFD1016 JOZ1016 JYV1016 KIR1016 KSN1016 LCJ1016 LMF1016 LWB1016 MFX1016 MPT1016 MZP1016 NJL1016 NTH1016 ODD1016 OMZ1016 OWV1016 PGR1016 PQN1016 QAJ1016 QKF1016 QUB1016 RDX1016 RNT1016 RXP1016 SHL1016 SRH1016 TBD1016 TKZ1016 TUV1016 UER1016 UON1016 UYJ1016 VIF1016 VSB1016 WBX1016 WLT1016 WVP1016 W1021 JD1021 SZ1021 ACV1021 AMR1021 AWN1021 BGJ1021 BQF1021 CAB1021 CJX1021 CTT1021 DDP1021 DNL1021 DXH1021 EHD1021 EQZ1021 FAV1021 FKR1021 FUN1021 GEJ1021 GOF1021 GYB1021 HHX1021 HRT1021 IBP1021 ILL1021 IVH1021 JFD1021 JOZ1021 JYV1021 KIR1021 KSN1021 LCJ1021 LMF1021 LWB1021 MFX1021 MPT1021 MZP1021 NJL1021 NTH1021 ODD1021 OMZ1021 OWV1021 PGR1021 PQN1021 QAJ1021 QKF1021 QUB1021 RDX1021 RNT1021 RXP1021 SHL1021 SRH1021 TBD1021 TKZ1021 TUV1021 UER1021 UON1021 UYJ1021 VIF1021 VSB1021 WBX1021 WLT1021 WVP1021 W1087 JD1087 SZ1087 ACV1087 AMR1087 AWN1087 BGJ1087 BQF1087 CAB1087 CJX1087 CTT1087 DDP1087 DNL1087 DXH1087 EHD1087 EQZ1087 FAV1087 FKR1087 FUN1087 GEJ1087 GOF1087 GYB1087 HHX1087 HRT1087 IBP1087 ILL1087 IVH1087 JFD1087 JOZ1087 JYV1087 KIR1087 KSN1087 LCJ1087 LMF1087 LWB1087 MFX1087 MPT1087 MZP1087 NJL1087 NTH1087 ODD1087 OMZ1087 OWV1087 PGR1087 PQN1087 QAJ1087 QKF1087 QUB1087 RDX1087 RNT1087 RXP1087 SHL1087 SRH1087 TBD1087 TKZ1087 TUV1087 UER1087 UON1087 UYJ1087 VIF1087 VSB1087 WBX1087 WLT1087 WVP1087 W1178:W1181 JD1176:JD1179 SZ1176:SZ1179 ACV1176:ACV1179 AMR1176:AMR1179 AWN1176:AWN1179 BGJ1176:BGJ1179 BQF1176:BQF1179 CAB1176:CAB1179 CJX1176:CJX1179 CTT1176:CTT1179 DDP1176:DDP1179 DNL1176:DNL1179 DXH1176:DXH1179 EHD1176:EHD1179 EQZ1176:EQZ1179 FAV1176:FAV1179 FKR1176:FKR1179 FUN1176:FUN1179 GEJ1176:GEJ1179 GOF1176:GOF1179 GYB1176:GYB1179 HHX1176:HHX1179 HRT1176:HRT1179 IBP1176:IBP1179 ILL1176:ILL1179 IVH1176:IVH1179 JFD1176:JFD1179 JOZ1176:JOZ1179 JYV1176:JYV1179 KIR1176:KIR1179 KSN1176:KSN1179 LCJ1176:LCJ1179 LMF1176:LMF1179 LWB1176:LWB1179 MFX1176:MFX1179 MPT1176:MPT1179 MZP1176:MZP1179 NJL1176:NJL1179 NTH1176:NTH1179 ODD1176:ODD1179 OMZ1176:OMZ1179 OWV1176:OWV1179 PGR1176:PGR1179 PQN1176:PQN1179 QAJ1176:QAJ1179 QKF1176:QKF1179 QUB1176:QUB1179 RDX1176:RDX1179 RNT1176:RNT1179 RXP1176:RXP1179 SHL1176:SHL1179 SRH1176:SRH1179 TBD1176:TBD1179 TKZ1176:TKZ1179 TUV1176:TUV1179 UER1176:UER1179 UON1176:UON1179 UYJ1176:UYJ1179 VIF1176:VIF1179 VSB1176:VSB1179 WBX1176:WBX1179 WLT1176:WLT1179 WVP1176:WVP1179 W1226:W1227 JD1224:JD1225 SZ1224:SZ1225 ACV1224:ACV1225 AMR1224:AMR1225 AWN1224:AWN1225 BGJ1224:BGJ1225 BQF1224:BQF1225 CAB1224:CAB1225 CJX1224:CJX1225 CTT1224:CTT1225 DDP1224:DDP1225 DNL1224:DNL1225 DXH1224:DXH1225 EHD1224:EHD1225 EQZ1224:EQZ1225 FAV1224:FAV1225 FKR1224:FKR1225 FUN1224:FUN1225 GEJ1224:GEJ1225 GOF1224:GOF1225 GYB1224:GYB1225 HHX1224:HHX1225 HRT1224:HRT1225 IBP1224:IBP1225 ILL1224:ILL1225 IVH1224:IVH1225 JFD1224:JFD1225 JOZ1224:JOZ1225 JYV1224:JYV1225 KIR1224:KIR1225 KSN1224:KSN1225 LCJ1224:LCJ1225 LMF1224:LMF1225 LWB1224:LWB1225 MFX1224:MFX1225 MPT1224:MPT1225 MZP1224:MZP1225 NJL1224:NJL1225 NTH1224:NTH1225 ODD1224:ODD1225 OMZ1224:OMZ1225 OWV1224:OWV1225 PGR1224:PGR1225 PQN1224:PQN1225 QAJ1224:QAJ1225 QKF1224:QKF1225 QUB1224:QUB1225 RDX1224:RDX1225 RNT1224:RNT1225 RXP1224:RXP1225 SHL1224:SHL1225 SRH1224:SRH1225 TBD1224:TBD1225 TKZ1224:TKZ1225 TUV1224:TUV1225 UER1224:UER1225 UON1224:UON1225 UYJ1224:UYJ1225 VIF1224:VIF1225 VSB1224:VSB1225 WBX1224:WBX1225 WLT1224:WLT1225 WVP1224:WVP1225 W1233:W1234 JD1231:JD1232 SZ1231:SZ1232 ACV1231:ACV1232 AMR1231:AMR1232 AWN1231:AWN1232 BGJ1231:BGJ1232 BQF1231:BQF1232 CAB1231:CAB1232 CJX1231:CJX1232 CTT1231:CTT1232 DDP1231:DDP1232 DNL1231:DNL1232 DXH1231:DXH1232 EHD1231:EHD1232 EQZ1231:EQZ1232 FAV1231:FAV1232 FKR1231:FKR1232 FUN1231:FUN1232 GEJ1231:GEJ1232 GOF1231:GOF1232 GYB1231:GYB1232 HHX1231:HHX1232 HRT1231:HRT1232 IBP1231:IBP1232 ILL1231:ILL1232 IVH1231:IVH1232 JFD1231:JFD1232 JOZ1231:JOZ1232 JYV1231:JYV1232 KIR1231:KIR1232 KSN1231:KSN1232 LCJ1231:LCJ1232 LMF1231:LMF1232 LWB1231:LWB1232 MFX1231:MFX1232 MPT1231:MPT1232 MZP1231:MZP1232 NJL1231:NJL1232 NTH1231:NTH1232 ODD1231:ODD1232 OMZ1231:OMZ1232 OWV1231:OWV1232 PGR1231:PGR1232 PQN1231:PQN1232 QAJ1231:QAJ1232 QKF1231:QKF1232 QUB1231:QUB1232 RDX1231:RDX1232 RNT1231:RNT1232 RXP1231:RXP1232 SHL1231:SHL1232 SRH1231:SRH1232 TBD1231:TBD1232 TKZ1231:TKZ1232 TUV1231:TUV1232 UER1231:UER1232 UON1231:UON1232 UYJ1231:UYJ1232 VIF1231:VIF1232 VSB1231:VSB1232 WBX1231:WBX1232 WLT1231:WLT1232 WVP1231:WVP1232 W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W382 JD382 SZ382 ACV382 AMR382 AWN382 BGJ382 BQF382 CAB382 CJX382 CTT382 DDP382 DNL382 DXH382 EHD382 EQZ382 FAV382 FKR382 FUN382 GEJ382 GOF382 GYB382 HHX382 HRT382 IBP382 ILL382 IVH382 JFD382 JOZ382 JYV382 KIR382 KSN382 LCJ382 LMF382 LWB382 MFX382 MPT382 MZP382 NJL382 NTH382 ODD382 OMZ382 OWV382 PGR382 PQN382 QAJ382 QKF382 QUB382 RDX382 RNT382 RXP382 SHL382 SRH382 TBD382 TKZ382 TUV382 UER382 UON382 UYJ382 VIF382 VSB382 WBX382 WLT382 WVP382 W535 JD535 SZ535 ACV535 AMR535 AWN535 BGJ535 BQF535 CAB535 CJX535 CTT535 DDP535 DNL535 DXH535 EHD535 EQZ535 FAV535 FKR535 FUN535 GEJ535 GOF535 GYB535 HHX535 HRT535 IBP535 ILL535 IVH535 JFD535 JOZ535 JYV535 KIR535 KSN535 LCJ535 LMF535 LWB535 MFX535 MPT535 MZP535 NJL535 NTH535 ODD535 OMZ535 OWV535 PGR535 PQN535 QAJ535 QKF535 QUB535 RDX535 RNT535 RXP535 SHL535 SRH535 TBD535 TKZ535 TUV535 UER535 UON535 UYJ535 VIF535 VSB535 WBX535 WLT535 WVP535 W676 JD676 SZ676 ACV676 AMR676 AWN676 BGJ676 BQF676 CAB676 CJX676 CTT676 DDP676 DNL676 DXH676 EHD676 EQZ676 FAV676 FKR676 FUN676 GEJ676 GOF676 GYB676 HHX676 HRT676 IBP676 ILL676 IVH676 JFD676 JOZ676 JYV676 KIR676 KSN676 LCJ676 LMF676 LWB676 MFX676 MPT676 MZP676 NJL676 NTH676 ODD676 OMZ676 OWV676 PGR676 PQN676 QAJ676 QKF676 QUB676 RDX676 RNT676 RXP676 SHL676 SRH676 TBD676 TKZ676 TUV676 UER676 UON676 UYJ676 VIF676 VSB676 WBX676 WLT676 WVP676 W398 JD398 SZ398 ACV398 AMR398 AWN398 BGJ398 BQF398 CAB398 CJX398 CTT398 DDP398 DNL398 DXH398 EHD398 EQZ398 FAV398 FKR398 FUN398 GEJ398 GOF398 GYB398 HHX398 HRT398 IBP398 ILL398 IVH398 JFD398 JOZ398 JYV398 KIR398 KSN398 LCJ398 LMF398 LWB398 MFX398 MPT398 MZP398 NJL398 NTH398 ODD398 OMZ398 OWV398 PGR398 PQN398 QAJ398 QKF398 QUB398 RDX398 RNT398 RXP398 SHL398 SRH398 TBD398 TKZ398 TUV398 UER398 UON398 UYJ398 VIF398 VSB398 WBX398 WLT398 WVP398 W836 JD836 SZ836 ACV836 AMR836 AWN836 BGJ836 BQF836 CAB836 CJX836 CTT836 DDP836 DNL836 DXH836 EHD836 EQZ836 FAV836 FKR836 FUN836 GEJ836 GOF836 GYB836 HHX836 HRT836 IBP836 ILL836 IVH836 JFD836 JOZ836 JYV836 KIR836 KSN836 LCJ836 LMF836 LWB836 MFX836 MPT836 MZP836 NJL836 NTH836 ODD836 OMZ836 OWV836 PGR836 PQN836 QAJ836 QKF836 QUB836 RDX836 RNT836 RXP836 SHL836 SRH836 TBD836 TKZ836 TUV836 UER836 UON836 UYJ836 VIF836 VSB836 WBX836 WLT836 WVP836 W961 JD961 SZ961 ACV961 AMR961 AWN961 BGJ961 BQF961 CAB961 CJX961 CTT961 DDP961 DNL961 DXH961 EHD961 EQZ961 FAV961 FKR961 FUN961 GEJ961 GOF961 GYB961 HHX961 HRT961 IBP961 ILL961 IVH961 JFD961 JOZ961 JYV961 KIR961 KSN961 LCJ961 LMF961 LWB961 MFX961 MPT961 MZP961 NJL961 NTH961 ODD961 OMZ961 OWV961 PGR961 PQN961 QAJ961 QKF961 QUB961 RDX961 RNT961 RXP961 SHL961 SRH961 TBD961 TKZ961 TUV961 UER961 UON961 UYJ961 VIF961 VSB961 WBX961 WLT961 WVP961 W678 JD678 SZ678 ACV678 AMR678 AWN678 BGJ678 BQF678 CAB678 CJX678 CTT678 DDP678 DNL678 DXH678 EHD678 EQZ678 FAV678 FKR678 FUN678 GEJ678 GOF678 GYB678 HHX678 HRT678 IBP678 ILL678 IVH678 JFD678 JOZ678 JYV678 KIR678 KSN678 LCJ678 LMF678 LWB678 MFX678 MPT678 MZP678 NJL678 NTH678 ODD678 OMZ678 OWV678 PGR678 PQN678 QAJ678 QKF678 QUB678 RDX678 RNT678 RXP678 SHL678 SRH678 TBD678 TKZ678 TUV678 UER678 UON678 UYJ678 VIF678 VSB678 WBX678 WLT678 WVP678 W1070:W1081 JD1070:JD1081 SZ1070:SZ1081 ACV1070:ACV1081 AMR1070:AMR1081 AWN1070:AWN1081 BGJ1070:BGJ1081 BQF1070:BQF1081 CAB1070:CAB1081 CJX1070:CJX1081 CTT1070:CTT1081 DDP1070:DDP1081 DNL1070:DNL1081 DXH1070:DXH1081 EHD1070:EHD1081 EQZ1070:EQZ1081 FAV1070:FAV1081 FKR1070:FKR1081 FUN1070:FUN1081 GEJ1070:GEJ1081 GOF1070:GOF1081 GYB1070:GYB1081 HHX1070:HHX1081 HRT1070:HRT1081 IBP1070:IBP1081 ILL1070:ILL1081 IVH1070:IVH1081 JFD1070:JFD1081 JOZ1070:JOZ1081 JYV1070:JYV1081 KIR1070:KIR1081 KSN1070:KSN1081 LCJ1070:LCJ1081 LMF1070:LMF1081 LWB1070:LWB1081 MFX1070:MFX1081 MPT1070:MPT1081 MZP1070:MZP1081 NJL1070:NJL1081 NTH1070:NTH1081 ODD1070:ODD1081 OMZ1070:OMZ1081 OWV1070:OWV1081 PGR1070:PGR1081 PQN1070:PQN1081 QAJ1070:QAJ1081 QKF1070:QKF1081 QUB1070:QUB1081 RDX1070:RDX1081 RNT1070:RNT1081 RXP1070:RXP1081 SHL1070:SHL1081 SRH1070:SRH1081 TBD1070:TBD1081 TKZ1070:TKZ1081 TUV1070:TUV1081 UER1070:UER1081 UON1070:UON1081 UYJ1070:UYJ1081 VIF1070:VIF1081 VSB1070:VSB1081 WBX1070:WBX1081 WLT1070:WLT1081 WVP1070:WVP1081 W1083 JD1083 SZ1083 ACV1083 AMR1083 AWN1083 BGJ1083 BQF1083 CAB1083 CJX1083 CTT1083 DDP1083 DNL1083 DXH1083 EHD1083 EQZ1083 FAV1083 FKR1083 FUN1083 GEJ1083 GOF1083 GYB1083 HHX1083 HRT1083 IBP1083 ILL1083 IVH1083 JFD1083 JOZ1083 JYV1083 KIR1083 KSN1083 LCJ1083 LMF1083 LWB1083 MFX1083 MPT1083 MZP1083 NJL1083 NTH1083 ODD1083 OMZ1083 OWV1083 PGR1083 PQN1083 QAJ1083 QKF1083 QUB1083 RDX1083 RNT1083 RXP1083 SHL1083 SRH1083 TBD1083 TKZ1083 TUV1083 UER1083 UON1083 UYJ1083 VIF1083 VSB1083 WBX1083 WLT1083 WVP1083 WVP11:WVP36 WLT11:WLT36 WBX11:WBX36 VSB11:VSB36 VIF11:VIF36 UYJ11:UYJ36 UON11:UON36 UER11:UER36 TUV11:TUV36 TKZ11:TKZ36 TBD11:TBD36 SRH11:SRH36 SHL11:SHL36 RXP11:RXP36 RNT11:RNT36 RDX11:RDX36 QUB11:QUB36 QKF11:QKF36 QAJ11:QAJ36 PQN11:PQN36 PGR11:PGR36 OWV11:OWV36 OMZ11:OMZ36 ODD11:ODD36 NTH11:NTH36 NJL11:NJL36 MZP11:MZP36 MPT11:MPT36 MFX11:MFX36 LWB11:LWB36 LMF11:LMF36 LCJ11:LCJ36 KSN11:KSN36 KIR11:KIR36 JYV11:JYV36 JOZ11:JOZ36 JFD11:JFD36 IVH11:IVH36 ILL11:ILL36 IBP11:IBP36 HRT11:HRT36 HHX11:HHX36 GYB11:GYB36 GOF11:GOF36 GEJ11:GEJ36 FUN11:FUN36 FKR11:FKR36 FAV11:FAV36 EQZ11:EQZ36 EHD11:EHD36 DXH11:DXH36 DNL11:DNL36 DDP11:DDP36 CTT11:CTT36 CJX11:CJX36 CAB11:CAB36 BQF11:BQF36 BGJ11:BGJ36 AWN11:AWN36 AMR11:AMR36 ACV11:ACV36 SZ11:SZ36 JD11:JD36 W11:W36 W830 JD830 SZ830 ACV830 AMR830 AWN830 BGJ830 BQF830 CAB830 CJX830 CTT830 DDP830 DNL830 DXH830 EHD830 EQZ830 FAV830 FKR830 FUN830 GEJ830 GOF830 GYB830 HHX830 HRT830 IBP830 ILL830 IVH830 JFD830 JOZ830 JYV830 KIR830 KSN830 LCJ830 LMF830 LWB830 MFX830 MPT830 MZP830 NJL830 NTH830 ODD830 OMZ830 OWV830 PGR830 PQN830 QAJ830 QKF830 QUB830 RDX830 RNT830 RXP830 SHL830 SRH830 TBD830 TKZ830 TUV830 UER830 UON830 UYJ830 VIF830 VSB830 WBX830 WLT830 WVP830 W1092 W508:W514 JS508:JS514 TO508:TO514 ADK508:ADK514 ANG508:ANG514 AXC508:AXC514 BGY508:BGY514 BQU508:BQU514 CAQ508:CAQ514 CKM508:CKM514 CUI508:CUI514 DEE508:DEE514 DOA508:DOA514 DXW508:DXW514 EHS508:EHS514 ERO508:ERO514 FBK508:FBK514 FLG508:FLG514 FVC508:FVC514 GEY508:GEY514 GOU508:GOU514 GYQ508:GYQ514 HIM508:HIM514 HSI508:HSI514 ICE508:ICE514 IMA508:IMA514 IVW508:IVW514 JFS508:JFS514 JPO508:JPO514 JZK508:JZK514 KJG508:KJG514 KTC508:KTC514 LCY508:LCY514 LMU508:LMU514 LWQ508:LWQ514 MGM508:MGM514 MQI508:MQI514 NAE508:NAE514 NKA508:NKA514 NTW508:NTW514 ODS508:ODS514 ONO508:ONO514 OXK508:OXK514 PHG508:PHG514 PRC508:PRC514 QAY508:QAY514 QKU508:QKU514 QUQ508:QUQ514 REM508:REM514 ROI508:ROI514 RYE508:RYE514 SIA508:SIA514 SRW508:SRW514 TBS508:TBS514 TLO508:TLO514 TVK508:TVK514 UFG508:UFG514 UPC508:UPC514 UYY508:UYY514 VIU508:VIU514 VSQ508:VSQ514 WCM508:WCM514 WMI508:WMI514 WWE508:WWE514 W570 JS570 TO570 ADK570 ANG570 AXC570 BGY570 BQU570 CAQ570 CKM570 CUI570 DEE570 DOA570 DXW570 EHS570 ERO570 FBK570 FLG570 FVC570 GEY570 GOU570 GYQ570 HIM570 HSI570 ICE570 IMA570 IVW570 JFS570 JPO570 JZK570 KJG570 KTC570 LCY570 LMU570 LWQ570 MGM570 MQI570 NAE570 NKA570 NTW570 ODS570 ONO570 OXK570 PHG570 PRC570 QAY570 QKU570 QUQ570 REM570 ROI570 RYE570 SIA570 SRW570 TBS570 TLO570 TVK570 UFG570 UPC570 UYY570 VIU570 VSQ570 WCM570 WMI570 WWE570 WWE741:WWE742 JS741:JS742 TO741:TO742 ADK741:ADK742 ANG741:ANG742 AXC741:AXC742 BGY741:BGY742 BQU741:BQU742 CAQ741:CAQ742 CKM741:CKM742 CUI741:CUI742 DEE741:DEE742 DOA741:DOA742 DXW741:DXW742 EHS741:EHS742 ERO741:ERO742 FBK741:FBK742 FLG741:FLG742 FVC741:FVC742 GEY741:GEY742 GOU741:GOU742 GYQ741:GYQ742 HIM741:HIM742 HSI741:HSI742 ICE741:ICE742 IMA741:IMA742 IVW741:IVW742 JFS741:JFS742 JPO741:JPO742 JZK741:JZK742 KJG741:KJG742 KTC741:KTC742 LCY741:LCY742 LMU741:LMU742 LWQ741:LWQ742 MGM741:MGM742 MQI741:MQI742 NAE741:NAE742 NKA741:NKA742 NTW741:NTW742 ODS741:ODS742 ONO741:ONO742 OXK741:OXK742 PHG741:PHG742 PRC741:PRC742 QAY741:QAY742 QKU741:QKU742 QUQ741:QUQ742 REM741:REM742 ROI741:ROI742 RYE741:RYE742 SIA741:SIA742 SRW741:SRW742 TBS741:TBS742 TLO741:TLO742 TVK741:TVK742 UFG741:UFG742 UPC741:UPC742 UYY741:UYY742 VIU741:VIU742 VSQ741:VSQ742 WCM741:WCM742 WMI741:WMI742 W741:W742 W941:W948 JS941:JS948 TO941:TO948 ADK941:ADK948 ANG941:ANG948 AXC941:AXC948 BGY941:BGY948 BQU941:BQU948 CAQ941:CAQ948 CKM941:CKM948 CUI941:CUI948 DEE941:DEE948 DOA941:DOA948 DXW941:DXW948 EHS941:EHS948 ERO941:ERO948 FBK941:FBK948 FLG941:FLG948 FVC941:FVC948 GEY941:GEY948 GOU941:GOU948 GYQ941:GYQ948 HIM941:HIM948 HSI941:HSI948 ICE941:ICE948 IMA941:IMA948 IVW941:IVW948 JFS941:JFS948 JPO941:JPO948 JZK941:JZK948 KJG941:KJG948 KTC941:KTC948 LCY941:LCY948 LMU941:LMU948 LWQ941:LWQ948 MGM941:MGM948 MQI941:MQI948 NAE941:NAE948 NKA941:NKA948 NTW941:NTW948 ODS941:ODS948 ONO941:ONO948 OXK941:OXK948 PHG941:PHG948 PRC941:PRC948 QAY941:QAY948 QKU941:QKU948 QUQ941:QUQ948 REM941:REM948 ROI941:ROI948 RYE941:RYE948 SIA941:SIA948 SRW941:SRW948 TBS941:TBS948 TLO941:TLO948 TVK941:TVK948 UFG941:UFG948 UPC941:UPC948 UYY941:UYY948 VIU941:VIU948 VSQ941:VSQ948 WCM941:WCM948 WMI941:WMI948 WWE941:WWE948 W1035:W1054" xr:uid="{ADCE439D-3BCF-4865-9B60-E17340E9C438}">
      <formula1>0</formula1>
      <formula2>100</formula2>
    </dataValidation>
    <dataValidation type="whole" allowBlank="1" showInputMessage="1" showErrorMessage="1" errorTitle="Letna stopnja izkoriščenosti" error="odstotek (celoštevilska vrednost)" prompt="Obvezen podatek" sqref="V164 JC164 SY164 ACU164 AMQ164 AWM164 BGI164 BQE164 CAA164 CJW164 CTS164 DDO164 DNK164 DXG164 EHC164 EQY164 FAU164 FKQ164 FUM164 GEI164 GOE164 GYA164 HHW164 HRS164 IBO164 ILK164 IVG164 JFC164 JOY164 JYU164 KIQ164 KSM164 LCI164 LME164 LWA164 MFW164 MPS164 MZO164 NJK164 NTG164 ODC164 OMY164 OWU164 PGQ164 PQM164 QAI164 QKE164 QUA164 RDW164 RNS164 RXO164 SHK164 SRG164 TBC164 TKY164 TUU164 UEQ164 UOM164 UYI164 VIE164 VSA164 WBW164 WLS164 WVO164 V670:V673 JC670:JC673 SY670:SY673 ACU670:ACU673 AMQ670:AMQ673 AWM670:AWM673 BGI670:BGI673 BQE670:BQE673 CAA670:CAA673 CJW670:CJW673 CTS670:CTS673 DDO670:DDO673 DNK670:DNK673 DXG670:DXG673 EHC670:EHC673 EQY670:EQY673 FAU670:FAU673 FKQ670:FKQ673 FUM670:FUM673 GEI670:GEI673 GOE670:GOE673 GYA670:GYA673 HHW670:HHW673 HRS670:HRS673 IBO670:IBO673 ILK670:ILK673 IVG670:IVG673 JFC670:JFC673 JOY670:JOY673 JYU670:JYU673 KIQ670:KIQ673 KSM670:KSM673 LCI670:LCI673 LME670:LME673 LWA670:LWA673 MFW670:MFW673 MPS670:MPS673 MZO670:MZO673 NJK670:NJK673 NTG670:NTG673 ODC670:ODC673 OMY670:OMY673 OWU670:OWU673 PGQ670:PGQ673 PQM670:PQM673 QAI670:QAI673 QKE670:QKE673 QUA670:QUA673 RDW670:RDW673 RNS670:RNS673 RXO670:RXO673 SHK670:SHK673 SRG670:SRG673 TBC670:TBC673 TKY670:TKY673 TUU670:TUU673 UEQ670:UEQ673 UOM670:UOM673 UYI670:UYI673 VIE670:VIE673 VSA670:VSA673 WBW670:WBW673 WLS670:WLS673 WVO670:WVO673 V879 JC879 SY879 ACU879 AMQ879 AWM879 BGI879 BQE879 CAA879 CJW879 CTS879 DDO879 DNK879 DXG879 EHC879 EQY879 FAU879 FKQ879 FUM879 GEI879 GOE879 GYA879 HHW879 HRS879 IBO879 ILK879 IVG879 JFC879 JOY879 JYU879 KIQ879 KSM879 LCI879 LME879 LWA879 MFW879 MPS879 MZO879 NJK879 NTG879 ODC879 OMY879 OWU879 PGQ879 PQM879 QAI879 QKE879 QUA879 RDW879 RNS879 RXO879 SHK879 SRG879 TBC879 TKY879 TUU879 UEQ879 UOM879 UYI879 VIE879 VSA879 WBW879 WLS879 WVO879 V890 JC890 SY890 ACU890 AMQ890 AWM890 BGI890 BQE890 CAA890 CJW890 CTS890 DDO890 DNK890 DXG890 EHC890 EQY890 FAU890 FKQ890 FUM890 GEI890 GOE890 GYA890 HHW890 HRS890 IBO890 ILK890 IVG890 JFC890 JOY890 JYU890 KIQ890 KSM890 LCI890 LME890 LWA890 MFW890 MPS890 MZO890 NJK890 NTG890 ODC890 OMY890 OWU890 PGQ890 PQM890 QAI890 QKE890 QUA890 RDW890 RNS890 RXO890 SHK890 SRG890 TBC890 TKY890 TUU890 UEQ890 UOM890 UYI890 VIE890 VSA890 WBW890 WLS890 WVO890 V1012 JC1012 SY1012 ACU1012 AMQ1012 AWM1012 BGI1012 BQE1012 CAA1012 CJW1012 CTS1012 DDO1012 DNK1012 DXG1012 EHC1012 EQY1012 FAU1012 FKQ1012 FUM1012 GEI1012 GOE1012 GYA1012 HHW1012 HRS1012 IBO1012 ILK1012 IVG1012 JFC1012 JOY1012 JYU1012 KIQ1012 KSM1012 LCI1012 LME1012 LWA1012 MFW1012 MPS1012 MZO1012 NJK1012 NTG1012 ODC1012 OMY1012 OWU1012 PGQ1012 PQM1012 QAI1012 QKE1012 QUA1012 RDW1012 RNS1012 RXO1012 SHK1012 SRG1012 TBC1012 TKY1012 TUU1012 UEQ1012 UOM1012 UYI1012 VIE1012 VSA1012 WBW1012 WLS1012 WVO1012 V1016 JC1016 SY1016 ACU1016 AMQ1016 AWM1016 BGI1016 BQE1016 CAA1016 CJW1016 CTS1016 DDO1016 DNK1016 DXG1016 EHC1016 EQY1016 FAU1016 FKQ1016 FUM1016 GEI1016 GOE1016 GYA1016 HHW1016 HRS1016 IBO1016 ILK1016 IVG1016 JFC1016 JOY1016 JYU1016 KIQ1016 KSM1016 LCI1016 LME1016 LWA1016 MFW1016 MPS1016 MZO1016 NJK1016 NTG1016 ODC1016 OMY1016 OWU1016 PGQ1016 PQM1016 QAI1016 QKE1016 QUA1016 RDW1016 RNS1016 RXO1016 SHK1016 SRG1016 TBC1016 TKY1016 TUU1016 UEQ1016 UOM1016 UYI1016 VIE1016 VSA1016 WBW1016 WLS1016 WVO1016 V1021 JC1021 SY1021 ACU1021 AMQ1021 AWM1021 BGI1021 BQE1021 CAA1021 CJW1021 CTS1021 DDO1021 DNK1021 DXG1021 EHC1021 EQY1021 FAU1021 FKQ1021 FUM1021 GEI1021 GOE1021 GYA1021 HHW1021 HRS1021 IBO1021 ILK1021 IVG1021 JFC1021 JOY1021 JYU1021 KIQ1021 KSM1021 LCI1021 LME1021 LWA1021 MFW1021 MPS1021 MZO1021 NJK1021 NTG1021 ODC1021 OMY1021 OWU1021 PGQ1021 PQM1021 QAI1021 QKE1021 QUA1021 RDW1021 RNS1021 RXO1021 SHK1021 SRG1021 TBC1021 TKY1021 TUU1021 UEQ1021 UOM1021 UYI1021 VIE1021 VSA1021 WBW1021 WLS1021 WVO1021 V1087 JC1087 SY1087 ACU1087 AMQ1087 AWM1087 BGI1087 BQE1087 CAA1087 CJW1087 CTS1087 DDO1087 DNK1087 DXG1087 EHC1087 EQY1087 FAU1087 FKQ1087 FUM1087 GEI1087 GOE1087 GYA1087 HHW1087 HRS1087 IBO1087 ILK1087 IVG1087 JFC1087 JOY1087 JYU1087 KIQ1087 KSM1087 LCI1087 LME1087 LWA1087 MFW1087 MPS1087 MZO1087 NJK1087 NTG1087 ODC1087 OMY1087 OWU1087 PGQ1087 PQM1087 QAI1087 QKE1087 QUA1087 RDW1087 RNS1087 RXO1087 SHK1087 SRG1087 TBC1087 TKY1087 TUU1087 UEQ1087 UOM1087 UYI1087 VIE1087 VSA1087 WBW1087 WLS1087 WVO1087 V1178:V1181 JC1176:JC1179 SY1176:SY1179 ACU1176:ACU1179 AMQ1176:AMQ1179 AWM1176:AWM1179 BGI1176:BGI1179 BQE1176:BQE1179 CAA1176:CAA1179 CJW1176:CJW1179 CTS1176:CTS1179 DDO1176:DDO1179 DNK1176:DNK1179 DXG1176:DXG1179 EHC1176:EHC1179 EQY1176:EQY1179 FAU1176:FAU1179 FKQ1176:FKQ1179 FUM1176:FUM1179 GEI1176:GEI1179 GOE1176:GOE1179 GYA1176:GYA1179 HHW1176:HHW1179 HRS1176:HRS1179 IBO1176:IBO1179 ILK1176:ILK1179 IVG1176:IVG1179 JFC1176:JFC1179 JOY1176:JOY1179 JYU1176:JYU1179 KIQ1176:KIQ1179 KSM1176:KSM1179 LCI1176:LCI1179 LME1176:LME1179 LWA1176:LWA1179 MFW1176:MFW1179 MPS1176:MPS1179 MZO1176:MZO1179 NJK1176:NJK1179 NTG1176:NTG1179 ODC1176:ODC1179 OMY1176:OMY1179 OWU1176:OWU1179 PGQ1176:PGQ1179 PQM1176:PQM1179 QAI1176:QAI1179 QKE1176:QKE1179 QUA1176:QUA1179 RDW1176:RDW1179 RNS1176:RNS1179 RXO1176:RXO1179 SHK1176:SHK1179 SRG1176:SRG1179 TBC1176:TBC1179 TKY1176:TKY1179 TUU1176:TUU1179 UEQ1176:UEQ1179 UOM1176:UOM1179 UYI1176:UYI1179 VIE1176:VIE1179 VSA1176:VSA1179 WBW1176:WBW1179 WLS1176:WLS1179 WVO1176:WVO1179 V1226:V1227 JC1224:JC1225 SY1224:SY1225 ACU1224:ACU1225 AMQ1224:AMQ1225 AWM1224:AWM1225 BGI1224:BGI1225 BQE1224:BQE1225 CAA1224:CAA1225 CJW1224:CJW1225 CTS1224:CTS1225 DDO1224:DDO1225 DNK1224:DNK1225 DXG1224:DXG1225 EHC1224:EHC1225 EQY1224:EQY1225 FAU1224:FAU1225 FKQ1224:FKQ1225 FUM1224:FUM1225 GEI1224:GEI1225 GOE1224:GOE1225 GYA1224:GYA1225 HHW1224:HHW1225 HRS1224:HRS1225 IBO1224:IBO1225 ILK1224:ILK1225 IVG1224:IVG1225 JFC1224:JFC1225 JOY1224:JOY1225 JYU1224:JYU1225 KIQ1224:KIQ1225 KSM1224:KSM1225 LCI1224:LCI1225 LME1224:LME1225 LWA1224:LWA1225 MFW1224:MFW1225 MPS1224:MPS1225 MZO1224:MZO1225 NJK1224:NJK1225 NTG1224:NTG1225 ODC1224:ODC1225 OMY1224:OMY1225 OWU1224:OWU1225 PGQ1224:PGQ1225 PQM1224:PQM1225 QAI1224:QAI1225 QKE1224:QKE1225 QUA1224:QUA1225 RDW1224:RDW1225 RNS1224:RNS1225 RXO1224:RXO1225 SHK1224:SHK1225 SRG1224:SRG1225 TBC1224:TBC1225 TKY1224:TKY1225 TUU1224:TUU1225 UEQ1224:UEQ1225 UOM1224:UOM1225 UYI1224:UYI1225 VIE1224:VIE1225 VSA1224:VSA1225 WBW1224:WBW1225 WLS1224:WLS1225 WVO1224:WVO1225 V1233:V1234 JC1231:JC1232 SY1231:SY1232 ACU1231:ACU1232 AMQ1231:AMQ1232 AWM1231:AWM1232 BGI1231:BGI1232 BQE1231:BQE1232 CAA1231:CAA1232 CJW1231:CJW1232 CTS1231:CTS1232 DDO1231:DDO1232 DNK1231:DNK1232 DXG1231:DXG1232 EHC1231:EHC1232 EQY1231:EQY1232 FAU1231:FAU1232 FKQ1231:FKQ1232 FUM1231:FUM1232 GEI1231:GEI1232 GOE1231:GOE1232 GYA1231:GYA1232 HHW1231:HHW1232 HRS1231:HRS1232 IBO1231:IBO1232 ILK1231:ILK1232 IVG1231:IVG1232 JFC1231:JFC1232 JOY1231:JOY1232 JYU1231:JYU1232 KIQ1231:KIQ1232 KSM1231:KSM1232 LCI1231:LCI1232 LME1231:LME1232 LWA1231:LWA1232 MFW1231:MFW1232 MPS1231:MPS1232 MZO1231:MZO1232 NJK1231:NJK1232 NTG1231:NTG1232 ODC1231:ODC1232 OMY1231:OMY1232 OWU1231:OWU1232 PGQ1231:PGQ1232 PQM1231:PQM1232 QAI1231:QAI1232 QKE1231:QKE1232 QUA1231:QUA1232 RDW1231:RDW1232 RNS1231:RNS1232 RXO1231:RXO1232 SHK1231:SHK1232 SRG1231:SRG1232 TBC1231:TBC1232 TKY1231:TKY1232 TUU1231:TUU1232 UEQ1231:UEQ1232 UOM1231:UOM1232 UYI1231:UYI1232 VIE1231:VIE1232 VSA1231:VSA1232 WBW1231:WBW1232 WLS1231:WLS1232 WVO1231:WVO1232 V336:V382 JC336:JC382 SY336:SY382 ACU336:ACU382 AMQ336:AMQ382 AWM336:AWM382 BGI336:BGI382 BQE336:BQE382 CAA336:CAA382 CJW336:CJW382 CTS336:CTS382 DDO336:DDO382 DNK336:DNK382 DXG336:DXG382 EHC336:EHC382 EQY336:EQY382 FAU336:FAU382 FKQ336:FKQ382 FUM336:FUM382 GEI336:GEI382 GOE336:GOE382 GYA336:GYA382 HHW336:HHW382 HRS336:HRS382 IBO336:IBO382 ILK336:ILK382 IVG336:IVG382 JFC336:JFC382 JOY336:JOY382 JYU336:JYU382 KIQ336:KIQ382 KSM336:KSM382 LCI336:LCI382 LME336:LME382 LWA336:LWA382 MFW336:MFW382 MPS336:MPS382 MZO336:MZO382 NJK336:NJK382 NTG336:NTG382 ODC336:ODC382 OMY336:OMY382 OWU336:OWU382 PGQ336:PGQ382 PQM336:PQM382 QAI336:QAI382 QKE336:QKE382 QUA336:QUA382 RDW336:RDW382 RNS336:RNS382 RXO336:RXO382 SHK336:SHK382 SRG336:SRG382 TBC336:TBC382 TKY336:TKY382 TUU336:TUU382 UEQ336:UEQ382 UOM336:UOM382 UYI336:UYI382 VIE336:VIE382 VSA336:VSA382 WBW336:WBW382 WLS336:WLS382 WVO336:WVO382 V535 JC535 SY535 ACU535 AMQ535 AWM535 BGI535 BQE535 CAA535 CJW535 CTS535 DDO535 DNK535 DXG535 EHC535 EQY535 FAU535 FKQ535 FUM535 GEI535 GOE535 GYA535 HHW535 HRS535 IBO535 ILK535 IVG535 JFC535 JOY535 JYU535 KIQ535 KSM535 LCI535 LME535 LWA535 MFW535 MPS535 MZO535 NJK535 NTG535 ODC535 OMY535 OWU535 PGQ535 PQM535 QAI535 QKE535 QUA535 RDW535 RNS535 RXO535 SHK535 SRG535 TBC535 TKY535 TUU535 UEQ535 UOM535 UYI535 VIE535 VSA535 WBW535 WLS535 WVO535 V676 JC676 SY676 ACU676 AMQ676 AWM676 BGI676 BQE676 CAA676 CJW676 CTS676 DDO676 DNK676 DXG676 EHC676 EQY676 FAU676 FKQ676 FUM676 GEI676 GOE676 GYA676 HHW676 HRS676 IBO676 ILK676 IVG676 JFC676 JOY676 JYU676 KIQ676 KSM676 LCI676 LME676 LWA676 MFW676 MPS676 MZO676 NJK676 NTG676 ODC676 OMY676 OWU676 PGQ676 PQM676 QAI676 QKE676 QUA676 RDW676 RNS676 RXO676 SHK676 SRG676 TBC676 TKY676 TUU676 UEQ676 UOM676 UYI676 VIE676 VSA676 WBW676 WLS676 WVO676 V398 JC398 SY398 ACU398 AMQ398 AWM398 BGI398 BQE398 CAA398 CJW398 CTS398 DDO398 DNK398 DXG398 EHC398 EQY398 FAU398 FKQ398 FUM398 GEI398 GOE398 GYA398 HHW398 HRS398 IBO398 ILK398 IVG398 JFC398 JOY398 JYU398 KIQ398 KSM398 LCI398 LME398 LWA398 MFW398 MPS398 MZO398 NJK398 NTG398 ODC398 OMY398 OWU398 PGQ398 PQM398 QAI398 QKE398 QUA398 RDW398 RNS398 RXO398 SHK398 SRG398 TBC398 TKY398 TUU398 UEQ398 UOM398 UYI398 VIE398 VSA398 WBW398 WLS398 WVO398 V836 JC836 SY836 ACU836 AMQ836 AWM836 BGI836 BQE836 CAA836 CJW836 CTS836 DDO836 DNK836 DXG836 EHC836 EQY836 FAU836 FKQ836 FUM836 GEI836 GOE836 GYA836 HHW836 HRS836 IBO836 ILK836 IVG836 JFC836 JOY836 JYU836 KIQ836 KSM836 LCI836 LME836 LWA836 MFW836 MPS836 MZO836 NJK836 NTG836 ODC836 OMY836 OWU836 PGQ836 PQM836 QAI836 QKE836 QUA836 RDW836 RNS836 RXO836 SHK836 SRG836 TBC836 TKY836 TUU836 UEQ836 UOM836 UYI836 VIE836 VSA836 WBW836 WLS836 WVO836 V961 JC961 SY961 ACU961 AMQ961 AWM961 BGI961 BQE961 CAA961 CJW961 CTS961 DDO961 DNK961 DXG961 EHC961 EQY961 FAU961 FKQ961 FUM961 GEI961 GOE961 GYA961 HHW961 HRS961 IBO961 ILK961 IVG961 JFC961 JOY961 JYU961 KIQ961 KSM961 LCI961 LME961 LWA961 MFW961 MPS961 MZO961 NJK961 NTG961 ODC961 OMY961 OWU961 PGQ961 PQM961 QAI961 QKE961 QUA961 RDW961 RNS961 RXO961 SHK961 SRG961 TBC961 TKY961 TUU961 UEQ961 UOM961 UYI961 VIE961 VSA961 WBW961 WLS961 WVO961 V678 JC678 SY678 ACU678 AMQ678 AWM678 BGI678 BQE678 CAA678 CJW678 CTS678 DDO678 DNK678 DXG678 EHC678 EQY678 FAU678 FKQ678 FUM678 GEI678 GOE678 GYA678 HHW678 HRS678 IBO678 ILK678 IVG678 JFC678 JOY678 JYU678 KIQ678 KSM678 LCI678 LME678 LWA678 MFW678 MPS678 MZO678 NJK678 NTG678 ODC678 OMY678 OWU678 PGQ678 PQM678 QAI678 QKE678 QUA678 RDW678 RNS678 RXO678 SHK678 SRG678 TBC678 TKY678 TUU678 UEQ678 UOM678 UYI678 VIE678 VSA678 WBW678 WLS678 WVO678 V1070:V1081 JC1070:JC1081 SY1070:SY1081 ACU1070:ACU1081 AMQ1070:AMQ1081 AWM1070:AWM1081 BGI1070:BGI1081 BQE1070:BQE1081 CAA1070:CAA1081 CJW1070:CJW1081 CTS1070:CTS1081 DDO1070:DDO1081 DNK1070:DNK1081 DXG1070:DXG1081 EHC1070:EHC1081 EQY1070:EQY1081 FAU1070:FAU1081 FKQ1070:FKQ1081 FUM1070:FUM1081 GEI1070:GEI1081 GOE1070:GOE1081 GYA1070:GYA1081 HHW1070:HHW1081 HRS1070:HRS1081 IBO1070:IBO1081 ILK1070:ILK1081 IVG1070:IVG1081 JFC1070:JFC1081 JOY1070:JOY1081 JYU1070:JYU1081 KIQ1070:KIQ1081 KSM1070:KSM1081 LCI1070:LCI1081 LME1070:LME1081 LWA1070:LWA1081 MFW1070:MFW1081 MPS1070:MPS1081 MZO1070:MZO1081 NJK1070:NJK1081 NTG1070:NTG1081 ODC1070:ODC1081 OMY1070:OMY1081 OWU1070:OWU1081 PGQ1070:PGQ1081 PQM1070:PQM1081 QAI1070:QAI1081 QKE1070:QKE1081 QUA1070:QUA1081 RDW1070:RDW1081 RNS1070:RNS1081 RXO1070:RXO1081 SHK1070:SHK1081 SRG1070:SRG1081 TBC1070:TBC1081 TKY1070:TKY1081 TUU1070:TUU1081 UEQ1070:UEQ1081 UOM1070:UOM1081 UYI1070:UYI1081 VIE1070:VIE1081 VSA1070:VSA1081 WBW1070:WBW1081 WLS1070:WLS1081 WVO1070:WVO1081 V1083 JC1083 SY1083 ACU1083 AMQ1083 AWM1083 BGI1083 BQE1083 CAA1083 CJW1083 CTS1083 DDO1083 DNK1083 DXG1083 EHC1083 EQY1083 FAU1083 FKQ1083 FUM1083 GEI1083 GOE1083 GYA1083 HHW1083 HRS1083 IBO1083 ILK1083 IVG1083 JFC1083 JOY1083 JYU1083 KIQ1083 KSM1083 LCI1083 LME1083 LWA1083 MFW1083 MPS1083 MZO1083 NJK1083 NTG1083 ODC1083 OMY1083 OWU1083 PGQ1083 PQM1083 QAI1083 QKE1083 QUA1083 RDW1083 RNS1083 RXO1083 SHK1083 SRG1083 TBC1083 TKY1083 TUU1083 UEQ1083 UOM1083 UYI1083 VIE1083 VSA1083 WBW1083 WLS1083 WVO1083 WVO9:WVO36 WLS9:WLS36 WBW9:WBW36 VSA9:VSA36 VIE9:VIE36 UYI9:UYI36 UOM9:UOM36 UEQ9:UEQ36 TUU9:TUU36 TKY9:TKY36 TBC9:TBC36 SRG9:SRG36 SHK9:SHK36 RXO9:RXO36 RNS9:RNS36 RDW9:RDW36 QUA9:QUA36 QKE9:QKE36 QAI9:QAI36 PQM9:PQM36 PGQ9:PGQ36 OWU9:OWU36 OMY9:OMY36 ODC9:ODC36 NTG9:NTG36 NJK9:NJK36 MZO9:MZO36 MPS9:MPS36 MFW9:MFW36 LWA9:LWA36 LME9:LME36 LCI9:LCI36 KSM9:KSM36 KIQ9:KIQ36 JYU9:JYU36 JOY9:JOY36 JFC9:JFC36 IVG9:IVG36 ILK9:ILK36 IBO9:IBO36 HRS9:HRS36 HHW9:HHW36 GYA9:GYA36 GOE9:GOE36 GEI9:GEI36 FUM9:FUM36 FKQ9:FKQ36 FAU9:FAU36 EQY9:EQY36 EHC9:EHC36 DXG9:DXG36 DNK9:DNK36 DDO9:DDO36 CTS9:CTS36 CJW9:CJW36 CAA9:CAA36 BQE9:BQE36 BGI9:BGI36 AWM9:AWM36 AMQ9:AMQ36 ACU9:ACU36 SY9:SY36 JC9:JC36 V9:V36 V830 JC830 SY830 ACU830 AMQ830 AWM830 BGI830 BQE830 CAA830 CJW830 CTS830 DDO830 DNK830 DXG830 EHC830 EQY830 FAU830 FKQ830 FUM830 GEI830 GOE830 GYA830 HHW830 HRS830 IBO830 ILK830 IVG830 JFC830 JOY830 JYU830 KIQ830 KSM830 LCI830 LME830 LWA830 MFW830 MPS830 MZO830 NJK830 NTG830 ODC830 OMY830 OWU830 PGQ830 PQM830 QAI830 QKE830 QUA830 RDW830 RNS830 RXO830 SHK830 SRG830 TBC830 TKY830 TUU830 UEQ830 UOM830 UYI830 VIE830 VSA830 WBW830 WLS830 WVO830 V1092 V518 JR518 TN518 ADJ518 ANF518 AXB518 BGX518 BQT518 CAP518 CKL518 CUH518 DED518 DNZ518 DXV518 EHR518 ERN518 FBJ518 FLF518 FVB518 GEX518 GOT518 GYP518 HIL518 HSH518 ICD518 ILZ518 IVV518 JFR518 JPN518 JZJ518 KJF518 KTB518 LCX518 LMT518 LWP518 MGL518 MQH518 NAD518 NJZ518 NTV518 ODR518 ONN518 OXJ518 PHF518 PRB518 QAX518 QKT518 QUP518 REL518 ROH518 RYD518 SHZ518 SRV518 TBR518 TLN518 TVJ518 UFF518 UPB518 UYX518 VIT518 VSP518 WCL518 WMH518 WWD518 AF513 KB513 TX513 ADT513 ANP513 AXL513 BHH513 BRD513 CAZ513 CKV513 CUR513 DEN513 DOJ513 DYF513 EIB513 ERX513 FBT513 FLP513 FVL513 GFH513 GPD513 GYZ513 HIV513 HSR513 ICN513 IMJ513 IWF513 JGB513 JPX513 JZT513 KJP513 KTL513 LDH513 LND513 LWZ513 MGV513 MQR513 NAN513 NKJ513 NUF513 OEB513 ONX513 OXT513 PHP513 PRL513 QBH513 QLD513 QUZ513 REV513 ROR513 RYN513 SIJ513 SSF513 TCB513 TLX513 TVT513 UFP513 UPL513 UZH513 VJD513 VSZ513 WCV513 WMR513 WWN513 V508:V514 JR508:JR514 TN508:TN514 ADJ508:ADJ514 ANF508:ANF514 AXB508:AXB514 BGX508:BGX514 BQT508:BQT514 CAP508:CAP514 CKL508:CKL514 CUH508:CUH514 DED508:DED514 DNZ508:DNZ514 DXV508:DXV514 EHR508:EHR514 ERN508:ERN514 FBJ508:FBJ514 FLF508:FLF514 FVB508:FVB514 GEX508:GEX514 GOT508:GOT514 GYP508:GYP514 HIL508:HIL514 HSH508:HSH514 ICD508:ICD514 ILZ508:ILZ514 IVV508:IVV514 JFR508:JFR514 JPN508:JPN514 JZJ508:JZJ514 KJF508:KJF514 KTB508:KTB514 LCX508:LCX514 LMT508:LMT514 LWP508:LWP514 MGL508:MGL514 MQH508:MQH514 NAD508:NAD514 NJZ508:NJZ514 NTV508:NTV514 ODR508:ODR514 ONN508:ONN514 OXJ508:OXJ514 PHF508:PHF514 PRB508:PRB514 QAX508:QAX514 QKT508:QKT514 QUP508:QUP514 REL508:REL514 ROH508:ROH514 RYD508:RYD514 SHZ508:SHZ514 SRV508:SRV514 TBR508:TBR514 TLN508:TLN514 TVJ508:TVJ514 UFF508:UFF514 UPB508:UPB514 UYX508:UYX514 VIT508:VIT514 VSP508:VSP514 WCL508:WCL514 WMH508:WMH514 WWD508:WWD514 V570 JR570 TN570 ADJ570 ANF570 AXB570 BGX570 BQT570 CAP570 CKL570 CUH570 DED570 DNZ570 DXV570 EHR570 ERN570 FBJ570 FLF570 FVB570 GEX570 GOT570 GYP570 HIL570 HSH570 ICD570 ILZ570 IVV570 JFR570 JPN570 JZJ570 KJF570 KTB570 LCX570 LMT570 LWP570 MGL570 MQH570 NAD570 NJZ570 NTV570 ODR570 ONN570 OXJ570 PHF570 PRB570 QAX570 QKT570 QUP570 REL570 ROH570 RYD570 SHZ570 SRV570 TBR570 TLN570 TVJ570 UFF570 UPB570 UYX570 VIT570 VSP570 WCL570 WMH570 WWD570 V941:V948 JR941:JR948 TN941:TN948 ADJ941:ADJ948 ANF941:ANF948 AXB941:AXB948 BGX941:BGX948 BQT941:BQT948 CAP941:CAP948 CKL941:CKL948 CUH941:CUH948 DED941:DED948 DNZ941:DNZ948 DXV941:DXV948 EHR941:EHR948 ERN941:ERN948 FBJ941:FBJ948 FLF941:FLF948 FVB941:FVB948 GEX941:GEX948 GOT941:GOT948 GYP941:GYP948 HIL941:HIL948 HSH941:HSH948 ICD941:ICD948 ILZ941:ILZ948 IVV941:IVV948 JFR941:JFR948 JPN941:JPN948 JZJ941:JZJ948 KJF941:KJF948 KTB941:KTB948 LCX941:LCX948 LMT941:LMT948 LWP941:LWP948 MGL941:MGL948 MQH941:MQH948 NAD941:NAD948 NJZ941:NJZ948 NTV941:NTV948 ODR941:ODR948 ONN941:ONN948 OXJ941:OXJ948 PHF941:PHF948 PRB941:PRB948 QAX941:QAX948 QKT941:QKT948 QUP941:QUP948 REL941:REL948 ROH941:ROH948 RYD941:RYD948 SHZ941:SHZ948 SRV941:SRV948 TBR941:TBR948 TLN941:TLN948 TVJ941:TVJ948 UFF941:UFF948 UPB941:UPB948 UYX941:UYX948 VIT941:VIT948 VSP941:VSP948 WCL941:WCL948 WMH941:WMH948 WWD941:WWD948 V1035:V1054" xr:uid="{AC4564DB-9D14-478D-A809-6CC56FEE4E2B}">
      <formula1>0</formula1>
      <formula2>300</formula2>
    </dataValidation>
    <dataValidation allowBlank="1" showErrorMessage="1" errorTitle="Klasifikacija" error="Obvezen podatek_x000a_" sqref="Y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Y1009 JF1009 TB1009 ACX1009 AMT1009 AWP1009 BGL1009 BQH1009 CAD1009 CJZ1009 CTV1009 DDR1009 DNN1009 DXJ1009 EHF1009 ERB1009 FAX1009 FKT1009 FUP1009 GEL1009 GOH1009 GYD1009 HHZ1009 HRV1009 IBR1009 ILN1009 IVJ1009 JFF1009 JPB1009 JYX1009 KIT1009 KSP1009 LCL1009 LMH1009 LWD1009 MFZ1009 MPV1009 MZR1009 NJN1009 NTJ1009 ODF1009 ONB1009 OWX1009 PGT1009 PQP1009 QAL1009 QKH1009 QUD1009 RDZ1009 RNV1009 RXR1009 SHN1009 SRJ1009 TBF1009 TLB1009 TUX1009 UET1009 UOP1009 UYL1009 VIH1009 VSD1009 WBZ1009 WLV1009 WVR1009 Y1021 JF1021 TB1021 ACX1021 AMT1021 AWP1021 BGL1021 BQH1021 CAD1021 CJZ1021 CTV1021 DDR1021 DNN1021 DXJ1021 EHF1021 ERB1021 FAX1021 FKT1021 FUP1021 GEL1021 GOH1021 GYD1021 HHZ1021 HRV1021 IBR1021 ILN1021 IVJ1021 JFF1021 JPB1021 JYX1021 KIT1021 KSP1021 LCL1021 LMH1021 LWD1021 MFZ1021 MPV1021 MZR1021 NJN1021 NTJ1021 ODF1021 ONB1021 OWX1021 PGT1021 PQP1021 QAL1021 QKH1021 QUD1021 RDZ1021 RNV1021 RXR1021 SHN1021 SRJ1021 TBF1021 TLB1021 TUX1021 UET1021 UOP1021 UYL1021 VIH1021 VSD1021 WBZ1021 WLV1021 WVR1021" xr:uid="{F5B5FD2C-14A3-4879-BFD9-EF982FCDAD2D}">
      <formula1>0</formula1>
      <formula2>0</formula2>
    </dataValidation>
    <dataValidation type="textLength" allowBlank="1" showInputMessage="1" showErrorMessage="1" errorTitle="spletna stran" error="obvezen podatek!" promptTitle="spletna stran " prompt="navedite spletno stran, kjer je predstavljena raziskovalna oprema, cenik, pogoji dostopa, OBVEZEN PODATEK!" sqref="X1226:X1227 JE1224:JE1225 TA1224:TA1225 ACW1224:ACW1225 AMS1224:AMS1225 AWO1224:AWO1225 BGK1224:BGK1225 BQG1224:BQG1225 CAC1224:CAC1225 CJY1224:CJY1225 CTU1224:CTU1225 DDQ1224:DDQ1225 DNM1224:DNM1225 DXI1224:DXI1225 EHE1224:EHE1225 ERA1224:ERA1225 FAW1224:FAW1225 FKS1224:FKS1225 FUO1224:FUO1225 GEK1224:GEK1225 GOG1224:GOG1225 GYC1224:GYC1225 HHY1224:HHY1225 HRU1224:HRU1225 IBQ1224:IBQ1225 ILM1224:ILM1225 IVI1224:IVI1225 JFE1224:JFE1225 JPA1224:JPA1225 JYW1224:JYW1225 KIS1224:KIS1225 KSO1224:KSO1225 LCK1224:LCK1225 LMG1224:LMG1225 LWC1224:LWC1225 MFY1224:MFY1225 MPU1224:MPU1225 MZQ1224:MZQ1225 NJM1224:NJM1225 NTI1224:NTI1225 ODE1224:ODE1225 ONA1224:ONA1225 OWW1224:OWW1225 PGS1224:PGS1225 PQO1224:PQO1225 QAK1224:QAK1225 QKG1224:QKG1225 QUC1224:QUC1225 RDY1224:RDY1225 RNU1224:RNU1225 RXQ1224:RXQ1225 SHM1224:SHM1225 SRI1224:SRI1225 TBE1224:TBE1225 TLA1224:TLA1225 TUW1224:TUW1225 UES1224:UES1225 UOO1224:UOO1225 UYK1224:UYK1225 VIG1224:VIG1225 VSC1224:VSC1225 WBY1224:WBY1225 WLU1224:WLU1225 WVQ1224:WVQ1225 X670:X673 JE670:JE673 TA670:TA673 ACW670:ACW673 AMS670:AMS673 AWO670:AWO673 BGK670:BGK673 BQG670:BQG673 CAC670:CAC673 CJY670:CJY673 CTU670:CTU673 DDQ670:DDQ673 DNM670:DNM673 DXI670:DXI673 EHE670:EHE673 ERA670:ERA673 FAW670:FAW673 FKS670:FKS673 FUO670:FUO673 GEK670:GEK673 GOG670:GOG673 GYC670:GYC673 HHY670:HHY673 HRU670:HRU673 IBQ670:IBQ673 ILM670:ILM673 IVI670:IVI673 JFE670:JFE673 JPA670:JPA673 JYW670:JYW673 KIS670:KIS673 KSO670:KSO673 LCK670:LCK673 LMG670:LMG673 LWC670:LWC673 MFY670:MFY673 MPU670:MPU673 MZQ670:MZQ673 NJM670:NJM673 NTI670:NTI673 ODE670:ODE673 ONA670:ONA673 OWW670:OWW673 PGS670:PGS673 PQO670:PQO673 QAK670:QAK673 QKG670:QKG673 QUC670:QUC673 RDY670:RDY673 RNU670:RNU673 RXQ670:RXQ673 SHM670:SHM673 SRI670:SRI673 TBE670:TBE673 TLA670:TLA673 TUW670:TUW673 UES670:UES673 UOO670:UOO673 UYK670:UYK673 VIG670:VIG673 VSC670:VSC673 WBY670:WBY673 WLU670:WLU673 WVQ670:WVQ673 X784 JE784 TA784 ACW784 AMS784 AWO784 BGK784 BQG784 CAC784 CJY784 CTU784 DDQ784 DNM784 DXI784 EHE784 ERA784 FAW784 FKS784 FUO784 GEK784 GOG784 GYC784 HHY784 HRU784 IBQ784 ILM784 IVI784 JFE784 JPA784 JYW784 KIS784 KSO784 LCK784 LMG784 LWC784 MFY784 MPU784 MZQ784 NJM784 NTI784 ODE784 ONA784 OWW784 PGS784 PQO784 QAK784 QKG784 QUC784 RDY784 RNU784 RXQ784 SHM784 SRI784 TBE784 TLA784 TUW784 UES784 UOO784 UYK784 VIG784 VSC784 WBY784 WLU784 WVQ784 X778 JE778 TA778 ACW778 AMS778 AWO778 BGK778 BQG778 CAC778 CJY778 CTU778 DDQ778 DNM778 DXI778 EHE778 ERA778 FAW778 FKS778 FUO778 GEK778 GOG778 GYC778 HHY778 HRU778 IBQ778 ILM778 IVI778 JFE778 JPA778 JYW778 KIS778 KSO778 LCK778 LMG778 LWC778 MFY778 MPU778 MZQ778 NJM778 NTI778 ODE778 ONA778 OWW778 PGS778 PQO778 QAK778 QKG778 QUC778 RDY778 RNU778 RXQ778 SHM778 SRI778 TBE778 TLA778 TUW778 UES778 UOO778 UYK778 VIG778 VSC778 WBY778 WLU778 WVQ778 X782 JE782 TA782 ACW782 AMS782 AWO782 BGK782 BQG782 CAC782 CJY782 CTU782 DDQ782 DNM782 DXI782 EHE782 ERA782 FAW782 FKS782 FUO782 GEK782 GOG782 GYC782 HHY782 HRU782 IBQ782 ILM782 IVI782 JFE782 JPA782 JYW782 KIS782 KSO782 LCK782 LMG782 LWC782 MFY782 MPU782 MZQ782 NJM782 NTI782 ODE782 ONA782 OWW782 PGS782 PQO782 QAK782 QKG782 QUC782 RDY782 RNU782 RXQ782 SHM782 SRI782 TBE782 TLA782 TUW782 UES782 UOO782 UYK782 VIG782 VSC782 WBY782 WLU782 WVQ782 X770 JE770 TA770 ACW770 AMS770 AWO770 BGK770 BQG770 CAC770 CJY770 CTU770 DDQ770 DNM770 DXI770 EHE770 ERA770 FAW770 FKS770 FUO770 GEK770 GOG770 GYC770 HHY770 HRU770 IBQ770 ILM770 IVI770 JFE770 JPA770 JYW770 KIS770 KSO770 LCK770 LMG770 LWC770 MFY770 MPU770 MZQ770 NJM770 NTI770 ODE770 ONA770 OWW770 PGS770 PQO770 QAK770 QKG770 QUC770 RDY770 RNU770 RXQ770 SHM770 SRI770 TBE770 TLA770 TUW770 UES770 UOO770 UYK770 VIG770 VSC770 WBY770 WLU770 WVQ770 X773:X775 JE773:JE775 TA773:TA775 ACW773:ACW775 AMS773:AMS775 AWO773:AWO775 BGK773:BGK775 BQG773:BQG775 CAC773:CAC775 CJY773:CJY775 CTU773:CTU775 DDQ773:DDQ775 DNM773:DNM775 DXI773:DXI775 EHE773:EHE775 ERA773:ERA775 FAW773:FAW775 FKS773:FKS775 FUO773:FUO775 GEK773:GEK775 GOG773:GOG775 GYC773:GYC775 HHY773:HHY775 HRU773:HRU775 IBQ773:IBQ775 ILM773:ILM775 IVI773:IVI775 JFE773:JFE775 JPA773:JPA775 JYW773:JYW775 KIS773:KIS775 KSO773:KSO775 LCK773:LCK775 LMG773:LMG775 LWC773:LWC775 MFY773:MFY775 MPU773:MPU775 MZQ773:MZQ775 NJM773:NJM775 NTI773:NTI775 ODE773:ODE775 ONA773:ONA775 OWW773:OWW775 PGS773:PGS775 PQO773:PQO775 QAK773:QAK775 QKG773:QKG775 QUC773:QUC775 RDY773:RDY775 RNU773:RNU775 RXQ773:RXQ775 SHM773:SHM775 SRI773:SRI775 TBE773:TBE775 TLA773:TLA775 TUW773:TUW775 UES773:UES775 UOO773:UOO775 UYK773:UYK775 VIG773:VIG775 VSC773:VSC775 WBY773:WBY775 WLU773:WLU775 WVQ773:WVQ775 X879 JE879 TA879 ACW879 AMS879 AWO879 BGK879 BQG879 CAC879 CJY879 CTU879 DDQ879 DNM879 DXI879 EHE879 ERA879 FAW879 FKS879 FUO879 GEK879 GOG879 GYC879 HHY879 HRU879 IBQ879 ILM879 IVI879 JFE879 JPA879 JYW879 KIS879 KSO879 LCK879 LMG879 LWC879 MFY879 MPU879 MZQ879 NJM879 NTI879 ODE879 ONA879 OWW879 PGS879 PQO879 QAK879 QKG879 QUC879 RDY879 RNU879 RXQ879 SHM879 SRI879 TBE879 TLA879 TUW879 UES879 UOO879 UYK879 VIG879 VSC879 WBY879 WLU879 WVQ879 X890 JE890 TA890 ACW890 AMS890 AWO890 BGK890 BQG890 CAC890 CJY890 CTU890 DDQ890 DNM890 DXI890 EHE890 ERA890 FAW890 FKS890 FUO890 GEK890 GOG890 GYC890 HHY890 HRU890 IBQ890 ILM890 IVI890 JFE890 JPA890 JYW890 KIS890 KSO890 LCK890 LMG890 LWC890 MFY890 MPU890 MZQ890 NJM890 NTI890 ODE890 ONA890 OWW890 PGS890 PQO890 QAK890 QKG890 QUC890 RDY890 RNU890 RXQ890 SHM890 SRI890 TBE890 TLA890 TUW890 UES890 UOO890 UYK890 VIG890 VSC890 WBY890 WLU890 WVQ890 X836 JE836 TA836 ACW836 AMS836 AWO836 BGK836 BQG836 CAC836 CJY836 CTU836 DDQ836 DNM836 DXI836 EHE836 ERA836 FAW836 FKS836 FUO836 GEK836 GOG836 GYC836 HHY836 HRU836 IBQ836 ILM836 IVI836 JFE836 JPA836 JYW836 KIS836 KSO836 LCK836 LMG836 LWC836 MFY836 MPU836 MZQ836 NJM836 NTI836 ODE836 ONA836 OWW836 PGS836 PQO836 QAK836 QKG836 QUC836 RDY836 RNU836 RXQ836 SHM836 SRI836 TBE836 TLA836 TUW836 UES836 UOO836 UYK836 VIG836 VSC836 WBY836 WLU836 WVQ836 X1021 JE1021 TA1021 ACW1021 AMS1021 AWO1021 BGK1021 BQG1021 CAC1021 CJY1021 CTU1021 DDQ1021 DNM1021 DXI1021 EHE1021 ERA1021 FAW1021 FKS1021 FUO1021 GEK1021 GOG1021 GYC1021 HHY1021 HRU1021 IBQ1021 ILM1021 IVI1021 JFE1021 JPA1021 JYW1021 KIS1021 KSO1021 LCK1021 LMG1021 LWC1021 MFY1021 MPU1021 MZQ1021 NJM1021 NTI1021 ODE1021 ONA1021 OWW1021 PGS1021 PQO1021 QAK1021 QKG1021 QUC1021 RDY1021 RNU1021 RXQ1021 SHM1021 SRI1021 TBE1021 TLA1021 TUW1021 UES1021 UOO1021 UYK1021 VIG1021 VSC1021 WBY1021 WLU1021 WVQ1021 X678 JE678 TA678 ACW678 AMS678 AWO678 BGK678 BQG678 CAC678 CJY678 CTU678 DDQ678 DNM678 DXI678 EHE678 ERA678 FAW678 FKS678 FUO678 GEK678 GOG678 GYC678 HHY678 HRU678 IBQ678 ILM678 IVI678 JFE678 JPA678 JYW678 KIS678 KSO678 LCK678 LMG678 LWC678 MFY678 MPU678 MZQ678 NJM678 NTI678 ODE678 ONA678 OWW678 PGS678 PQO678 QAK678 QKG678 QUC678 RDY678 RNU678 RXQ678 SHM678 SRI678 TBE678 TLA678 TUW678 UES678 UOO678 UYK678 VIG678 VSC678 WBY678 WLU678 WVQ678 X1087 JE1087 TA1087 ACW1087 AMS1087 AWO1087 BGK1087 BQG1087 CAC1087 CJY1087 CTU1087 DDQ1087 DNM1087 DXI1087 EHE1087 ERA1087 FAW1087 FKS1087 FUO1087 GEK1087 GOG1087 GYC1087 HHY1087 HRU1087 IBQ1087 ILM1087 IVI1087 JFE1087 JPA1087 JYW1087 KIS1087 KSO1087 LCK1087 LMG1087 LWC1087 MFY1087 MPU1087 MZQ1087 NJM1087 NTI1087 ODE1087 ONA1087 OWW1087 PGS1087 PQO1087 QAK1087 QKG1087 QUC1087 RDY1087 RNU1087 RXQ1087 SHM1087 SRI1087 TBE1087 TLA1087 TUW1087 UES1087 UOO1087 UYK1087 VIG1087 VSC1087 WBY1087 WLU1087 WVQ1087 X1178:X1181 JE1176:JE1179 TA1176:TA1179 ACW1176:ACW1179 AMS1176:AMS1179 AWO1176:AWO1179 BGK1176:BGK1179 BQG1176:BQG1179 CAC1176:CAC1179 CJY1176:CJY1179 CTU1176:CTU1179 DDQ1176:DDQ1179 DNM1176:DNM1179 DXI1176:DXI1179 EHE1176:EHE1179 ERA1176:ERA1179 FAW1176:FAW1179 FKS1176:FKS1179 FUO1176:FUO1179 GEK1176:GEK1179 GOG1176:GOG1179 GYC1176:GYC1179 HHY1176:HHY1179 HRU1176:HRU1179 IBQ1176:IBQ1179 ILM1176:ILM1179 IVI1176:IVI1179 JFE1176:JFE1179 JPA1176:JPA1179 JYW1176:JYW1179 KIS1176:KIS1179 KSO1176:KSO1179 LCK1176:LCK1179 LMG1176:LMG1179 LWC1176:LWC1179 MFY1176:MFY1179 MPU1176:MPU1179 MZQ1176:MZQ1179 NJM1176:NJM1179 NTI1176:NTI1179 ODE1176:ODE1179 ONA1176:ONA1179 OWW1176:OWW1179 PGS1176:PGS1179 PQO1176:PQO1179 QAK1176:QAK1179 QKG1176:QKG1179 QUC1176:QUC1179 RDY1176:RDY1179 RNU1176:RNU1179 RXQ1176:RXQ1179 SHM1176:SHM1179 SRI1176:SRI1179 TBE1176:TBE1179 TLA1176:TLA1179 TUW1176:TUW1179 UES1176:UES1179 UOO1176:UOO1179 UYK1176:UYK1179 VIG1176:VIG1179 VSC1176:VSC1179 WBY1176:WBY1179 WLU1176:WLU1179 WVQ1176:WVQ1179 X336:X382 JE336:JE382 TA336:TA382 ACW336:ACW382 AMS336:AMS382 AWO336:AWO382 BGK336:BGK382 BQG336:BQG382 CAC336:CAC382 CJY336:CJY382 CTU336:CTU382 DDQ336:DDQ382 DNM336:DNM382 DXI336:DXI382 EHE336:EHE382 ERA336:ERA382 FAW336:FAW382 FKS336:FKS382 FUO336:FUO382 GEK336:GEK382 GOG336:GOG382 GYC336:GYC382 HHY336:HHY382 HRU336:HRU382 IBQ336:IBQ382 ILM336:ILM382 IVI336:IVI382 JFE336:JFE382 JPA336:JPA382 JYW336:JYW382 KIS336:KIS382 KSO336:KSO382 LCK336:LCK382 LMG336:LMG382 LWC336:LWC382 MFY336:MFY382 MPU336:MPU382 MZQ336:MZQ382 NJM336:NJM382 NTI336:NTI382 ODE336:ODE382 ONA336:ONA382 OWW336:OWW382 PGS336:PGS382 PQO336:PQO382 QAK336:QAK382 QKG336:QKG382 QUC336:QUC382 RDY336:RDY382 RNU336:RNU382 RXQ336:RXQ382 SHM336:SHM382 SRI336:SRI382 TBE336:TBE382 TLA336:TLA382 TUW336:TUW382 UES336:UES382 UOO336:UOO382 UYK336:UYK382 VIG336:VIG382 VSC336:VSC382 WBY336:WBY382 WLU336:WLU382 WVQ336:WVQ382 X676 JE676 TA676 ACW676 AMS676 AWO676 BGK676 BQG676 CAC676 CJY676 CTU676 DDQ676 DNM676 DXI676 EHE676 ERA676 FAW676 FKS676 FUO676 GEK676 GOG676 GYC676 HHY676 HRU676 IBQ676 ILM676 IVI676 JFE676 JPA676 JYW676 KIS676 KSO676 LCK676 LMG676 LWC676 MFY676 MPU676 MZQ676 NJM676 NTI676 ODE676 ONA676 OWW676 PGS676 PQO676 QAK676 QKG676 QUC676 RDY676 RNU676 RXQ676 SHM676 SRI676 TBE676 TLA676 TUW676 UES676 UOO676 UYK676 VIG676 VSC676 WBY676 WLU676 WVQ676 X398 JE398 TA398 ACW398 AMS398 AWO398 BGK398 BQG398 CAC398 CJY398 CTU398 DDQ398 DNM398 DXI398 EHE398 ERA398 FAW398 FKS398 FUO398 GEK398 GOG398 GYC398 HHY398 HRU398 IBQ398 ILM398 IVI398 JFE398 JPA398 JYW398 KIS398 KSO398 LCK398 LMG398 LWC398 MFY398 MPU398 MZQ398 NJM398 NTI398 ODE398 ONA398 OWW398 PGS398 PQO398 QAK398 QKG398 QUC398 RDY398 RNU398 RXQ398 SHM398 SRI398 TBE398 TLA398 TUW398 UES398 UOO398 UYK398 VIG398 VSC398 WBY398 WLU398 WVQ398 X1070:X1083 JE1070:JE1083 TA1070:TA1083 ACW1070:ACW1083 AMS1070:AMS1083 AWO1070:AWO1083 BGK1070:BGK1083 BQG1070:BQG1083 CAC1070:CAC1083 CJY1070:CJY1083 CTU1070:CTU1083 DDQ1070:DDQ1083 DNM1070:DNM1083 DXI1070:DXI1083 EHE1070:EHE1083 ERA1070:ERA1083 FAW1070:FAW1083 FKS1070:FKS1083 FUO1070:FUO1083 GEK1070:GEK1083 GOG1070:GOG1083 GYC1070:GYC1083 HHY1070:HHY1083 HRU1070:HRU1083 IBQ1070:IBQ1083 ILM1070:ILM1083 IVI1070:IVI1083 JFE1070:JFE1083 JPA1070:JPA1083 JYW1070:JYW1083 KIS1070:KIS1083 KSO1070:KSO1083 LCK1070:LCK1083 LMG1070:LMG1083 LWC1070:LWC1083 MFY1070:MFY1083 MPU1070:MPU1083 MZQ1070:MZQ1083 NJM1070:NJM1083 NTI1070:NTI1083 ODE1070:ODE1083 ONA1070:ONA1083 OWW1070:OWW1083 PGS1070:PGS1083 PQO1070:PQO1083 QAK1070:QAK1083 QKG1070:QKG1083 QUC1070:QUC1083 RDY1070:RDY1083 RNU1070:RNU1083 RXQ1070:RXQ1083 SHM1070:SHM1083 SRI1070:SRI1083 TBE1070:TBE1083 TLA1070:TLA1083 TUW1070:TUW1083 UES1070:UES1083 UOO1070:UOO1083 UYK1070:UYK1083 VIG1070:VIG1083 VSC1070:VSC1083 WBY1070:WBY1083 WLU1070:WLU1083 WVQ1070:WVQ1083 WVQ9:WVQ36 WLU9:WLU36 WBY9:WBY36 VSC9:VSC36 VIG9:VIG36 UYK9:UYK36 UOO9:UOO36 UES9:UES36 TUW9:TUW36 TLA9:TLA36 TBE9:TBE36 SRI9:SRI36 SHM9:SHM36 RXQ9:RXQ36 RNU9:RNU36 RDY9:RDY36 QUC9:QUC36 QKG9:QKG36 QAK9:QAK36 PQO9:PQO36 PGS9:PGS36 OWW9:OWW36 ONA9:ONA36 ODE9:ODE36 NTI9:NTI36 NJM9:NJM36 MZQ9:MZQ36 MPU9:MPU36 MFY9:MFY36 LWC9:LWC36 LMG9:LMG36 LCK9:LCK36 KSO9:KSO36 KIS9:KIS36 JYW9:JYW36 JPA9:JPA36 JFE9:JFE36 IVI9:IVI36 ILM9:ILM36 IBQ9:IBQ36 HRU9:HRU36 HHY9:HHY36 GYC9:GYC36 GOG9:GOG36 GEK9:GEK36 FUO9:FUO36 FKS9:FKS36 FAW9:FAW36 ERA9:ERA36 EHE9:EHE36 DXI9:DXI36 DNM9:DNM36 DDQ9:DDQ36 CTU9:CTU36 CJY9:CJY36 CAC9:CAC36 BQG9:BQG36 BGK9:BGK36 AWO9:AWO36 AMS9:AMS36 ACW9:ACW36 TA9:TA36 JE9:JE36 X9:X36 X1092:X1093 JT508:JT534 TP508:TP534 ADL508:ADL534 ANH508:ANH534 AXD508:AXD534 BGZ508:BGZ534 BQV508:BQV534 CAR508:CAR534 CKN508:CKN534 CUJ508:CUJ534 DEF508:DEF534 DOB508:DOB534 DXX508:DXX534 EHT508:EHT534 ERP508:ERP534 FBL508:FBL534 FLH508:FLH534 FVD508:FVD534 GEZ508:GEZ534 GOV508:GOV534 GYR508:GYR534 HIN508:HIN534 HSJ508:HSJ534 ICF508:ICF534 IMB508:IMB534 IVX508:IVX534 JFT508:JFT534 JPP508:JPP534 JZL508:JZL534 KJH508:KJH534 KTD508:KTD534 LCZ508:LCZ534 LMV508:LMV534 LWR508:LWR534 MGN508:MGN534 MQJ508:MQJ534 NAF508:NAF534 NKB508:NKB534 NTX508:NTX534 ODT508:ODT534 ONP508:ONP534 OXL508:OXL534 PHH508:PHH534 PRD508:PRD534 QAZ508:QAZ534 QKV508:QKV534 QUR508:QUR534 REN508:REN534 ROJ508:ROJ534 RYF508:RYF534 SIB508:SIB534 SRX508:SRX534 TBT508:TBT534 TLP508:TLP534 TVL508:TVL534 UFH508:UFH534 UPD508:UPD534 UYZ508:UYZ534 VIV508:VIV534 VSR508:VSR534 WCN508:WCN534 WMJ508:WMJ534 WWF508:WWF534 WVQ535:WVQ562 WLU535:WLU562 WBY535:WBY562 VSC535:VSC562 VIG535:VIG562 UYK535:UYK562 UOO535:UOO562 UES535:UES562 TUW535:TUW562 TLA535:TLA562 TBE535:TBE562 SRI535:SRI562 SHM535:SHM562 RXQ535:RXQ562 RNU535:RNU562 RDY535:RDY562 QUC535:QUC562 QKG535:QKG562 QAK535:QAK562 PQO535:PQO562 PGS535:PGS562 OWW535:OWW562 ONA535:ONA562 ODE535:ODE562 NTI535:NTI562 NJM535:NJM562 MZQ535:MZQ562 MPU535:MPU562 MFY535:MFY562 LWC535:LWC562 LMG535:LMG562 LCK535:LCK562 KSO535:KSO562 KIS535:KIS562 JYW535:JYW562 JPA535:JPA562 JFE535:JFE562 IVI535:IVI562 ILM535:ILM562 IBQ535:IBQ562 HRU535:HRU562 HHY535:HHY562 GYC535:GYC562 GOG535:GOG562 GEK535:GEK562 FUO535:FUO562 FKS535:FKS562 FAW535:FAW562 ERA535:ERA562 EHE535:EHE562 DXI535:DXI562 DNM535:DNM562 DDQ535:DDQ562 CTU535:CTU562 CJY535:CJY562 CAC535:CAC562 BQG535:BQG562 BGK535:BGK562 AWO535:AWO562 AMS535:AMS562 ACW535:ACW562 TA535:TA562 JE535:JE562 X508:X562 X570:X578 JT570:JT578 TP570:TP578 ADL570:ADL578 ANH570:ANH578 AXD570:AXD578 BGZ570:BGZ578 BQV570:BQV578 CAR570:CAR578 CKN570:CKN578 CUJ570:CUJ578 DEF570:DEF578 DOB570:DOB578 DXX570:DXX578 EHT570:EHT578 ERP570:ERP578 FBL570:FBL578 FLH570:FLH578 FVD570:FVD578 GEZ570:GEZ578 GOV570:GOV578 GYR570:GYR578 HIN570:HIN578 HSJ570:HSJ578 ICF570:ICF578 IMB570:IMB578 IVX570:IVX578 JFT570:JFT578 JPP570:JPP578 JZL570:JZL578 KJH570:KJH578 KTD570:KTD578 LCZ570:LCZ578 LMV570:LMV578 LWR570:LWR578 MGN570:MGN578 MQJ570:MQJ578 NAF570:NAF578 NKB570:NKB578 NTX570:NTX578 ODT570:ODT578 ONP570:ONP578 OXL570:OXL578 PHH570:PHH578 PRD570:PRD578 QAZ570:QAZ578 QKV570:QKV578 QUR570:QUR578 REN570:REN578 ROJ570:ROJ578 RYF570:RYF578 SIB570:SIB578 SRX570:SRX578 TBT570:TBT578 TLP570:TLP578 TVL570:TVL578 UFH570:UFH578 UPD570:UPD578 UYZ570:UYZ578 VIV570:VIV578 VSR570:VSR578 WCN570:WCN578 WMJ570:WMJ578 WWF570:WWF578 X746 JT941:JT960 TP941:TP960 ADL941:ADL960 ANH941:ANH960 AXD941:AXD960 BGZ941:BGZ960 BQV941:BQV960 CAR941:CAR960 CKN941:CKN960 CUJ941:CUJ960 DEF941:DEF960 DOB941:DOB960 DXX941:DXX960 EHT941:EHT960 ERP941:ERP960 FBL941:FBL960 FLH941:FLH960 FVD941:FVD960 GEZ941:GEZ960 GOV941:GOV960 GYR941:GYR960 HIN941:HIN960 HSJ941:HSJ960 ICF941:ICF960 IMB941:IMB960 IVX941:IVX960 JFT941:JFT960 JPP941:JPP960 JZL941:JZL960 KJH941:KJH960 KTD941:KTD960 LCZ941:LCZ960 LMV941:LMV960 LWR941:LWR960 MGN941:MGN960 MQJ941:MQJ960 NAF941:NAF960 NKB941:NKB960 NTX941:NTX960 ODT941:ODT960 ONP941:ONP960 OXL941:OXL960 PHH941:PHH960 PRD941:PRD960 QAZ941:QAZ960 QKV941:QKV960 QUR941:QUR960 REN941:REN960 ROJ941:ROJ960 RYF941:RYF960 SIB941:SIB960 SRX941:SRX960 TBT941:TBT960 TLP941:TLP960 TVL941:TVL960 UFH941:UFH960 UPD941:UPD960 UYZ941:UYZ960 VIV941:VIV960 VSR941:VSR960 WCN941:WCN960 WMJ941:WMJ960 WWF941:WWF960 WVQ961 WLU961 WBY961 VSC961 VIG961 UYK961 UOO961 UES961 TUW961 TLA961 TBE961 SRI961 SHM961 RXQ961 RNU961 RDY961 QUC961 QKG961 QAK961 PQO961 PGS961 OWW961 ONA961 ODE961 NTI961 NJM961 MZQ961 MPU961 MFY961 LWC961 LMG961 LCK961 KSO961 KIS961 JYW961 JPA961 JFE961 IVI961 ILM961 IBQ961 HRU961 HHY961 GYC961 GOG961 GEK961 FUO961 FKS961 FAW961 ERA961 EHE961 DXI961 DNM961 DDQ961 CTU961 CJY961 CAC961 BQG961 BGK961 AWO961 AMS961 ACW961 TA961 JE961 X941:X961" xr:uid="{3A31CB8D-BECB-4710-9761-5A2EBB31F8E4}">
      <formula1>0</formula1>
      <formula2>200</formula2>
    </dataValidation>
    <dataValidation type="decimal" operator="greaterThanOrEqual" allowBlank="1" showErrorMessage="1" sqref="J9:J10 IQ9:IQ10 SM9:SM10 ACI9:ACI10 AME9:AME10 AWA9:AWA10 BFW9:BFW10 BPS9:BPS10 BZO9:BZO10 CJK9:CJK10 CTG9:CTG10 DDC9:DDC10 DMY9:DMY10 DWU9:DWU10 EGQ9:EGQ10 EQM9:EQM10 FAI9:FAI10 FKE9:FKE10 FUA9:FUA10 GDW9:GDW10 GNS9:GNS10 GXO9:GXO10 HHK9:HHK10 HRG9:HRG10 IBC9:IBC10 IKY9:IKY10 IUU9:IUU10 JEQ9:JEQ10 JOM9:JOM10 JYI9:JYI10 KIE9:KIE10 KSA9:KSA10 LBW9:LBW10 LLS9:LLS10 LVO9:LVO10 MFK9:MFK10 MPG9:MPG10 MZC9:MZC10 NIY9:NIY10 NSU9:NSU10 OCQ9:OCQ10 OMM9:OMM10 OWI9:OWI10 PGE9:PGE10 PQA9:PQA10 PZW9:PZW10 QJS9:QJS10 QTO9:QTO10 RDK9:RDK10 RNG9:RNG10 RXC9:RXC10 SGY9:SGY10 SQU9:SQU10 TAQ9:TAQ10 TKM9:TKM10 TUI9:TUI10 UEE9:UEE10 UOA9:UOA10 UXW9:UXW10 VHS9:VHS10 VRO9:VRO10 WBK9:WBK10 WLG9:WLG10 WVC9:WVC10" xr:uid="{CC1702E9-6DCC-460A-A786-B02894A8997A}">
      <formula1>0</formula1>
      <formula2>0</formula2>
    </dataValidation>
    <dataValidation allowBlank="1" showInputMessage="1" showErrorMessage="1" prompt="Vpišite samo prvo leto nakupa" sqref="H9 IO9 SK9 ACG9 AMC9 AVY9 BFU9 BPQ9 BZM9 CJI9 CTE9 DDA9 DMW9 DWS9 EGO9 EQK9 FAG9 FKC9 FTY9 GDU9 GNQ9 GXM9 HHI9 HRE9 IBA9 IKW9 IUS9 JEO9 JOK9 JYG9 KIC9 KRY9 LBU9 LLQ9 LVM9 MFI9 MPE9 MZA9 NIW9 NSS9 OCO9 OMK9 OWG9 PGC9 PPY9 PZU9 QJQ9 QTM9 RDI9 RNE9 RXA9 SGW9 SQS9 TAO9 TKK9 TUG9 UEC9 UNY9 UXU9 VHQ9 VRM9 WBI9 WLE9 WVA9 H1021 IO1021 SK1021 ACG1021 AMC1021 AVY1021 BFU1021 BPQ1021 BZM1021 CJI1021 CTE1021 DDA1021 DMW1021 DWS1021 EGO1021 EQK1021 FAG1021 FKC1021 FTY1021 GDU1021 GNQ1021 GXM1021 HHI1021 HRE1021 IBA1021 IKW1021 IUS1021 JEO1021 JOK1021 JYG1021 KIC1021 KRY1021 LBU1021 LLQ1021 LVM1021 MFI1021 MPE1021 MZA1021 NIW1021 NSS1021 OCO1021 OMK1021 OWG1021 PGC1021 PPY1021 PZU1021 QJQ1021 QTM1021 RDI1021 RNE1021 RXA1021 SGW1021 SQS1021 TAO1021 TKK1021 TUG1021 UEC1021 UNY1021 UXU1021 VHQ1021 VRM1021 WBI1021 WLE1021 WVA1021" xr:uid="{911D9A56-6065-4017-B82B-D8B9B4014D88}">
      <formula1>0</formula1>
      <formula2>0</formula2>
    </dataValidation>
    <dataValidation type="decimal" allowBlank="1" showInputMessage="1" showErrorMessage="1" prompt="obvezen podatek" sqref="Q9:U9 IX9:JB9 ST9:SX9 ACP9:ACT9 AML9:AMP9 AWH9:AWL9 BGD9:BGH9 BPZ9:BQD9 BZV9:BZZ9 CJR9:CJV9 CTN9:CTR9 DDJ9:DDN9 DNF9:DNJ9 DXB9:DXF9 EGX9:EHB9 EQT9:EQX9 FAP9:FAT9 FKL9:FKP9 FUH9:FUL9 GED9:GEH9 GNZ9:GOD9 GXV9:GXZ9 HHR9:HHV9 HRN9:HRR9 IBJ9:IBN9 ILF9:ILJ9 IVB9:IVF9 JEX9:JFB9 JOT9:JOX9 JYP9:JYT9 KIL9:KIP9 KSH9:KSL9 LCD9:LCH9 LLZ9:LMD9 LVV9:LVZ9 MFR9:MFV9 MPN9:MPR9 MZJ9:MZN9 NJF9:NJJ9 NTB9:NTF9 OCX9:ODB9 OMT9:OMX9 OWP9:OWT9 PGL9:PGP9 PQH9:PQL9 QAD9:QAH9 QJZ9:QKD9 QTV9:QTZ9 RDR9:RDV9 RNN9:RNR9 RXJ9:RXN9 SHF9:SHJ9 SRB9:SRF9 TAX9:TBB9 TKT9:TKX9 TUP9:TUT9 UEL9:UEP9 UOH9:UOL9 UYD9:UYH9 VHZ9:VID9 VRV9:VRZ9 WBR9:WBV9 WLN9:WLR9 WVJ9:WVN9 Q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S10:U10 IZ10:JB10 SV10:SX10 ACR10:ACT10 AMN10:AMP10 AWJ10:AWL10 BGF10:BGH10 BQB10:BQD10 BZX10:BZZ10 CJT10:CJV10 CTP10:CTR10 DDL10:DDN10 DNH10:DNJ10 DXD10:DXF10 EGZ10:EHB10 EQV10:EQX10 FAR10:FAT10 FKN10:FKP10 FUJ10:FUL10 GEF10:GEH10 GOB10:GOD10 GXX10:GXZ10 HHT10:HHV10 HRP10:HRR10 IBL10:IBN10 ILH10:ILJ10 IVD10:IVF10 JEZ10:JFB10 JOV10:JOX10 JYR10:JYT10 KIN10:KIP10 KSJ10:KSL10 LCF10:LCH10 LMB10:LMD10 LVX10:LVZ10 MFT10:MFV10 MPP10:MPR10 MZL10:MZN10 NJH10:NJJ10 NTD10:NTF10 OCZ10:ODB10 OMV10:OMX10 OWR10:OWT10 PGN10:PGP10 PQJ10:PQL10 QAF10:QAH10 QKB10:QKD10 QTX10:QTZ10 RDT10:RDV10 RNP10:RNR10 RXL10:RXN10 SHH10:SHJ10 SRD10:SRF10 TAZ10:TBB10 TKV10:TKX10 TUR10:TUT10 UEN10:UEP10 UOJ10:UOL10 UYF10:UYH10 VIB10:VID10 VRX10:VRZ10 WBT10:WBV10 WLP10:WLR10 WVL10:WVN10 Q336:Q381 IX336:IX381 ST336:ST381 ACP336:ACP381 AML336:AML381 AWH336:AWH381 BGD336:BGD381 BPZ336:BPZ381 BZV336:BZV381 CJR336:CJR381 CTN336:CTN381 DDJ336:DDJ381 DNF336:DNF381 DXB336:DXB381 EGX336:EGX381 EQT336:EQT381 FAP336:FAP381 FKL336:FKL381 FUH336:FUH381 GED336:GED381 GNZ336:GNZ381 GXV336:GXV381 HHR336:HHR381 HRN336:HRN381 IBJ336:IBJ381 ILF336:ILF381 IVB336:IVB381 JEX336:JEX381 JOT336:JOT381 JYP336:JYP381 KIL336:KIL381 KSH336:KSH381 LCD336:LCD381 LLZ336:LLZ381 LVV336:LVV381 MFR336:MFR381 MPN336:MPN381 MZJ336:MZJ381 NJF336:NJF381 NTB336:NTB381 OCX336:OCX381 OMT336:OMT381 OWP336:OWP381 PGL336:PGL381 PQH336:PQH381 QAD336:QAD381 QJZ336:QJZ381 QTV336:QTV381 RDR336:RDR381 RNN336:RNN381 RXJ336:RXJ381 SHF336:SHF381 SRB336:SRB381 TAX336:TAX381 TKT336:TKT381 TUP336:TUP381 UEL336:UEL381 UOH336:UOH381 UYD336:UYD381 VHZ336:VHZ381 VRV336:VRV381 WBR336:WBR381 WLN336:WLN381 WVJ336:WVJ381 Q164:U164 IX164:JB164 ST164:SX164 ACP164:ACT164 AML164:AMP164 AWH164:AWL164 BGD164:BGH164 BPZ164:BQD164 BZV164:BZZ164 CJR164:CJV164 CTN164:CTR164 DDJ164:DDN164 DNF164:DNJ164 DXB164:DXF164 EGX164:EHB164 EQT164:EQX164 FAP164:FAT164 FKL164:FKP164 FUH164:FUL164 GED164:GEH164 GNZ164:GOD164 GXV164:GXZ164 HHR164:HHV164 HRN164:HRR164 IBJ164:IBN164 ILF164:ILJ164 IVB164:IVF164 JEX164:JFB164 JOT164:JOX164 JYP164:JYT164 KIL164:KIP164 KSH164:KSL164 LCD164:LCH164 LLZ164:LMD164 LVV164:LVZ164 MFR164:MFV164 MPN164:MPR164 MZJ164:MZN164 NJF164:NJJ164 NTB164:NTF164 OCX164:ODB164 OMT164:OMX164 OWP164:OWT164 PGL164:PGP164 PQH164:PQL164 QAD164:QAH164 QJZ164:QKD164 QTV164:QTZ164 RDR164:RDV164 RNN164:RNR164 RXJ164:RXN164 SHF164:SHJ164 SRB164:SRF164 TAX164:TBB164 TKT164:TKX164 TUP164:TUT164 UEL164:UEP164 UOH164:UOL164 UYD164:UYH164 VHZ164:VID164 VRV164:VRZ164 WBR164:WBV164 WLN164:WLR164 WVJ164:WVN164 Q670:U673 IX670:JB673 ST670:SX673 ACP670:ACT673 AML670:AMP673 AWH670:AWL673 BGD670:BGH673 BPZ670:BQD673 BZV670:BZZ673 CJR670:CJV673 CTN670:CTR673 DDJ670:DDN673 DNF670:DNJ673 DXB670:DXF673 EGX670:EHB673 EQT670:EQX673 FAP670:FAT673 FKL670:FKP673 FUH670:FUL673 GED670:GEH673 GNZ670:GOD673 GXV670:GXZ673 HHR670:HHV673 HRN670:HRR673 IBJ670:IBN673 ILF670:ILJ673 IVB670:IVF673 JEX670:JFB673 JOT670:JOX673 JYP670:JYT673 KIL670:KIP673 KSH670:KSL673 LCD670:LCH673 LLZ670:LMD673 LVV670:LVZ673 MFR670:MFV673 MPN670:MPR673 MZJ670:MZN673 NJF670:NJJ673 NTB670:NTF673 OCX670:ODB673 OMT670:OMX673 OWP670:OWT673 PGL670:PGP673 PQH670:PQL673 QAD670:QAH673 QJZ670:QKD673 QTV670:QTZ673 RDR670:RDV673 RNN670:RNR673 RXJ670:RXN673 SHF670:SHJ673 SRB670:SRF673 TAX670:TBB673 TKT670:TKX673 TUP670:TUT673 UEL670:UEP673 UOH670:UOL673 UYD670:UYH673 VHZ670:VID673 VRV670:VRZ673 WBR670:WBV673 WLN670:WLR673 WVJ670:WVN673 Q879:U879 IX879:JB879 ST879:SX879 ACP879:ACT879 AML879:AMP879 AWH879:AWL879 BGD879:BGH879 BPZ879:BQD879 BZV879:BZZ879 CJR879:CJV879 CTN879:CTR879 DDJ879:DDN879 DNF879:DNJ879 DXB879:DXF879 EGX879:EHB879 EQT879:EQX879 FAP879:FAT879 FKL879:FKP879 FUH879:FUL879 GED879:GEH879 GNZ879:GOD879 GXV879:GXZ879 HHR879:HHV879 HRN879:HRR879 IBJ879:IBN879 ILF879:ILJ879 IVB879:IVF879 JEX879:JFB879 JOT879:JOX879 JYP879:JYT879 KIL879:KIP879 KSH879:KSL879 LCD879:LCH879 LLZ879:LMD879 LVV879:LVZ879 MFR879:MFV879 MPN879:MPR879 MZJ879:MZN879 NJF879:NJJ879 NTB879:NTF879 OCX879:ODB879 OMT879:OMX879 OWP879:OWT879 PGL879:PGP879 PQH879:PQL879 QAD879:QAH879 QJZ879:QKD879 QTV879:QTZ879 RDR879:RDV879 RNN879:RNR879 RXJ879:RXN879 SHF879:SHJ879 SRB879:SRF879 TAX879:TBB879 TKT879:TKX879 TUP879:TUT879 UEL879:UEP879 UOH879:UOL879 UYD879:UYH879 VHZ879:VID879 VRV879:VRZ879 WBR879:WBV879 WLN879:WLR879 WVJ879:WVN879 Q890:T890 IX890:JA890 ST890:SW890 ACP890:ACS890 AML890:AMO890 AWH890:AWK890 BGD890:BGG890 BPZ890:BQC890 BZV890:BZY890 CJR890:CJU890 CTN890:CTQ890 DDJ890:DDM890 DNF890:DNI890 DXB890:DXE890 EGX890:EHA890 EQT890:EQW890 FAP890:FAS890 FKL890:FKO890 FUH890:FUK890 GED890:GEG890 GNZ890:GOC890 GXV890:GXY890 HHR890:HHU890 HRN890:HRQ890 IBJ890:IBM890 ILF890:ILI890 IVB890:IVE890 JEX890:JFA890 JOT890:JOW890 JYP890:JYS890 KIL890:KIO890 KSH890:KSK890 LCD890:LCG890 LLZ890:LMC890 LVV890:LVY890 MFR890:MFU890 MPN890:MPQ890 MZJ890:MZM890 NJF890:NJI890 NTB890:NTE890 OCX890:ODA890 OMT890:OMW890 OWP890:OWS890 PGL890:PGO890 PQH890:PQK890 QAD890:QAG890 QJZ890:QKC890 QTV890:QTY890 RDR890:RDU890 RNN890:RNQ890 RXJ890:RXM890 SHF890:SHI890 SRB890:SRE890 TAX890:TBA890 TKT890:TKW890 TUP890:TUS890 UEL890:UEO890 UOH890:UOK890 UYD890:UYG890 VHZ890:VIC890 VRV890:VRY890 WBR890:WBU890 WLN890:WLQ890 WVJ890:WVM890 IX891:IX940 ST891:ST940 ACP891:ACP940 AML891:AML940 AWH891:AWH940 BGD891:BGD940 BPZ891:BPZ940 BZV891:BZV940 CJR891:CJR940 CTN891:CTN940 DDJ891:DDJ940 DNF891:DNF940 DXB891:DXB940 EGX891:EGX940 EQT891:EQT940 FAP891:FAP940 FKL891:FKL940 FUH891:FUH940 GED891:GED940 GNZ891:GNZ940 GXV891:GXV940 HHR891:HHR940 HRN891:HRN940 IBJ891:IBJ940 ILF891:ILF940 IVB891:IVB940 JEX891:JEX940 JOT891:JOT940 JYP891:JYP940 KIL891:KIL940 KSH891:KSH940 LCD891:LCD940 LLZ891:LLZ940 LVV891:LVV940 MFR891:MFR940 MPN891:MPN940 MZJ891:MZJ940 NJF891:NJF940 NTB891:NTB940 OCX891:OCX940 OMT891:OMT940 OWP891:OWP940 PGL891:PGL940 PQH891:PQH940 QAD891:QAD940 QJZ891:QJZ940 QTV891:QTV940 RDR891:RDR940 RNN891:RNN940 RXJ891:RXJ940 SHF891:SHF940 SRB891:SRB940 TAX891:TAX940 TKT891:TKT940 TUP891:TUP940 UEL891:UEL940 UOH891:UOH940 UYD891:UYD940 VHZ891:VHZ940 VRV891:VRV940 WBR891:WBR940 WLN891:WLN940 WVJ891:WVJ940 WVY570:WWC570 Q836:U836 IX836:JB836 ST836:SX836 ACP836:ACT836 AML836:AMP836 AWH836:AWL836 BGD836:BGH836 BPZ836:BQD836 BZV836:BZZ836 CJR836:CJV836 CTN836:CTR836 DDJ836:DDN836 DNF836:DNJ836 DXB836:DXF836 EGX836:EHB836 EQT836:EQX836 FAP836:FAT836 FKL836:FKP836 FUH836:FUL836 GED836:GEH836 GNZ836:GOD836 GXV836:GXZ836 HHR836:HHV836 HRN836:HRR836 IBJ836:IBN836 ILF836:ILJ836 IVB836:IVF836 JEX836:JFB836 JOT836:JOX836 JYP836:JYT836 KIL836:KIP836 KSH836:KSL836 LCD836:LCH836 LLZ836:LMD836 LVV836:LVZ836 MFR836:MFV836 MPN836:MPR836 MZJ836:MZN836 NJF836:NJJ836 NTB836:NTF836 OCX836:ODB836 OMT836:OMX836 OWP836:OWT836 PGL836:PGP836 PQH836:PQL836 QAD836:QAH836 QJZ836:QKD836 QTV836:QTZ836 RDR836:RDV836 RNN836:RNR836 RXJ836:RXN836 SHF836:SHJ836 SRB836:SRF836 TAX836:TBB836 TKT836:TKX836 TUP836:TUT836 UEL836:UEP836 UOH836:UOL836 UYD836:UYH836 VHZ836:VID836 VRV836:VRZ836 WBR836:WBV836 WLN836:WLR836 WVJ836:WVN836 Q1012:U1012 IX1012:JB1012 ST1012:SX1012 ACP1012:ACT1012 AML1012:AMP1012 AWH1012:AWL1012 BGD1012:BGH1012 BPZ1012:BQD1012 BZV1012:BZZ1012 CJR1012:CJV1012 CTN1012:CTR1012 DDJ1012:DDN1012 DNF1012:DNJ1012 DXB1012:DXF1012 EGX1012:EHB1012 EQT1012:EQX1012 FAP1012:FAT1012 FKL1012:FKP1012 FUH1012:FUL1012 GED1012:GEH1012 GNZ1012:GOD1012 GXV1012:GXZ1012 HHR1012:HHV1012 HRN1012:HRR1012 IBJ1012:IBN1012 ILF1012:ILJ1012 IVB1012:IVF1012 JEX1012:JFB1012 JOT1012:JOX1012 JYP1012:JYT1012 KIL1012:KIP1012 KSH1012:KSL1012 LCD1012:LCH1012 LLZ1012:LMD1012 LVV1012:LVZ1012 MFR1012:MFV1012 MPN1012:MPR1012 MZJ1012:MZN1012 NJF1012:NJJ1012 NTB1012:NTF1012 OCX1012:ODB1012 OMT1012:OMX1012 OWP1012:OWT1012 PGL1012:PGP1012 PQH1012:PQL1012 QAD1012:QAH1012 QJZ1012:QKD1012 QTV1012:QTZ1012 RDR1012:RDV1012 RNN1012:RNR1012 RXJ1012:RXN1012 SHF1012:SHJ1012 SRB1012:SRF1012 TAX1012:TBB1012 TKT1012:TKX1012 TUP1012:TUT1012 UEL1012:UEP1012 UOH1012:UOL1012 UYD1012:UYH1012 VHZ1012:VID1012 VRV1012:VRZ1012 WBR1012:WBV1012 WLN1012:WLR1012 WVJ1012:WVN1012 Q1016:U1016 IX1016:JB1016 ST1016:SX1016 ACP1016:ACT1016 AML1016:AMP1016 AWH1016:AWL1016 BGD1016:BGH1016 BPZ1016:BQD1016 BZV1016:BZZ1016 CJR1016:CJV1016 CTN1016:CTR1016 DDJ1016:DDN1016 DNF1016:DNJ1016 DXB1016:DXF1016 EGX1016:EHB1016 EQT1016:EQX1016 FAP1016:FAT1016 FKL1016:FKP1016 FUH1016:FUL1016 GED1016:GEH1016 GNZ1016:GOD1016 GXV1016:GXZ1016 HHR1016:HHV1016 HRN1016:HRR1016 IBJ1016:IBN1016 ILF1016:ILJ1016 IVB1016:IVF1016 JEX1016:JFB1016 JOT1016:JOX1016 JYP1016:JYT1016 KIL1016:KIP1016 KSH1016:KSL1016 LCD1016:LCH1016 LLZ1016:LMD1016 LVV1016:LVZ1016 MFR1016:MFV1016 MPN1016:MPR1016 MZJ1016:MZN1016 NJF1016:NJJ1016 NTB1016:NTF1016 OCX1016:ODB1016 OMT1016:OMX1016 OWP1016:OWT1016 PGL1016:PGP1016 PQH1016:PQL1016 QAD1016:QAH1016 QJZ1016:QKD1016 QTV1016:QTZ1016 RDR1016:RDV1016 RNN1016:RNR1016 RXJ1016:RXN1016 SHF1016:SHJ1016 SRB1016:SRF1016 TAX1016:TBB1016 TKT1016:TKX1016 TUP1016:TUT1016 UEL1016:UEP1016 UOH1016:UOL1016 UYD1016:UYH1016 VHZ1016:VID1016 VRV1016:VRZ1016 WBR1016:WBV1016 WLN1016:WLR1016 WVJ1016:WVN1016 Q1021:U1021 IX1021:JB1021 ST1021:SX1021 ACP1021:ACT1021 AML1021:AMP1021 AWH1021:AWL1021 BGD1021:BGH1021 BPZ1021:BQD1021 BZV1021:BZZ1021 CJR1021:CJV1021 CTN1021:CTR1021 DDJ1021:DDN1021 DNF1021:DNJ1021 DXB1021:DXF1021 EGX1021:EHB1021 EQT1021:EQX1021 FAP1021:FAT1021 FKL1021:FKP1021 FUH1021:FUL1021 GED1021:GEH1021 GNZ1021:GOD1021 GXV1021:GXZ1021 HHR1021:HHV1021 HRN1021:HRR1021 IBJ1021:IBN1021 ILF1021:ILJ1021 IVB1021:IVF1021 JEX1021:JFB1021 JOT1021:JOX1021 JYP1021:JYT1021 KIL1021:KIP1021 KSH1021:KSL1021 LCD1021:LCH1021 LLZ1021:LMD1021 LVV1021:LVZ1021 MFR1021:MFV1021 MPN1021:MPR1021 MZJ1021:MZN1021 NJF1021:NJJ1021 NTB1021:NTF1021 OCX1021:ODB1021 OMT1021:OMX1021 OWP1021:OWT1021 PGL1021:PGP1021 PQH1021:PQL1021 QAD1021:QAH1021 QJZ1021:QKD1021 QTV1021:QTZ1021 RDR1021:RDV1021 RNN1021:RNR1021 RXJ1021:RXN1021 SHF1021:SHJ1021 SRB1021:SRF1021 TAX1021:TBB1021 TKT1021:TKX1021 TUP1021:TUT1021 UEL1021:UEP1021 UOH1021:UOL1021 UYD1021:UYH1021 VHZ1021:VID1021 VRV1021:VRZ1021 WBR1021:WBV1021 WLN1021:WLR1021 WVJ1021:WVN1021 Q1087:U1087 IX1087:JB1087 ST1087:SX1087 ACP1087:ACT1087 AML1087:AMP1087 AWH1087:AWL1087 BGD1087:BGH1087 BPZ1087:BQD1087 BZV1087:BZZ1087 CJR1087:CJV1087 CTN1087:CTR1087 DDJ1087:DDN1087 DNF1087:DNJ1087 DXB1087:DXF1087 EGX1087:EHB1087 EQT1087:EQX1087 FAP1087:FAT1087 FKL1087:FKP1087 FUH1087:FUL1087 GED1087:GEH1087 GNZ1087:GOD1087 GXV1087:GXZ1087 HHR1087:HHV1087 HRN1087:HRR1087 IBJ1087:IBN1087 ILF1087:ILJ1087 IVB1087:IVF1087 JEX1087:JFB1087 JOT1087:JOX1087 JYP1087:JYT1087 KIL1087:KIP1087 KSH1087:KSL1087 LCD1087:LCH1087 LLZ1087:LMD1087 LVV1087:LVZ1087 MFR1087:MFV1087 MPN1087:MPR1087 MZJ1087:MZN1087 NJF1087:NJJ1087 NTB1087:NTF1087 OCX1087:ODB1087 OMT1087:OMX1087 OWP1087:OWT1087 PGL1087:PGP1087 PQH1087:PQL1087 QAD1087:QAH1087 QJZ1087:QKD1087 QTV1087:QTZ1087 RDR1087:RDV1087 RNN1087:RNR1087 RXJ1087:RXN1087 SHF1087:SHJ1087 SRB1087:SRF1087 TAX1087:TBB1087 TKT1087:TKX1087 TUP1087:TUT1087 UEL1087:UEP1087 UOH1087:UOL1087 UYD1087:UYH1087 VHZ1087:VID1087 VRV1087:VRZ1087 WBR1087:WBV1087 WLN1087:WLR1087 WVJ1087:WVN1087 Q1178:U1181 IX1176:JB1179 ST1176:SX1179 ACP1176:ACT1179 AML1176:AMP1179 AWH1176:AWL1179 BGD1176:BGH1179 BPZ1176:BQD1179 BZV1176:BZZ1179 CJR1176:CJV1179 CTN1176:CTR1179 DDJ1176:DDN1179 DNF1176:DNJ1179 DXB1176:DXF1179 EGX1176:EHB1179 EQT1176:EQX1179 FAP1176:FAT1179 FKL1176:FKP1179 FUH1176:FUL1179 GED1176:GEH1179 GNZ1176:GOD1179 GXV1176:GXZ1179 HHR1176:HHV1179 HRN1176:HRR1179 IBJ1176:IBN1179 ILF1176:ILJ1179 IVB1176:IVF1179 JEX1176:JFB1179 JOT1176:JOX1179 JYP1176:JYT1179 KIL1176:KIP1179 KSH1176:KSL1179 LCD1176:LCH1179 LLZ1176:LMD1179 LVV1176:LVZ1179 MFR1176:MFV1179 MPN1176:MPR1179 MZJ1176:MZN1179 NJF1176:NJJ1179 NTB1176:NTF1179 OCX1176:ODB1179 OMT1176:OMX1179 OWP1176:OWT1179 PGL1176:PGP1179 PQH1176:PQL1179 QAD1176:QAH1179 QJZ1176:QKD1179 QTV1176:QTZ1179 RDR1176:RDV1179 RNN1176:RNR1179 RXJ1176:RXN1179 SHF1176:SHJ1179 SRB1176:SRF1179 TAX1176:TBB1179 TKT1176:TKX1179 TUP1176:TUT1179 UEL1176:UEP1179 UOH1176:UOL1179 UYD1176:UYH1179 VHZ1176:VID1179 VRV1176:VRZ1179 WBR1176:WBV1179 WLN1176:WLR1179 WVJ1176:WVN1179 Q1226:U1227 IX1224:JB1225 ST1224:SX1225 ACP1224:ACT1225 AML1224:AMP1225 AWH1224:AWL1225 BGD1224:BGH1225 BPZ1224:BQD1225 BZV1224:BZZ1225 CJR1224:CJV1225 CTN1224:CTR1225 DDJ1224:DDN1225 DNF1224:DNJ1225 DXB1224:DXF1225 EGX1224:EHB1225 EQT1224:EQX1225 FAP1224:FAT1225 FKL1224:FKP1225 FUH1224:FUL1225 GED1224:GEH1225 GNZ1224:GOD1225 GXV1224:GXZ1225 HHR1224:HHV1225 HRN1224:HRR1225 IBJ1224:IBN1225 ILF1224:ILJ1225 IVB1224:IVF1225 JEX1224:JFB1225 JOT1224:JOX1225 JYP1224:JYT1225 KIL1224:KIP1225 KSH1224:KSL1225 LCD1224:LCH1225 LLZ1224:LMD1225 LVV1224:LVZ1225 MFR1224:MFV1225 MPN1224:MPR1225 MZJ1224:MZN1225 NJF1224:NJJ1225 NTB1224:NTF1225 OCX1224:ODB1225 OMT1224:OMX1225 OWP1224:OWT1225 PGL1224:PGP1225 PQH1224:PQL1225 QAD1224:QAH1225 QJZ1224:QKD1225 QTV1224:QTZ1225 RDR1224:RDV1225 RNN1224:RNR1225 RXJ1224:RXN1225 SHF1224:SHJ1225 SRB1224:SRF1225 TAX1224:TBB1225 TKT1224:TKX1225 TUP1224:TUT1225 UEL1224:UEP1225 UOH1224:UOL1225 UYD1224:UYH1225 VHZ1224:VID1225 VRV1224:VRZ1225 WBR1224:WBV1225 WLN1224:WLR1225 WVJ1224:WVN1225 U336:U381 JB336:JB381 SX336:SX381 ACT336:ACT381 AMP336:AMP381 AWL336:AWL381 BGH336:BGH381 BQD336:BQD381 BZZ336:BZZ381 CJV336:CJV381 CTR336:CTR381 DDN336:DDN381 DNJ336:DNJ381 DXF336:DXF381 EHB336:EHB381 EQX336:EQX381 FAT336:FAT381 FKP336:FKP381 FUL336:FUL381 GEH336:GEH381 GOD336:GOD381 GXZ336:GXZ381 HHV336:HHV381 HRR336:HRR381 IBN336:IBN381 ILJ336:ILJ381 IVF336:IVF381 JFB336:JFB381 JOX336:JOX381 JYT336:JYT381 KIP336:KIP381 KSL336:KSL381 LCH336:LCH381 LMD336:LMD381 LVZ336:LVZ381 MFV336:MFV381 MPR336:MPR381 MZN336:MZN381 NJJ336:NJJ381 NTF336:NTF381 ODB336:ODB381 OMX336:OMX381 OWT336:OWT381 PGP336:PGP381 PQL336:PQL381 QAH336:QAH381 QKD336:QKD381 QTZ336:QTZ381 RDV336:RDV381 RNR336:RNR381 RXN336:RXN381 SHJ336:SHJ381 SRF336:SRF381 TBB336:TBB381 TKX336:TKX381 TUT336:TUT381 UEP336:UEP381 UOL336:UOL381 UYH336:UYH381 VID336:VID381 VRZ336:VRZ381 WBV336:WBV381 WLR336:WLR381 WVN336:WVN381 Q382:U382 IX382:JB382 ST382:SX382 ACP382:ACT382 AML382:AMP382 AWH382:AWL382 BGD382:BGH382 BPZ382:BQD382 BZV382:BZZ382 CJR382:CJV382 CTN382:CTR382 DDJ382:DDN382 DNF382:DNJ382 DXB382:DXF382 EGX382:EHB382 EQT382:EQX382 FAP382:FAT382 FKL382:FKP382 FUH382:FUL382 GED382:GEH382 GNZ382:GOD382 GXV382:GXZ382 HHR382:HHV382 HRN382:HRR382 IBJ382:IBN382 ILF382:ILJ382 IVB382:IVF382 JEX382:JFB382 JOT382:JOX382 JYP382:JYT382 KIL382:KIP382 KSH382:KSL382 LCD382:LCH382 LLZ382:LMD382 LVV382:LVZ382 MFR382:MFV382 MPN382:MPR382 MZJ382:MZN382 NJF382:NJJ382 NTB382:NTF382 OCX382:ODB382 OMT382:OMX382 OWP382:OWT382 PGL382:PGP382 PQH382:PQL382 QAD382:QAH382 QJZ382:QKD382 QTV382:QTZ382 RDR382:RDV382 RNN382:RNR382 RXJ382:RXN382 SHF382:SHJ382 SRB382:SRF382 TAX382:TBB382 TKT382:TKX382 TUP382:TUT382 UEL382:UEP382 UOH382:UOL382 UYD382:UYH382 VHZ382:VID382 VRV382:VRZ382 WBR382:WBV382 WLN382:WLR382 WVJ382:WVN382 Q535:U535 IX535:JB535 ST535:SX535 ACP535:ACT535 AML535:AMP535 AWH535:AWL535 BGD535:BGH535 BPZ535:BQD535 BZV535:BZZ535 CJR535:CJV535 CTN535:CTR535 DDJ535:DDN535 DNF535:DNJ535 DXB535:DXF535 EGX535:EHB535 EQT535:EQX535 FAP535:FAT535 FKL535:FKP535 FUH535:FUL535 GED535:GEH535 GNZ535:GOD535 GXV535:GXZ535 HHR535:HHV535 HRN535:HRR535 IBJ535:IBN535 ILF535:ILJ535 IVB535:IVF535 JEX535:JFB535 JOT535:JOX535 JYP535:JYT535 KIL535:KIP535 KSH535:KSL535 LCD535:LCH535 LLZ535:LMD535 LVV535:LVZ535 MFR535:MFV535 MPN535:MPR535 MZJ535:MZN535 NJF535:NJJ535 NTB535:NTF535 OCX535:ODB535 OMT535:OMX535 OWP535:OWT535 PGL535:PGP535 PQH535:PQL535 QAD535:QAH535 QJZ535:QKD535 QTV535:QTZ535 RDR535:RDV535 RNN535:RNR535 RXJ535:RXN535 SHF535:SHJ535 SRB535:SRF535 TAX535:TBB535 TKT535:TKX535 TUP535:TUT535 UEL535:UEP535 UOH535:UOL535 UYD535:UYH535 VHZ535:VID535 VRV535:VRZ535 WBR535:WBV535 WLN535:WLR535 WVJ535:WVN535 Q676:U676 IX676:JB676 ST676:SX676 ACP676:ACT676 AML676:AMP676 AWH676:AWL676 BGD676:BGH676 BPZ676:BQD676 BZV676:BZZ676 CJR676:CJV676 CTN676:CTR676 DDJ676:DDN676 DNF676:DNJ676 DXB676:DXF676 EGX676:EHB676 EQT676:EQX676 FAP676:FAT676 FKL676:FKP676 FUH676:FUL676 GED676:GEH676 GNZ676:GOD676 GXV676:GXZ676 HHR676:HHV676 HRN676:HRR676 IBJ676:IBN676 ILF676:ILJ676 IVB676:IVF676 JEX676:JFB676 JOT676:JOX676 JYP676:JYT676 KIL676:KIP676 KSH676:KSL676 LCD676:LCH676 LLZ676:LMD676 LVV676:LVZ676 MFR676:MFV676 MPN676:MPR676 MZJ676:MZN676 NJF676:NJJ676 NTB676:NTF676 OCX676:ODB676 OMT676:OMX676 OWP676:OWT676 PGL676:PGP676 PQH676:PQL676 QAD676:QAH676 QJZ676:QKD676 QTV676:QTZ676 RDR676:RDV676 RNN676:RNR676 RXJ676:RXN676 SHF676:SHJ676 SRB676:SRF676 TAX676:TBB676 TKT676:TKX676 TUP676:TUT676 UEL676:UEP676 UOH676:UOL676 UYD676:UYH676 VHZ676:VID676 VRV676:VRZ676 WBR676:WBV676 WLN676:WLR676 WVJ676:WVN676 Q398:U398 IX398:JB398 ST398:SX398 ACP398:ACT398 AML398:AMP398 AWH398:AWL398 BGD398:BGH398 BPZ398:BQD398 BZV398:BZZ398 CJR398:CJV398 CTN398:CTR398 DDJ398:DDN398 DNF398:DNJ398 DXB398:DXF398 EGX398:EHB398 EQT398:EQX398 FAP398:FAT398 FKL398:FKP398 FUH398:FUL398 GED398:GEH398 GNZ398:GOD398 GXV398:GXZ398 HHR398:HHV398 HRN398:HRR398 IBJ398:IBN398 ILF398:ILJ398 IVB398:IVF398 JEX398:JFB398 JOT398:JOX398 JYP398:JYT398 KIL398:KIP398 KSH398:KSL398 LCD398:LCH398 LLZ398:LMD398 LVV398:LVZ398 MFR398:MFV398 MPN398:MPR398 MZJ398:MZN398 NJF398:NJJ398 NTB398:NTF398 OCX398:ODB398 OMT398:OMX398 OWP398:OWT398 PGL398:PGP398 PQH398:PQL398 QAD398:QAH398 QJZ398:QKD398 QTV398:QTZ398 RDR398:RDV398 RNN398:RNR398 RXJ398:RXN398 SHF398:SHJ398 SRB398:SRF398 TAX398:TBB398 TKT398:TKX398 TUP398:TUT398 UEL398:UEP398 UOH398:UOL398 UYD398:UYH398 VHZ398:VID398 VRV398:VRZ398 WBR398:WBV398 WLN398:WLR398 WVJ398:WVN398 Q961:U961 IX961:JB961 ST961:SX961 ACP961:ACT961 AML961:AMP961 AWH961:AWL961 BGD961:BGH961 BPZ961:BQD961 BZV961:BZZ961 CJR961:CJV961 CTN961:CTR961 DDJ961:DDN961 DNF961:DNJ961 DXB961:DXF961 EGX961:EHB961 EQT961:EQX961 FAP961:FAT961 FKL961:FKP961 FUH961:FUL961 GED961:GEH961 GNZ961:GOD961 GXV961:GXZ961 HHR961:HHV961 HRN961:HRR961 IBJ961:IBN961 ILF961:ILJ961 IVB961:IVF961 JEX961:JFB961 JOT961:JOX961 JYP961:JYT961 KIL961:KIP961 KSH961:KSL961 LCD961:LCH961 LLZ961:LMD961 LVV961:LVZ961 MFR961:MFV961 MPN961:MPR961 MZJ961:MZN961 NJF961:NJJ961 NTB961:NTF961 OCX961:ODB961 OMT961:OMX961 OWP961:OWT961 PGL961:PGP961 PQH961:PQL961 QAD961:QAH961 QJZ961:QKD961 QTV961:QTZ961 RDR961:RDV961 RNN961:RNR961 RXJ961:RXN961 SHF961:SHJ961 SRB961:SRF961 TAX961:TBB961 TKT961:TKX961 TUP961:TUT961 UEL961:UEP961 UOH961:UOL961 UYD961:UYH961 VHZ961:VID961 VRV961:VRZ961 WBR961:WBV961 WLN961:WLR961 WVJ961:WVN961 Q678:U678 IX678:JB678 ST678:SX678 ACP678:ACT678 AML678:AMP678 AWH678:AWL678 BGD678:BGH678 BPZ678:BQD678 BZV678:BZZ678 CJR678:CJV678 CTN678:CTR678 DDJ678:DDN678 DNF678:DNJ678 DXB678:DXF678 EGX678:EHB678 EQT678:EQX678 FAP678:FAT678 FKL678:FKP678 FUH678:FUL678 GED678:GEH678 GNZ678:GOD678 GXV678:GXZ678 HHR678:HHV678 HRN678:HRR678 IBJ678:IBN678 ILF678:ILJ678 IVB678:IVF678 JEX678:JFB678 JOT678:JOX678 JYP678:JYT678 KIL678:KIP678 KSH678:KSL678 LCD678:LCH678 LLZ678:LMD678 LVV678:LVZ678 MFR678:MFV678 MPN678:MPR678 MZJ678:MZN678 NJF678:NJJ678 NTB678:NTF678 OCX678:ODB678 OMT678:OMX678 OWP678:OWT678 PGL678:PGP678 PQH678:PQL678 QAD678:QAH678 QJZ678:QKD678 QTV678:QTZ678 RDR678:RDV678 RNN678:RNR678 RXJ678:RXN678 SHF678:SHJ678 SRB678:SRF678 TAX678:TBB678 TKT678:TKX678 TUP678:TUT678 UEL678:UEP678 UOH678:UOL678 UYD678:UYH678 VHZ678:VID678 VRV678:VRZ678 WBR678:WBV678 WLN678:WLR678 WVJ678:WVN678 Q1070:U1083 IX1070:JB1083 ST1070:SX1083 ACP1070:ACT1083 AML1070:AMP1083 AWH1070:AWL1083 BGD1070:BGH1083 BPZ1070:BQD1083 BZV1070:BZZ1083 CJR1070:CJV1083 CTN1070:CTR1083 DDJ1070:DDN1083 DNF1070:DNJ1083 DXB1070:DXF1083 EGX1070:EHB1083 EQT1070:EQX1083 FAP1070:FAT1083 FKL1070:FKP1083 FUH1070:FUL1083 GED1070:GEH1083 GNZ1070:GOD1083 GXV1070:GXZ1083 HHR1070:HHV1083 HRN1070:HRR1083 IBJ1070:IBN1083 ILF1070:ILJ1083 IVB1070:IVF1083 JEX1070:JFB1083 JOT1070:JOX1083 JYP1070:JYT1083 KIL1070:KIP1083 KSH1070:KSL1083 LCD1070:LCH1083 LLZ1070:LMD1083 LVV1070:LVZ1083 MFR1070:MFV1083 MPN1070:MPR1083 MZJ1070:MZN1083 NJF1070:NJJ1083 NTB1070:NTF1083 OCX1070:ODB1083 OMT1070:OMX1083 OWP1070:OWT1083 PGL1070:PGP1083 PQH1070:PQL1083 QAD1070:QAH1083 QJZ1070:QKD1083 QTV1070:QTZ1083 RDR1070:RDV1083 RNN1070:RNR1083 RXJ1070:RXN1083 SHF1070:SHJ1083 SRB1070:SRF1083 TAX1070:TBB1083 TKT1070:TKX1083 TUP1070:TUT1083 UEL1070:UEP1083 UOH1070:UOL1083 UYD1070:UYH1083 VHZ1070:VID1083 VRV1070:VRZ1083 WBR1070:WBV1083 WLN1070:WLR1083 WVJ1070:WVN1083 Q1183:T1194 IX1181:JA1192 ST1181:SW1192 ACP1181:ACS1192 AML1181:AMO1192 AWH1181:AWK1192 BGD1181:BGG1192 BPZ1181:BQC1192 BZV1181:BZY1192 CJR1181:CJU1192 CTN1181:CTQ1192 DDJ1181:DDM1192 DNF1181:DNI1192 DXB1181:DXE1192 EGX1181:EHA1192 EQT1181:EQW1192 FAP1181:FAS1192 FKL1181:FKO1192 FUH1181:FUK1192 GED1181:GEG1192 GNZ1181:GOC1192 GXV1181:GXY1192 HHR1181:HHU1192 HRN1181:HRQ1192 IBJ1181:IBM1192 ILF1181:ILI1192 IVB1181:IVE1192 JEX1181:JFA1192 JOT1181:JOW1192 JYP1181:JYS1192 KIL1181:KIO1192 KSH1181:KSK1192 LCD1181:LCG1192 LLZ1181:LMC1192 LVV1181:LVY1192 MFR1181:MFU1192 MPN1181:MPQ1192 MZJ1181:MZM1192 NJF1181:NJI1192 NTB1181:NTE1192 OCX1181:ODA1192 OMT1181:OMW1192 OWP1181:OWS1192 PGL1181:PGO1192 PQH1181:PQK1192 QAD1181:QAG1192 QJZ1181:QKC1192 QTV1181:QTY1192 RDR1181:RDU1192 RNN1181:RNQ1192 RXJ1181:RXM1192 SHF1181:SHI1192 SRB1181:SRE1192 TAX1181:TBA1192 TKT1181:TKW1192 TUP1181:TUS1192 UEL1181:UEO1192 UOH1181:UOK1192 UYD1181:UYG1192 VHZ1181:VIC1192 VRV1181:VRY1192 WBR1181:WBU1192 WLN1181:WLQ1192 WVJ1181:WVM1192 Q1176 IX1174 ST1174 ACP1174 AML1174 AWH1174 BGD1174 BPZ1174 BZV1174 CJR1174 CTN1174 DDJ1174 DNF1174 DXB1174 EGX1174 EQT1174 FAP1174 FKL1174 FUH1174 GED1174 GNZ1174 GXV1174 HHR1174 HRN1174 IBJ1174 ILF1174 IVB1174 JEX1174 JOT1174 JYP1174 KIL1174 KSH1174 LCD1174 LLZ1174 LVV1174 MFR1174 MPN1174 MZJ1174 NJF1174 NTB1174 OCX1174 OMT1174 OWP1174 PGL1174 PQH1174 QAD1174 QJZ1174 QTV1174 RDR1174 RNN1174 RXJ1174 SHF1174 SRB1174 TAX1174 TKT1174 TUP1174 UEL1174 UOH1174 UYD1174 VHZ1174 VRV1174 WBR1174 WLN1174 WVJ1174 R1176:T1177 IY1174:JA1175 SU1174:SW1175 ACQ1174:ACS1175 AMM1174:AMO1175 AWI1174:AWK1175 BGE1174:BGG1175 BQA1174:BQC1175 BZW1174:BZY1175 CJS1174:CJU1175 CTO1174:CTQ1175 DDK1174:DDM1175 DNG1174:DNI1175 DXC1174:DXE1175 EGY1174:EHA1175 EQU1174:EQW1175 FAQ1174:FAS1175 FKM1174:FKO1175 FUI1174:FUK1175 GEE1174:GEG1175 GOA1174:GOC1175 GXW1174:GXY1175 HHS1174:HHU1175 HRO1174:HRQ1175 IBK1174:IBM1175 ILG1174:ILI1175 IVC1174:IVE1175 JEY1174:JFA1175 JOU1174:JOW1175 JYQ1174:JYS1175 KIM1174:KIO1175 KSI1174:KSK1175 LCE1174:LCG1175 LMA1174:LMC1175 LVW1174:LVY1175 MFS1174:MFU1175 MPO1174:MPQ1175 MZK1174:MZM1175 NJG1174:NJI1175 NTC1174:NTE1175 OCY1174:ODA1175 OMU1174:OMW1175 OWQ1174:OWS1175 PGM1174:PGO1175 PQI1174:PQK1175 QAE1174:QAG1175 QKA1174:QKC1175 QTW1174:QTY1175 RDS1174:RDU1175 RNO1174:RNQ1175 RXK1174:RXM1175 SHG1174:SHI1175 SRC1174:SRE1175 TAY1174:TBA1175 TKU1174:TKW1175 TUQ1174:TUS1175 UEM1174:UEO1175 UOI1174:UOK1175 UYE1174:UYG1175 VIA1174:VIC1175 VRW1174:VRY1175 WBS1174:WBU1175 WLO1174:WLQ1175 WVK1174:WVM1175 U1176 JB1174 SX1174 ACT1174 AMP1174 AWL1174 BGH1174 BQD1174 BZZ1174 CJV1174 CTR1174 DDN1174 DNJ1174 DXF1174 EHB1174 EQX1174 FAT1174 FKP1174 FUL1174 GEH1174 GOD1174 GXZ1174 HHV1174 HRR1174 IBN1174 ILJ1174 IVF1174 JFB1174 JOX1174 JYT1174 KIP1174 KSL1174 LCH1174 LMD1174 LVZ1174 MFV1174 MPR1174 MZN1174 NJJ1174 NTF1174 ODB1174 OMX1174 OWT1174 PGP1174 PQL1174 QAH1174 QKD1174 QTZ1174 RDV1174 RNR1174 RXN1174 SHJ1174 SRF1174 TBB1174 TKX1174 TUT1174 UEP1174 UOL1174 UYH1174 VID1174 VRZ1174 WBV1174 WLR1174 WVN1174 WLR11:WLR40 WBV11:WBV40 VRZ11:VRZ40 VID11:VID40 UYH11:UYH40 UOL11:UOL40 UEP11:UEP40 TUT11:TUT40 TKX11:TKX40 TBB11:TBB40 SRF11:SRF40 SHJ11:SHJ40 RXN11:RXN40 RNR11:RNR40 RDV11:RDV40 QTZ11:QTZ40 QKD11:QKD40 QAH11:QAH40 PQL11:PQL40 PGP11:PGP40 OWT11:OWT40 OMX11:OMX40 ODB11:ODB40 NTF11:NTF40 NJJ11:NJJ40 MZN11:MZN40 MPR11:MPR40 MFV11:MFV40 LVZ11:LVZ40 LMD11:LMD40 LCH11:LCH40 KSL11:KSL40 KIP11:KIP40 JYT11:JYT40 JOX11:JOX40 JFB11:JFB40 IVF11:IVF40 ILJ11:ILJ40 IBN11:IBN40 HRR11:HRR40 HHV11:HHV40 GXZ11:GXZ40 GOD11:GOD40 GEH11:GEH40 FUL11:FUL40 FKP11:FKP40 FAT11:FAT40 EQX11:EQX40 EHB11:EHB40 DXF11:DXF40 DNJ11:DNJ40 DDN11:DDN40 CTR11:CTR40 CJV11:CJV40 BZZ11:BZZ40 BQD11:BQD40 BGH11:BGH40 AWL11:AWL40 AMP11:AMP40 ACT11:ACT40 SX11:SX40 JB11:JB40 U11:U40 Q1035:U1054 WVK11:WVM36 WLO11:WLQ36 WBS11:WBU36 VRW11:VRY36 VIA11:VIC36 UYE11:UYG36 UOI11:UOK36 UEM11:UEO36 TUQ11:TUS36 TKU11:TKW36 TAY11:TBA36 SRC11:SRE36 SHG11:SHI36 RXK11:RXM36 RNO11:RNQ36 RDS11:RDU36 QTW11:QTY36 QKA11:QKC36 QAE11:QAG36 PQI11:PQK36 PGM11:PGO36 OWQ11:OWS36 OMU11:OMW36 OCY11:ODA36 NTC11:NTE36 NJG11:NJI36 MZK11:MZM36 MPO11:MPQ36 MFS11:MFU36 LVW11:LVY36 LMA11:LMC36 LCE11:LCG36 KSI11:KSK36 KIM11:KIO36 JYQ11:JYS36 JOU11:JOW36 JEY11:JFA36 IVC11:IVE36 ILG11:ILI36 IBK11:IBM36 HRO11:HRQ36 HHS11:HHU36 GXW11:GXY36 GOA11:GOC36 GEE11:GEG36 FUI11:FUK36 FKM11:FKO36 FAQ11:FAS36 EQU11:EQW36 EGY11:EHA36 DXC11:DXE36 DNG11:DNI36 DDK11:DDM36 CTO11:CTQ36 CJS11:CJU36 BZW11:BZY36 BQA11:BQC36 BGE11:BGG36 AWI11:AWK36 AMM11:AMO36 ACQ11:ACS36 SU11:SW36 IY11:JA36 R11:T36 Q830:U830 IX830:JB830 ST830:SX830 ACP830:ACT830 AML830:AMP830 AWH830:AWL830 BGD830:BGH830 BPZ830:BQD830 BZV830:BZZ830 CJR830:CJV830 CTN830:CTR830 DDJ830:DDN830 DNF830:DNJ830 DXB830:DXF830 EGX830:EHB830 EQT830:EQX830 FAP830:FAT830 FKL830:FKP830 FUH830:FUL830 GED830:GEH830 GNZ830:GOD830 GXV830:GXZ830 HHR830:HHV830 HRN830:HRR830 IBJ830:IBN830 ILF830:ILJ830 IVB830:IVF830 JEX830:JFB830 JOT830:JOX830 JYP830:JYT830 KIL830:KIP830 KSH830:KSL830 LCD830:LCH830 LLZ830:LMD830 LVV830:LVZ830 MFR830:MFV830 MPN830:MPR830 MZJ830:MZN830 NJF830:NJJ830 NTB830:NTF830 OCX830:ODB830 OMT830:OMX830 OWP830:OWT830 PGL830:PGP830 PQH830:PQL830 QAD830:QAH830 QJZ830:QKD830 QTV830:QTZ830 RDR830:RDV830 RNN830:RNR830 RXJ830:RXN830 SHF830:SHJ830 SRB830:SRF830 TAX830:TBB830 TKT830:TKX830 TUP830:TUT830 UEL830:UEP830 UOH830:UOL830 UYD830:UYH830 VHZ830:VID830 VRV830:VRZ830 WBR830:WBV830 WLN830:WLR830 WVJ830:WVN830 Q1092:U1092 S524:U524 JO524:JQ524 TK524:TM524 ADG524:ADI524 ANC524:ANE524 AWY524:AXA524 BGU524:BGW524 BQQ524:BQS524 CAM524:CAO524 CKI524:CKK524 CUE524:CUG524 DEA524:DEC524 DNW524:DNY524 DXS524:DXU524 EHO524:EHQ524 ERK524:ERM524 FBG524:FBI524 FLC524:FLE524 FUY524:FVA524 GEU524:GEW524 GOQ524:GOS524 GYM524:GYO524 HII524:HIK524 HSE524:HSG524 ICA524:ICC524 ILW524:ILY524 IVS524:IVU524 JFO524:JFQ524 JPK524:JPM524 JZG524:JZI524 KJC524:KJE524 KSY524:KTA524 LCU524:LCW524 LMQ524:LMS524 LWM524:LWO524 MGI524:MGK524 MQE524:MQG524 NAA524:NAC524 NJW524:NJY524 NTS524:NTU524 ODO524:ODQ524 ONK524:ONM524 OXG524:OXI524 PHC524:PHE524 PQY524:PRA524 QAU524:QAW524 QKQ524:QKS524 QUM524:QUO524 REI524:REK524 ROE524:ROG524 RYA524:RYC524 SHW524:SHY524 SRS524:SRU524 TBO524:TBQ524 TLK524:TLM524 TVG524:TVI524 UFC524:UFE524 UOY524:UPA524 UYU524:UYW524 VIQ524:VIS524 VSM524:VSO524 WCI524:WCK524 WME524:WMG524 WWA524:WWC524 S513 JO513 TK513 ADG513 ANC513 AWY513 BGU513 BQQ513 CAM513 CKI513 CUE513 DEA513 DNW513 DXS513 EHO513 ERK513 FBG513 FLC513 FUY513 GEU513 GOQ513 GYM513 HII513 HSE513 ICA513 ILW513 IVS513 JFO513 JPK513 JZG513 KJC513 KSY513 LCU513 LMQ513 LWM513 MGI513 MQE513 NAA513 NJW513 NTS513 ODO513 ONK513 OXG513 PHC513 PQY513 QAU513 QKQ513 QUM513 REI513 ROE513 RYA513 SHW513 SRS513 TBO513 TLK513 TVG513 UFC513 UOY513 UYU513 VIQ513 VSM513 WCI513 WME513 WWA513 S512:T512 JO512:JP512 TK512:TL512 ADG512:ADH512 ANC512:AND512 AWY512:AWZ512 BGU512:BGV512 BQQ512:BQR512 CAM512:CAN512 CKI512:CKJ512 CUE512:CUF512 DEA512:DEB512 DNW512:DNX512 DXS512:DXT512 EHO512:EHP512 ERK512:ERL512 FBG512:FBH512 FLC512:FLD512 FUY512:FUZ512 GEU512:GEV512 GOQ512:GOR512 GYM512:GYN512 HII512:HIJ512 HSE512:HSF512 ICA512:ICB512 ILW512:ILX512 IVS512:IVT512 JFO512:JFP512 JPK512:JPL512 JZG512:JZH512 KJC512:KJD512 KSY512:KSZ512 LCU512:LCV512 LMQ512:LMR512 LWM512:LWN512 MGI512:MGJ512 MQE512:MQF512 NAA512:NAB512 NJW512:NJX512 NTS512:NTT512 ODO512:ODP512 ONK512:ONL512 OXG512:OXH512 PHC512:PHD512 PQY512:PQZ512 QAU512:QAV512 QKQ512:QKR512 QUM512:QUN512 REI512:REJ512 ROE512:ROF512 RYA512:RYB512 SHW512:SHX512 SRS512:SRT512 TBO512:TBP512 TLK512:TLL512 TVG512:TVH512 UFC512:UFD512 UOY512:UOZ512 UYU512:UYV512 VIQ512:VIR512 VSM512:VSN512 WCI512:WCJ512 WME512:WMF512 WWA512:WWB512 R508:U511 JN508:JQ511 TJ508:TM511 ADF508:ADI511 ANB508:ANE511 AWX508:AXA511 BGT508:BGW511 BQP508:BQS511 CAL508:CAO511 CKH508:CKK511 CUD508:CUG511 DDZ508:DEC511 DNV508:DNY511 DXR508:DXU511 EHN508:EHQ511 ERJ508:ERM511 FBF508:FBI511 FLB508:FLE511 FUX508:FVA511 GET508:GEW511 GOP508:GOS511 GYL508:GYO511 HIH508:HIK511 HSD508:HSG511 IBZ508:ICC511 ILV508:ILY511 IVR508:IVU511 JFN508:JFQ511 JPJ508:JPM511 JZF508:JZI511 KJB508:KJE511 KSX508:KTA511 LCT508:LCW511 LMP508:LMS511 LWL508:LWO511 MGH508:MGK511 MQD508:MQG511 MZZ508:NAC511 NJV508:NJY511 NTR508:NTU511 ODN508:ODQ511 ONJ508:ONM511 OXF508:OXI511 PHB508:PHE511 PQX508:PRA511 QAT508:QAW511 QKP508:QKS511 QUL508:QUO511 REH508:REK511 ROD508:ROG511 RXZ508:RYC511 SHV508:SHY511 SRR508:SRU511 TBN508:TBQ511 TLJ508:TLM511 TVF508:TVI511 UFB508:UFE511 UOX508:UPA511 UYT508:UYW511 VIP508:VIS511 VSL508:VSO511 WCH508:WCK511 WMD508:WMG511 WVZ508:WWC511 R514:S514 JN514:JO514 TJ514:TK514 ADF514:ADG514 ANB514:ANC514 AWX514:AWY514 BGT514:BGU514 BQP514:BQQ514 CAL514:CAM514 CKH514:CKI514 CUD514:CUE514 DDZ514:DEA514 DNV514:DNW514 DXR514:DXS514 EHN514:EHO514 ERJ514:ERK514 FBF514:FBG514 FLB514:FLC514 FUX514:FUY514 GET514:GEU514 GOP514:GOQ514 GYL514:GYM514 HIH514:HII514 HSD514:HSE514 IBZ514:ICA514 ILV514:ILW514 IVR514:IVS514 JFN514:JFO514 JPJ514:JPK514 JZF514:JZG514 KJB514:KJC514 KSX514:KSY514 LCT514:LCU514 LMP514:LMQ514 LWL514:LWM514 MGH514:MGI514 MQD514:MQE514 MZZ514:NAA514 NJV514:NJW514 NTR514:NTS514 ODN514:ODO514 ONJ514:ONK514 OXF514:OXG514 PHB514:PHC514 PQX514:PQY514 QAT514:QAU514 QKP514:QKQ514 QUL514:QUM514 REH514:REI514 ROD514:ROE514 RXZ514:RYA514 SHV514:SHW514 SRR514:SRS514 TBN514:TBO514 TLJ514:TLK514 TVF514:TVG514 UFB514:UFC514 UOX514:UOY514 UYT514:UYU514 VIP514:VIQ514 VSL514:VSM514 WCH514:WCI514 WMD514:WME514 WVZ514:WWA514 U512:U519 JQ512:JQ519 TM512:TM519 ADI512:ADI519 ANE512:ANE519 AXA512:AXA519 BGW512:BGW519 BQS512:BQS519 CAO512:CAO519 CKK512:CKK519 CUG512:CUG519 DEC512:DEC519 DNY512:DNY519 DXU512:DXU519 EHQ512:EHQ519 ERM512:ERM519 FBI512:FBI519 FLE512:FLE519 FVA512:FVA519 GEW512:GEW519 GOS512:GOS519 GYO512:GYO519 HIK512:HIK519 HSG512:HSG519 ICC512:ICC519 ILY512:ILY519 IVU512:IVU519 JFQ512:JFQ519 JPM512:JPM519 JZI512:JZI519 KJE512:KJE519 KTA512:KTA519 LCW512:LCW519 LMS512:LMS519 LWO512:LWO519 MGK512:MGK519 MQG512:MQG519 NAC512:NAC519 NJY512:NJY519 NTU512:NTU519 ODQ512:ODQ519 ONM512:ONM519 OXI512:OXI519 PHE512:PHE519 PRA512:PRA519 QAW512:QAW519 QKS512:QKS519 QUO512:QUO519 REK512:REK519 ROG512:ROG519 RYC512:RYC519 SHY512:SHY519 SRU512:SRU519 TBQ512:TBQ519 TLM512:TLM519 TVI512:TVI519 UFE512:UFE519 UPA512:UPA519 UYW512:UYW519 VIS512:VIS519 VSO512:VSO519 WCK512:WCK519 WMG512:WMG519 WWC512:WWC519 Q508:Q519 JM508:JM519 TI508:TI519 ADE508:ADE519 ANA508:ANA519 AWW508:AWW519 BGS508:BGS519 BQO508:BQO519 CAK508:CAK519 CKG508:CKG519 CUC508:CUC519 DDY508:DDY519 DNU508:DNU519 DXQ508:DXQ519 EHM508:EHM519 ERI508:ERI519 FBE508:FBE519 FLA508:FLA519 FUW508:FUW519 GES508:GES519 GOO508:GOO519 GYK508:GYK519 HIG508:HIG519 HSC508:HSC519 IBY508:IBY519 ILU508:ILU519 IVQ508:IVQ519 JFM508:JFM519 JPI508:JPI519 JZE508:JZE519 KJA508:KJA519 KSW508:KSW519 LCS508:LCS519 LMO508:LMO519 LWK508:LWK519 MGG508:MGG519 MQC508:MQC519 MZY508:MZY519 NJU508:NJU519 NTQ508:NTQ519 ODM508:ODM519 ONI508:ONI519 OXE508:OXE519 PHA508:PHA519 PQW508:PQW519 QAS508:QAS519 QKO508:QKO519 QUK508:QUK519 REG508:REG519 ROC508:ROC519 RXY508:RXY519 SHU508:SHU519 SRQ508:SRQ519 TBM508:TBM519 TLI508:TLI519 TVE508:TVE519 UFA508:UFA519 UOW508:UOW519 UYS508:UYS519 VIO508:VIO519 VSK508:VSK519 WCG508:WCG519 WMC508:WMC519 WVY508:WVY519 Q523:Q524 JM523:JM524 TI523:TI524 ADE523:ADE524 ANA523:ANA524 AWW523:AWW524 BGS523:BGS524 BQO523:BQO524 CAK523:CAK524 CKG523:CKG524 CUC523:CUC524 DDY523:DDY524 DNU523:DNU524 DXQ523:DXQ524 EHM523:EHM524 ERI523:ERI524 FBE523:FBE524 FLA523:FLA524 FUW523:FUW524 GES523:GES524 GOO523:GOO524 GYK523:GYK524 HIG523:HIG524 HSC523:HSC524 IBY523:IBY524 ILU523:ILU524 IVQ523:IVQ524 JFM523:JFM524 JPI523:JPI524 JZE523:JZE524 KJA523:KJA524 KSW523:KSW524 LCS523:LCS524 LMO523:LMO524 LWK523:LWK524 MGG523:MGG524 MQC523:MQC524 MZY523:MZY524 NJU523:NJU524 NTQ523:NTQ524 ODM523:ODM524 ONI523:ONI524 OXE523:OXE524 PHA523:PHA524 PQW523:PQW524 QAS523:QAS524 QKO523:QKO524 QUK523:QUK524 REG523:REG524 ROC523:ROC524 RXY523:RXY524 SHU523:SHU524 SRQ523:SRQ524 TBM523:TBM524 TLI523:TLI524 TVE523:TVE524 UFA523:UFA524 UOW523:UOW524 UYS523:UYS524 VIO523:VIO524 VSK523:VSK524 WCG523:WCG524 WMC523:WMC524 WVY523:WVY524 U523 JQ523 TM523 ADI523 ANE523 AXA523 BGW523 BQS523 CAO523 CKK523 CUG523 DEC523 DNY523 DXU523 EHQ523 ERM523 FBI523 FLE523 FVA523 GEW523 GOS523 GYO523 HIK523 HSG523 ICC523 ILY523 IVU523 JFQ523 JPM523 JZI523 KJE523 KTA523 LCW523 LMS523 LWO523 MGK523 MQG523 NAC523 NJY523 NTU523 ODQ523 ONM523 OXI523 PHE523 PRA523 QAW523 QKS523 QUO523 REK523 ROG523 RYC523 SHY523 SRU523 TBQ523 TLM523 TVI523 UFE523 UPA523 UYW523 VIS523 VSO523 WCK523 WMG523 WWC523 Q570:U570 JM570:JQ570 TI570:TM570 ADE570:ADI570 ANA570:ANE570 AWW570:AXA570 BGS570:BGW570 BQO570:BQS570 CAK570:CAO570 CKG570:CKK570 CUC570:CUG570 DDY570:DEC570 DNU570:DNY570 DXQ570:DXU570 EHM570:EHQ570 ERI570:ERM570 FBE570:FBI570 FLA570:FLE570 FUW570:FVA570 GES570:GEW570 GOO570:GOS570 GYK570:GYO570 HIG570:HIK570 HSC570:HSG570 IBY570:ICC570 ILU570:ILY570 IVQ570:IVU570 JFM570:JFQ570 JPI570:JPM570 JZE570:JZI570 KJA570:KJE570 KSW570:KTA570 LCS570:LCW570 LMO570:LMS570 LWK570:LWO570 MGG570:MGK570 MQC570:MQG570 MZY570:NAC570 NJU570:NJY570 NTQ570:NTU570 ODM570:ODQ570 ONI570:ONM570 OXE570:OXI570 PHA570:PHE570 PQW570:PRA570 QAS570:QAW570 QKO570:QKS570 QUK570:QUO570 REG570:REK570 ROC570:ROG570 RXY570:RYC570 SHU570:SHY570 SRQ570:SRU570 TBM570:TBQ570 TLI570:TLM570 TVE570:TVI570 UFA570:UFE570 UOW570:UPA570 UYS570:UYW570 VIO570:VIS570 VSK570:VSO570 WCG570:WCK570 WMC570:WMG570 Q891:Q940 R960:T960 JN960:JP960 TJ960:TL960 ADF960:ADH960 ANB960:AND960 AWX960:AWZ960 BGT960:BGV960 BQP960:BQR960 CAL960:CAN960 CKH960:CKJ960 CUD960:CUF960 DDZ960:DEB960 DNV960:DNX960 DXR960:DXT960 EHN960:EHP960 ERJ960:ERL960 FBF960:FBH960 FLB960:FLD960 FUX960:FUZ960 GET960:GEV960 GOP960:GOR960 GYL960:GYN960 HIH960:HIJ960 HSD960:HSF960 IBZ960:ICB960 ILV960:ILX960 IVR960:IVT960 JFN960:JFP960 JPJ960:JPL960 JZF960:JZH960 KJB960:KJD960 KSX960:KSZ960 LCT960:LCV960 LMP960:LMR960 LWL960:LWN960 MGH960:MGJ960 MQD960:MQF960 MZZ960:NAB960 NJV960:NJX960 NTR960:NTT960 ODN960:ODP960 ONJ960:ONL960 OXF960:OXH960 PHB960:PHD960 PQX960:PQZ960 QAT960:QAV960 QKP960:QKR960 QUL960:QUN960 REH960:REJ960 ROD960:ROF960 RXZ960:RYB960 SHV960:SHX960 SRR960:SRT960 TBN960:TBP960 TLJ960:TLL960 TVF960:TVH960 UFB960:UFD960 UOX960:UOZ960 UYT960:UYV960 VIP960:VIR960 VSL960:VSN960 WCH960:WCJ960 WMD960:WMF960 WVZ960:WWB960 Q953:T953 JM953:JP953 TI953:TL953 ADE953:ADH953 ANA953:AND953 AWW953:AWZ953 BGS953:BGV953 BQO953:BQR953 CAK953:CAN953 CKG953:CKJ953 CUC953:CUF953 DDY953:DEB953 DNU953:DNX953 DXQ953:DXT953 EHM953:EHP953 ERI953:ERL953 FBE953:FBH953 FLA953:FLD953 FUW953:FUZ953 GES953:GEV953 GOO953:GOR953 GYK953:GYN953 HIG953:HIJ953 HSC953:HSF953 IBY953:ICB953 ILU953:ILX953 IVQ953:IVT953 JFM953:JFP953 JPI953:JPL953 JZE953:JZH953 KJA953:KJD953 KSW953:KSZ953 LCS953:LCV953 LMO953:LMR953 LWK953:LWN953 MGG953:MGJ953 MQC953:MQF953 MZY953:NAB953 NJU953:NJX953 NTQ953:NTT953 ODM953:ODP953 ONI953:ONL953 OXE953:OXH953 PHA953:PHD953 PQW953:PQZ953 QAS953:QAV953 QKO953:QKR953 QUK953:QUN953 REG953:REJ953 ROC953:ROF953 RXY953:RYB953 SHU953:SHX953 SRQ953:SRT953 TBM953:TBP953 TLI953:TLL953 TVE953:TVH953 UFA953:UFD953 UOW953:UOZ953 UYS953:UYV953 VIO953:VIR953 VSK953:VSN953 WCG953:WCJ953 WMC953:WMF953 WVY953:WWB953 Q941:U951 JM941:JQ951 TI941:TM951 ADE941:ADI951 ANA941:ANE951 AWW941:AXA951 BGS941:BGW951 BQO941:BQS951 CAK941:CAO951 CKG941:CKK951 CUC941:CUG951 DDY941:DEC951 DNU941:DNY951 DXQ941:DXU951 EHM941:EHQ951 ERI941:ERM951 FBE941:FBI951 FLA941:FLE951 FUW941:FVA951 GES941:GEW951 GOO941:GOS951 GYK941:GYO951 HIG941:HIK951 HSC941:HSG951 IBY941:ICC951 ILU941:ILY951 IVQ941:IVU951 JFM941:JFQ951 JPI941:JPM951 JZE941:JZI951 KJA941:KJE951 KSW941:KTA951 LCS941:LCW951 LMO941:LMS951 LWK941:LWO951 MGG941:MGK951 MQC941:MQG951 MZY941:NAC951 NJU941:NJY951 NTQ941:NTU951 ODM941:ODQ951 ONI941:ONM951 OXE941:OXI951 PHA941:PHE951 PQW941:PRA951 QAS941:QAW951 QKO941:QKS951 QUK941:QUO951 REG941:REK951 ROC941:ROG951 RXY941:RYC951 SHU941:SHY951 SRQ941:SRU951 TBM941:TBQ951 TLI941:TLM951 TVE941:TVI951 UFA941:UFE951 UOW941:UPA951 UYS941:UYW951 VIO941:VIS951 VSK941:VSO951 WCG941:WCK951 WMC941:WMG951 WVY941:WWC951 Q957:U957 JM957:JQ957 TI957:TM957 ADE957:ADI957 ANA957:ANE957 AWW957:AXA957 BGS957:BGW957 BQO957:BQS957 CAK957:CAO957 CKG957:CKK957 CUC957:CUG957 DDY957:DEC957 DNU957:DNY957 DXQ957:DXU957 EHM957:EHQ957 ERI957:ERM957 FBE957:FBI957 FLA957:FLE957 FUW957:FVA957 GES957:GEW957 GOO957:GOS957 GYK957:GYO957 HIG957:HIK957 HSC957:HSG957 IBY957:ICC957 ILU957:ILY957 IVQ957:IVU957 JFM957:JFQ957 JPI957:JPM957 JZE957:JZI957 KJA957:KJE957 KSW957:KTA957 LCS957:LCW957 LMO957:LMS957 LWK957:LWO957 MGG957:MGK957 MQC957:MQG957 MZY957:NAC957 NJU957:NJY957 NTQ957:NTU957 ODM957:ODQ957 ONI957:ONM957 OXE957:OXI957 PHA957:PHE957 PQW957:PRA957 QAS957:QAW957 QKO957:QKS957 QUK957:QUO957 REG957:REK957 ROC957:ROG957 RXY957:RYC957 SHU957:SHY957 SRQ957:SRU957 TBM957:TBQ957 TLI957:TLM957 TVE957:TVI957 UFA957:UFE957 UOW957:UPA957 UYS957:UYW957 VIO957:VIS957 VSK957:VSO957 WCG957:WCK957 WMC957:WMG957 WVY957:WWC957 Q959:U959 JM959:JQ959 TI959:TM959 ADE959:ADI959 ANA959:ANE959 AWW959:AXA959 BGS959:BGW959 BQO959:BQS959 CAK959:CAO959 CKG959:CKK959 CUC959:CUG959 DDY959:DEC959 DNU959:DNY959 DXQ959:DXU959 EHM959:EHQ959 ERI959:ERM959 FBE959:FBI959 FLA959:FLE959 FUW959:FVA959 GES959:GEW959 GOO959:GOS959 GYK959:GYO959 HIG959:HIK959 HSC959:HSG959 IBY959:ICC959 ILU959:ILY959 IVQ959:IVU959 JFM959:JFQ959 JPI959:JPM959 JZE959:JZI959 KJA959:KJE959 KSW959:KTA959 LCS959:LCW959 LMO959:LMS959 LWK959:LWO959 MGG959:MGK959 MQC959:MQG959 MZY959:NAC959 NJU959:NJY959 NTQ959:NTU959 ODM959:ODQ959 ONI959:ONM959 OXE959:OXI959 PHA959:PHE959 PQW959:PRA959 QAS959:QAW959 QKO959:QKS959 QUK959:QUO959 REG959:REK959 ROC959:ROG959 RXY959:RYC959 SHU959:SHY959 SRQ959:SRU959 TBM959:TBQ959 TLI959:TLM959 TVE959:TVI959 UFA959:UFE959 UOW959:UPA959 UYS959:UYW959 VIO959:VIS959 VSK959:VSO959 WCG959:WCK959 WMC959:WMG959 WVY959:WWC959 R958:T958 JN958:JP958 TJ958:TL958 ADF958:ADH958 ANB958:AND958 AWX958:AWZ958 BGT958:BGV958 BQP958:BQR958 CAL958:CAN958 CKH958:CKJ958 CUD958:CUF958 DDZ958:DEB958 DNV958:DNX958 DXR958:DXT958 EHN958:EHP958 ERJ958:ERL958 FBF958:FBH958 FLB958:FLD958 FUX958:FUZ958 GET958:GEV958 GOP958:GOR958 GYL958:GYN958 HIH958:HIJ958 HSD958:HSF958 IBZ958:ICB958 ILV958:ILX958 IVR958:IVT958 JFN958:JFP958 JPJ958:JPL958 JZF958:JZH958 KJB958:KJD958 KSX958:KSZ958 LCT958:LCV958 LMP958:LMR958 LWL958:LWN958 MGH958:MGJ958 MQD958:MQF958 MZZ958:NAB958 NJV958:NJX958 NTR958:NTT958 ODN958:ODP958 ONJ958:ONL958 OXF958:OXH958 PHB958:PHD958 PQX958:PQZ958 QAT958:QAV958 QKP958:QKR958 QUL958:QUN958 REH958:REJ958 ROD958:ROF958 RXZ958:RYB958 SHV958:SHX958 SRR958:SRT958 TBN958:TBP958 TLJ958:TLL958 TVF958:TVH958 UFB958:UFD958 UOX958:UOZ958 UYT958:UYV958 VIP958:VIR958 VSL958:VSN958 WCH958:WCJ958 WMD958:WMF958 WVZ958:WWB958 R954:T956 JN954:JP956 TJ954:TL956 ADF954:ADH956 ANB954:AND956 AWX954:AWZ956 BGT954:BGV956 BQP954:BQR956 CAL954:CAN956 CKH954:CKJ956 CUD954:CUF956 DDZ954:DEB956 DNV954:DNX956 DXR954:DXT956 EHN954:EHP956 ERJ954:ERL956 FBF954:FBH956 FLB954:FLD956 FUX954:FUZ956 GET954:GEV956 GOP954:GOR956 GYL954:GYN956 HIH954:HIJ956 HSD954:HSF956 IBZ954:ICB956 ILV954:ILX956 IVR954:IVT956 JFN954:JFP956 JPJ954:JPL956 JZF954:JZH956 KJB954:KJD956 KSX954:KSZ956 LCT954:LCV956 LMP954:LMR956 LWL954:LWN956 MGH954:MGJ956 MQD954:MQF956 MZZ954:NAB956 NJV954:NJX956 NTR954:NTT956 ODN954:ODP956 ONJ954:ONL956 OXF954:OXH956 PHB954:PHD956 PQX954:PQZ956 QAT954:QAV956 QKP954:QKR956 QUL954:QUN956 REH954:REJ956 ROD954:ROF956 RXZ954:RYB956 SHV954:SHX956 SRR954:SRT956 TBN954:TBP956 TLJ954:TLL956 TVF954:TVH956 UFB954:UFD956 UOX954:UOZ956 UYT954:UYV956 VIP954:VIR956 VSL954:VSN956 WCH954:WCJ956 WMD954:WMF956 WVZ954:WWB956 WVN11:WVN40" xr:uid="{E68EFCA3-9AD0-47F4-B0BD-F133974E9D06}">
      <formula1>0</formula1>
      <formula2>10000</formula2>
    </dataValidation>
    <dataValidation allowBlank="1" showInputMessage="1" showErrorMessage="1" prompt="Sicris šifra, vpišite samo enega skrbnika" sqref="F9:F10 IM9:IM10 SI9:SI10 ACE9:ACE10 AMA9:AMA10 AVW9:AVW10 BFS9:BFS10 BPO9:BPO10 BZK9:BZK10 CJG9:CJG10 CTC9:CTC10 DCY9:DCY10 DMU9:DMU10 DWQ9:DWQ10 EGM9:EGM10 EQI9:EQI10 FAE9:FAE10 FKA9:FKA10 FTW9:FTW10 GDS9:GDS10 GNO9:GNO10 GXK9:GXK10 HHG9:HHG10 HRC9:HRC10 IAY9:IAY10 IKU9:IKU10 IUQ9:IUQ10 JEM9:JEM10 JOI9:JOI10 JYE9:JYE10 KIA9:KIA10 KRW9:KRW10 LBS9:LBS10 LLO9:LLO10 LVK9:LVK10 MFG9:MFG10 MPC9:MPC10 MYY9:MYY10 NIU9:NIU10 NSQ9:NSQ10 OCM9:OCM10 OMI9:OMI10 OWE9:OWE10 PGA9:PGA10 PPW9:PPW10 PZS9:PZS10 QJO9:QJO10 QTK9:QTK10 RDG9:RDG10 RNC9:RNC10 RWY9:RWY10 SGU9:SGU10 SQQ9:SQQ10 TAM9:TAM10 TKI9:TKI10 TUE9:TUE10 UEA9:UEA10 UNW9:UNW10 UXS9:UXS10 VHO9:VHO10 VRK9:VRK10 WBG9:WBG10 WLC9:WLC10 WUY9:WUY10 F1009:F1019 IM1009:IM1019 SI1009:SI1019 ACE1009:ACE1019 AMA1009:AMA1019 AVW1009:AVW1019 BFS1009:BFS1019 BPO1009:BPO1019 BZK1009:BZK1019 CJG1009:CJG1019 CTC1009:CTC1019 DCY1009:DCY1019 DMU1009:DMU1019 DWQ1009:DWQ1019 EGM1009:EGM1019 EQI1009:EQI1019 FAE1009:FAE1019 FKA1009:FKA1019 FTW1009:FTW1019 GDS1009:GDS1019 GNO1009:GNO1019 GXK1009:GXK1019 HHG1009:HHG1019 HRC1009:HRC1019 IAY1009:IAY1019 IKU1009:IKU1019 IUQ1009:IUQ1019 JEM1009:JEM1019 JOI1009:JOI1019 JYE1009:JYE1019 KIA1009:KIA1019 KRW1009:KRW1019 LBS1009:LBS1019 LLO1009:LLO1019 LVK1009:LVK1019 MFG1009:MFG1019 MPC1009:MPC1019 MYY1009:MYY1019 NIU1009:NIU1019 NSQ1009:NSQ1019 OCM1009:OCM1019 OMI1009:OMI1019 OWE1009:OWE1019 PGA1009:PGA1019 PPW1009:PPW1019 PZS1009:PZS1019 QJO1009:QJO1019 QTK1009:QTK1019 RDG1009:RDG1019 RNC1009:RNC1019 RWY1009:RWY1019 SGU1009:SGU1019 SQQ1009:SQQ1019 TAM1009:TAM1019 TKI1009:TKI1019 TUE1009:TUE1019 UEA1009:UEA1019 UNW1009:UNW1019 UXS1009:UXS1019 VHO1009:VHO1019 VRK1009:VRK1019 WBG1009:WBG1019 WLC1009:WLC1019 WUY1009:WUY1019 F1021 IM1021 SI1021 ACE1021 AMA1021 AVW1021 BFS1021 BPO1021 BZK1021 CJG1021 CTC1021 DCY1021 DMU1021 DWQ1021 EGM1021 EQI1021 FAE1021 FKA1021 FTW1021 GDS1021 GNO1021 GXK1021 HHG1021 HRC1021 IAY1021 IKU1021 IUQ1021 JEM1021 JOI1021 JYE1021 KIA1021 KRW1021 LBS1021 LLO1021 LVK1021 MFG1021 MPC1021 MYY1021 NIU1021 NSQ1021 OCM1021 OMI1021 OWE1021 PGA1021 PPW1021 PZS1021 QJO1021 QTK1021 RDG1021 RNC1021 RWY1021 SGU1021 SQQ1021 TAM1021 TKI1021 TUE1021 UEA1021 UNW1021 UXS1021 VHO1021 VRK1021 WBG1021 WLC1021 WUY1021" xr:uid="{083420ED-CD63-4DF9-9D9D-4D396121A9EE}">
      <formula1>0</formula1>
      <formula2>0</formula2>
    </dataValidation>
    <dataValidation allowBlank="1" showInputMessage="1" showErrorMessage="1" prompt="Vpišite šifro raziskovalnega oz. infrastrukturnega programa, ne navajajte dveh programov_x000a_ " sqref="D9:D10 IK9:IK10 SG9:SG10 ACC9:ACC10 ALY9:ALY10 AVU9:AVU10 BFQ9:BFQ10 BPM9:BPM10 BZI9:BZI10 CJE9:CJE10 CTA9:CTA10 DCW9:DCW10 DMS9:DMS10 DWO9:DWO10 EGK9:EGK10 EQG9:EQG10 FAC9:FAC10 FJY9:FJY10 FTU9:FTU10 GDQ9:GDQ10 GNM9:GNM10 GXI9:GXI10 HHE9:HHE10 HRA9:HRA10 IAW9:IAW10 IKS9:IKS10 IUO9:IUO10 JEK9:JEK10 JOG9:JOG10 JYC9:JYC10 KHY9:KHY10 KRU9:KRU10 LBQ9:LBQ10 LLM9:LLM10 LVI9:LVI10 MFE9:MFE10 MPA9:MPA10 MYW9:MYW10 NIS9:NIS10 NSO9:NSO10 OCK9:OCK10 OMG9:OMG10 OWC9:OWC10 PFY9:PFY10 PPU9:PPU10 PZQ9:PZQ10 QJM9:QJM10 QTI9:QTI10 RDE9:RDE10 RNA9:RNA10 RWW9:RWW10 SGS9:SGS10 SQO9:SQO10 TAK9:TAK10 TKG9:TKG10 TUC9:TUC10 UDY9:UDY10 UNU9:UNU10 UXQ9:UXQ10 VHM9:VHM10 VRI9:VRI10 WBE9:WBE10 WLA9:WLA10 WUW9:WUW10 D1012 IK1012 SG1012 ACC1012 ALY1012 AVU1012 BFQ1012 BPM1012 BZI1012 CJE1012 CTA1012 DCW1012 DMS1012 DWO1012 EGK1012 EQG1012 FAC1012 FJY1012 FTU1012 GDQ1012 GNM1012 GXI1012 HHE1012 HRA1012 IAW1012 IKS1012 IUO1012 JEK1012 JOG1012 JYC1012 KHY1012 KRU1012 LBQ1012 LLM1012 LVI1012 MFE1012 MPA1012 MYW1012 NIS1012 NSO1012 OCK1012 OMG1012 OWC1012 PFY1012 PPU1012 PZQ1012 QJM1012 QTI1012 RDE1012 RNA1012 RWW1012 SGS1012 SQO1012 TAK1012 TKG1012 TUC1012 UDY1012 UNU1012 UXQ1012 VHM1012 VRI1012 WBE1012 WLA1012 WUW1012 WUW1021 IK1016 SG1016 ACC1016 ALY1016 AVU1016 BFQ1016 BPM1016 BZI1016 CJE1016 CTA1016 DCW1016 DMS1016 DWO1016 EGK1016 EQG1016 FAC1016 FJY1016 FTU1016 GDQ1016 GNM1016 GXI1016 HHE1016 HRA1016 IAW1016 IKS1016 IUO1016 JEK1016 JOG1016 JYC1016 KHY1016 KRU1016 LBQ1016 LLM1016 LVI1016 MFE1016 MPA1016 MYW1016 NIS1016 NSO1016 OCK1016 OMG1016 OWC1016 PFY1016 PPU1016 PZQ1016 QJM1016 QTI1016 RDE1016 RNA1016 RWW1016 SGS1016 SQO1016 TAK1016 TKG1016 TUC1016 UDY1016 UNU1016 UXQ1016 VHM1016 VRI1016 WBE1016 WLA1016 WUW1016 D1021 IK1021 SG1021 ACC1021 ALY1021 AVU1021 BFQ1021 BPM1021 BZI1021 CJE1021 CTA1021 DCW1021 DMS1021 DWO1021 EGK1021 EQG1021 FAC1021 FJY1021 FTU1021 GDQ1021 GNM1021 GXI1021 HHE1021 HRA1021 IAW1021 IKS1021 IUO1021 JEK1021 JOG1021 JYC1021 KHY1021 KRU1021 LBQ1021 LLM1021 LVI1021 MFE1021 MPA1021 MYW1021 NIS1021 NSO1021 OCK1021 OMG1021 OWC1021 PFY1021 PPU1021 PZQ1021 QJM1021 QTI1021 RDE1021 RNA1021 RWW1021 SGS1021 SQO1021 TAK1021 TKG1021 TUC1021 UDY1021 UNU1021 UXQ1021 VHM1021 VRI1021 WBE1021 WLA1021" xr:uid="{7DD99C03-E6A1-4C28-BC22-F2A34F061ECF}">
      <formula1>0</formula1>
      <formula2>0</formula2>
    </dataValidation>
    <dataValidation type="whole" allowBlank="1" showInputMessage="1" showErrorMessage="1" errorTitle="Odstotek uporabe" error="odstotek (celoštevilska vrednost)" sqref="AI100:AI124 AR107:AR124 AO107:AO124 AL107:AL124 AI1095:AI1141 JP1093:JP1139 TL1093:TL1139 ADH1093:ADH1139 AND1093:AND1139 AWZ1093:AWZ1139 BGV1093:BGV1139 BQR1093:BQR1139 CAN1093:CAN1139 CKJ1093:CKJ1139 CUF1093:CUF1139 DEB1093:DEB1139 DNX1093:DNX1139 DXT1093:DXT1139 EHP1093:EHP1139 ERL1093:ERL1139 FBH1093:FBH1139 FLD1093:FLD1139 FUZ1093:FUZ1139 GEV1093:GEV1139 GOR1093:GOR1139 GYN1093:GYN1139 HIJ1093:HIJ1139 HSF1093:HSF1139 ICB1093:ICB1139 ILX1093:ILX1139 IVT1093:IVT1139 JFP1093:JFP1139 JPL1093:JPL1139 JZH1093:JZH1139 KJD1093:KJD1139 KSZ1093:KSZ1139 LCV1093:LCV1139 LMR1093:LMR1139 LWN1093:LWN1139 MGJ1093:MGJ1139 MQF1093:MQF1139 NAB1093:NAB1139 NJX1093:NJX1139 NTT1093:NTT1139 ODP1093:ODP1139 ONL1093:ONL1139 OXH1093:OXH1139 PHD1093:PHD1139 PQZ1093:PQZ1139 QAV1093:QAV1139 QKR1093:QKR1139 QUN1093:QUN1139 REJ1093:REJ1139 ROF1093:ROF1139 RYB1093:RYB1139 SHX1093:SHX1139 SRT1093:SRT1139 TBP1093:TBP1139 TLL1093:TLL1139 TVH1093:TVH1139 UFD1093:UFD1139 UOZ1093:UOZ1139 UYV1093:UYV1139 VIR1093:VIR1139 VSN1093:VSN1139 WCJ1093:WCJ1139 WMF1093:WMF1139 WWB1093:WWB1139 AU774:AV774 KB774:KC774 TX774:TY774 ADT774:ADU774 ANP774:ANQ774 AXL774:AXM774 BHH774:BHI774 BRD774:BRE774 CAZ774:CBA774 CKV774:CKW774 CUR774:CUS774 DEN774:DEO774 DOJ774:DOK774 DYF774:DYG774 EIB774:EIC774 ERX774:ERY774 FBT774:FBU774 FLP774:FLQ774 FVL774:FVM774 GFH774:GFI774 GPD774:GPE774 GYZ774:GZA774 HIV774:HIW774 HSR774:HSS774 ICN774:ICO774 IMJ774:IMK774 IWF774:IWG774 JGB774:JGC774 JPX774:JPY774 JZT774:JZU774 KJP774:KJQ774 KTL774:KTM774 LDH774:LDI774 LND774:LNE774 LWZ774:LXA774 MGV774:MGW774 MQR774:MQS774 NAN774:NAO774 NKJ774:NKK774 NUF774:NUG774 OEB774:OEC774 ONX774:ONY774 OXT774:OXU774 PHP774:PHQ774 PRL774:PRM774 QBH774:QBI774 QLD774:QLE774 QUZ774:QVA774 REV774:REW774 ROR774:ROS774 RYN774:RYO774 SIJ774:SIK774 SSF774:SSG774 TCB774:TCC774 TLX774:TLY774 TVT774:TVU774 UFP774:UFQ774 UPL774:UPM774 UZH774:UZI774 VJD774:VJE774 VSZ774:VTA774 WCV774:WCW774 WMR774:WMS774 WWN774:WWO774 AR790 JY790 TU790 ADQ790 ANM790 AXI790 BHE790 BRA790 CAW790 CKS790 CUO790 DEK790 DOG790 DYC790 EHY790 ERU790 FBQ790 FLM790 FVI790 GFE790 GPA790 GYW790 HIS790 HSO790 ICK790 IMG790 IWC790 JFY790 JPU790 JZQ790 KJM790 KTI790 LDE790 LNA790 LWW790 MGS790 MQO790 NAK790 NKG790 NUC790 ODY790 ONU790 OXQ790 PHM790 PRI790 QBE790 QLA790 QUW790 RES790 ROO790 RYK790 SIG790 SSC790 TBY790 TLU790 TVQ790 UFM790 UPI790 UZE790 VJA790 VSW790 WCS790 WMO790 WWK790 AX790 KE790 UA790 ADW790 ANS790 AXO790 BHK790 BRG790 CBC790 CKY790 CUU790 DEQ790 DOM790 DYI790 EIE790 ESA790 FBW790 FLS790 FVO790 GFK790 GPG790 GZC790 HIY790 HSU790 ICQ790 IMM790 IWI790 JGE790 JQA790 JZW790 KJS790 KTO790 LDK790 LNG790 LXC790 MGY790 MQU790 NAQ790 NKM790 NUI790 OEE790 OOA790 OXW790 PHS790 PRO790 QBK790 QLG790 QVC790 REY790 ROU790 RYQ790 SIM790 SSI790 TCE790 TMA790 TVW790 UFS790 UPO790 UZK790 VJG790 VTC790 WCY790 WMU790 WWQ790 AI790 JP790 TL790 ADH790 AND790 AWZ790 BGV790 BQR790 CAN790 CKJ790 CUF790 DEB790 DNX790 DXT790 EHP790 ERL790 FBH790 FLD790 FUZ790 GEV790 GOR790 GYN790 HIJ790 HSF790 ICB790 ILX790 IVT790 JFP790 JPL790 JZH790 KJD790 KSZ790 LCV790 LMR790 LWN790 MGJ790 MQF790 NAB790 NJX790 NTT790 ODP790 ONL790 OXH790 PHD790 PQZ790 QAV790 QKR790 QUN790 REJ790 ROF790 RYB790 SHX790 SRT790 TBP790 TLL790 TVH790 UFD790 UOZ790 UYV790 VIR790 VSN790 WCJ790 WMF790 WWB790 AU781 KB781 TX781 ADT781 ANP781 AXL781 BHH781 BRD781 CAZ781 CKV781 CUR781 DEN781 DOJ781 DYF781 EIB781 ERX781 FBT781 FLP781 FVL781 GFH781 GPD781 GYZ781 HIV781 HSR781 ICN781 IMJ781 IWF781 JGB781 JPX781 JZT781 KJP781 KTL781 LDH781 LND781 LWZ781 MGV781 MQR781 NAN781 NKJ781 NUF781 OEB781 ONX781 OXT781 PHP781 PRL781 QBH781 QLD781 QUZ781 REV781 ROR781 RYN781 SIJ781 SSF781 TCB781 TLX781 TVT781 UFP781 UPL781 UZH781 VJD781 VSZ781 WCV781 WMR781 WWN781 AR769:AR770 JY769:JY770 TU769:TU770 ADQ769:ADQ770 ANM769:ANM770 AXI769:AXI770 BHE769:BHE770 BRA769:BRA770 CAW769:CAW770 CKS769:CKS770 CUO769:CUO770 DEK769:DEK770 DOG769:DOG770 DYC769:DYC770 EHY769:EHY770 ERU769:ERU770 FBQ769:FBQ770 FLM769:FLM770 FVI769:FVI770 GFE769:GFE770 GPA769:GPA770 GYW769:GYW770 HIS769:HIS770 HSO769:HSO770 ICK769:ICK770 IMG769:IMG770 IWC769:IWC770 JFY769:JFY770 JPU769:JPU770 JZQ769:JZQ770 KJM769:KJM770 KTI769:KTI770 LDE769:LDE770 LNA769:LNA770 LWW769:LWW770 MGS769:MGS770 MQO769:MQO770 NAK769:NAK770 NKG769:NKG770 NUC769:NUC770 ODY769:ODY770 ONU769:ONU770 OXQ769:OXQ770 PHM769:PHM770 PRI769:PRI770 QBE769:QBE770 QLA769:QLA770 QUW769:QUW770 RES769:RES770 ROO769:ROO770 RYK769:RYK770 SIG769:SIG770 SSC769:SSC770 TBY769:TBY770 TLU769:TLU770 TVQ769:TVQ770 UFM769:UFM770 UPI769:UPI770 UZE769:UZE770 VJA769:VJA770 VSW769:VSW770 WCS769:WCS770 WMO769:WMO770 WWK769:WWK770 AU769:AU773 KB769:KB773 TX769:TX773 ADT769:ADT773 ANP769:ANP773 AXL769:AXL773 BHH769:BHH773 BRD769:BRD773 CAZ769:CAZ773 CKV769:CKV773 CUR769:CUR773 DEN769:DEN773 DOJ769:DOJ773 DYF769:DYF773 EIB769:EIB773 ERX769:ERX773 FBT769:FBT773 FLP769:FLP773 FVL769:FVL773 GFH769:GFH773 GPD769:GPD773 GYZ769:GYZ773 HIV769:HIV773 HSR769:HSR773 ICN769:ICN773 IMJ769:IMJ773 IWF769:IWF773 JGB769:JGB773 JPX769:JPX773 JZT769:JZT773 KJP769:KJP773 KTL769:KTL773 LDH769:LDH773 LND769:LND773 LWZ769:LWZ773 MGV769:MGV773 MQR769:MQR773 NAN769:NAN773 NKJ769:NKJ773 NUF769:NUF773 OEB769:OEB773 ONX769:ONX773 OXT769:OXT773 PHP769:PHP773 PRL769:PRL773 QBH769:QBH773 QLD769:QLD773 QUZ769:QUZ773 REV769:REV773 ROR769:ROR773 RYN769:RYN773 SIJ769:SIJ773 SSF769:SSF773 TCB769:TCB773 TLX769:TLX773 TVT769:TVT773 UFP769:UFP773 UPL769:UPL773 UZH769:UZH773 VJD769:VJD773 VSZ769:VSZ773 WCV769:WCV773 WMR769:WMR773 WWN769:WWN773 AX769:AX773 KE769:KE773 UA769:UA773 ADW769:ADW773 ANS769:ANS773 AXO769:AXO773 BHK769:BHK773 BRG769:BRG773 CBC769:CBC773 CKY769:CKY773 CUU769:CUU773 DEQ769:DEQ773 DOM769:DOM773 DYI769:DYI773 EIE769:EIE773 ESA769:ESA773 FBW769:FBW773 FLS769:FLS773 FVO769:FVO773 GFK769:GFK773 GPG769:GPG773 GZC769:GZC773 HIY769:HIY773 HSU769:HSU773 ICQ769:ICQ773 IMM769:IMM773 IWI769:IWI773 JGE769:JGE773 JQA769:JQA773 JZW769:JZW773 KJS769:KJS773 KTO769:KTO773 LDK769:LDK773 LNG769:LNG773 LXC769:LXC773 MGY769:MGY773 MQU769:MQU773 NAQ769:NAQ773 NKM769:NKM773 NUI769:NUI773 OEE769:OEE773 OOA769:OOA773 OXW769:OXW773 PHS769:PHS773 PRO769:PRO773 QBK769:QBK773 QLG769:QLG773 QVC769:QVC773 REY769:REY773 ROU769:ROU773 RYQ769:RYQ773 SIM769:SIM773 SSI769:SSI773 TCE769:TCE773 TMA769:TMA773 TVW769:TVW773 UFS769:UFS773 UPO769:UPO773 UZK769:UZK773 VJG769:VJG773 VTC769:VTC773 WCY769:WCY773 WMU769:WMU773 WWQ769:WWQ773 AR778:AR779 JY778:JY779 TU778:TU779 ADQ778:ADQ779 ANM778:ANM779 AXI778:AXI779 BHE778:BHE779 BRA778:BRA779 CAW778:CAW779 CKS778:CKS779 CUO778:CUO779 DEK778:DEK779 DOG778:DOG779 DYC778:DYC779 EHY778:EHY779 ERU778:ERU779 FBQ778:FBQ779 FLM778:FLM779 FVI778:FVI779 GFE778:GFE779 GPA778:GPA779 GYW778:GYW779 HIS778:HIS779 HSO778:HSO779 ICK778:ICK779 IMG778:IMG779 IWC778:IWC779 JFY778:JFY779 JPU778:JPU779 JZQ778:JZQ779 KJM778:KJM779 KTI778:KTI779 LDE778:LDE779 LNA778:LNA779 LWW778:LWW779 MGS778:MGS779 MQO778:MQO779 NAK778:NAK779 NKG778:NKG779 NUC778:NUC779 ODY778:ODY779 ONU778:ONU779 OXQ778:OXQ779 PHM778:PHM779 PRI778:PRI779 QBE778:QBE779 QLA778:QLA779 QUW778:QUW779 RES778:RES779 ROO778:ROO779 RYK778:RYK779 SIG778:SIG779 SSC778:SSC779 TBY778:TBY779 TLU778:TLU779 TVQ778:TVQ779 UFM778:UFM779 UPI778:UPI779 UZE778:UZE779 VJA778:VJA779 VSW778:VSW779 WCS778:WCS779 WMO778:WMO779 WWK778:WWK779 AR781:AR786 JY781:JY786 TU781:TU786 ADQ781:ADQ786 ANM781:ANM786 AXI781:AXI786 BHE781:BHE786 BRA781:BRA786 CAW781:CAW786 CKS781:CKS786 CUO781:CUO786 DEK781:DEK786 DOG781:DOG786 DYC781:DYC786 EHY781:EHY786 ERU781:ERU786 FBQ781:FBQ786 FLM781:FLM786 FVI781:FVI786 GFE781:GFE786 GPA781:GPA786 GYW781:GYW786 HIS781:HIS786 HSO781:HSO786 ICK781:ICK786 IMG781:IMG786 IWC781:IWC786 JFY781:JFY786 JPU781:JPU786 JZQ781:JZQ786 KJM781:KJM786 KTI781:KTI786 LDE781:LDE786 LNA781:LNA786 LWW781:LWW786 MGS781:MGS786 MQO781:MQO786 NAK781:NAK786 NKG781:NKG786 NUC781:NUC786 ODY781:ODY786 ONU781:ONU786 OXQ781:OXQ786 PHM781:PHM786 PRI781:PRI786 QBE781:QBE786 QLA781:QLA786 QUW781:QUW786 RES781:RES786 ROO781:ROO786 RYK781:RYK786 SIG781:SIG786 SSC781:SSC786 TBY781:TBY786 TLU781:TLU786 TVQ781:TVQ786 UFM781:UFM786 UPI781:UPI786 UZE781:UZE786 VJA781:VJA786 VSW781:VSW786 WCS781:WCS786 WMO781:WMO786 WWK781:WWK786 AL788 JS788 TO788 ADK788 ANG788 AXC788 BGY788 BQU788 CAQ788 CKM788 CUI788 DEE788 DOA788 DXW788 EHS788 ERO788 FBK788 FLG788 FVC788 GEY788 GOU788 GYQ788 HIM788 HSI788 ICE788 IMA788 IVW788 JFS788 JPO788 JZK788 KJG788 KTC788 LCY788 LMU788 LWQ788 MGM788 MQI788 NAE788 NKA788 NTW788 ODS788 ONO788 OXK788 PHG788 PRC788 QAY788 QKU788 QUQ788 REM788 ROI788 RYE788 SIA788 SRW788 TBS788 TLO788 TVK788 UFG788 UPC788 UYY788 VIU788 VSQ788 WCM788 WMI788 WWE788 AI788 JP788 TL788 ADH788 AND788 AWZ788 BGV788 BQR788 CAN788 CKJ788 CUF788 DEB788 DNX788 DXT788 EHP788 ERL788 FBH788 FLD788 FUZ788 GEV788 GOR788 GYN788 HIJ788 HSF788 ICB788 ILX788 IVT788 JFP788 JPL788 JZH788 KJD788 KSZ788 LCV788 LMR788 LWN788 MGJ788 MQF788 NAB788 NJX788 NTT788 ODP788 ONL788 OXH788 PHD788 PQZ788 QAV788 QKR788 QUN788 REJ788 ROF788 RYB788 SHX788 SRT788 TBP788 TLL788 TVH788 UFD788 UOZ788 UYV788 VIR788 VSN788 WCJ788 WMF788 WWB788 AX781:AX786 KE781:KE786 UA781:UA786 ADW781:ADW786 ANS781:ANS786 AXO781:AXO786 BHK781:BHK786 BRG781:BRG786 CBC781:CBC786 CKY781:CKY786 CUU781:CUU786 DEQ781:DEQ786 DOM781:DOM786 DYI781:DYI786 EIE781:EIE786 ESA781:ESA786 FBW781:FBW786 FLS781:FLS786 FVO781:FVO786 GFK781:GFK786 GPG781:GPG786 GZC781:GZC786 HIY781:HIY786 HSU781:HSU786 ICQ781:ICQ786 IMM781:IMM786 IWI781:IWI786 JGE781:JGE786 JQA781:JQA786 JZW781:JZW786 KJS781:KJS786 KTO781:KTO786 LDK781:LDK786 LNG781:LNG786 LXC781:LXC786 MGY781:MGY786 MQU781:MQU786 NAQ781:NAQ786 NKM781:NKM786 NUI781:NUI786 OEE781:OEE786 OOA781:OOA786 OXW781:OXW786 PHS781:PHS786 PRO781:PRO786 QBK781:QBK786 QLG781:QLG786 QVC781:QVC786 REY781:REY786 ROU781:ROU786 RYQ781:RYQ786 SIM781:SIM786 SSI781:SSI786 TCE781:TCE786 TMA781:TMA786 TVW781:TVW786 UFS781:UFS786 UPO781:UPO786 UZK781:UZK786 VJG781:VJG786 VTC781:VTC786 WCY781:WCY786 WMU781:WMU786 WWQ781:WWQ786 AL782:AL786 JS782:JS786 TO782:TO786 ADK782:ADK786 ANG782:ANG786 AXC782:AXC786 BGY782:BGY786 BQU782:BQU786 CAQ782:CAQ786 CKM782:CKM786 CUI782:CUI786 DEE782:DEE786 DOA782:DOA786 DXW782:DXW786 EHS782:EHS786 ERO782:ERO786 FBK782:FBK786 FLG782:FLG786 FVC782:FVC786 GEY782:GEY786 GOU782:GOU786 GYQ782:GYQ786 HIM782:HIM786 HSI782:HSI786 ICE782:ICE786 IMA782:IMA786 IVW782:IVW786 JFS782:JFS786 JPO782:JPO786 JZK782:JZK786 KJG782:KJG786 KTC782:KTC786 LCY782:LCY786 LMU782:LMU786 LWQ782:LWQ786 MGM782:MGM786 MQI782:MQI786 NAE782:NAE786 NKA782:NKA786 NTW782:NTW786 ODS782:ODS786 ONO782:ONO786 OXK782:OXK786 PHG782:PHG786 PRC782:PRC786 QAY782:QAY786 QKU782:QKU786 QUQ782:QUQ786 REM782:REM786 ROI782:ROI786 RYE782:RYE786 SIA782:SIA786 SRW782:SRW786 TBS782:TBS786 TLO782:TLO786 TVK782:TVK786 UFG782:UFG786 UPC782:UPC786 UYY782:UYY786 VIU782:VIU786 VSQ782:VSQ786 WCM782:WCM786 WMI782:WMI786 WWE782:WWE786 AU783:AU786 KB783:KB786 TX783:TX786 ADT783:ADT786 ANP783:ANP786 AXL783:AXL786 BHH783:BHH786 BRD783:BRD786 CAZ783:CAZ786 CKV783:CKV786 CUR783:CUR786 DEN783:DEN786 DOJ783:DOJ786 DYF783:DYF786 EIB783:EIB786 ERX783:ERX786 FBT783:FBT786 FLP783:FLP786 FVL783:FVL786 GFH783:GFH786 GPD783:GPD786 GYZ783:GYZ786 HIV783:HIV786 HSR783:HSR786 ICN783:ICN786 IMJ783:IMJ786 IWF783:IWF786 JGB783:JGB786 JPX783:JPX786 JZT783:JZT786 KJP783:KJP786 KTL783:KTL786 LDH783:LDH786 LND783:LND786 LWZ783:LWZ786 MGV783:MGV786 MQR783:MQR786 NAN783:NAN786 NKJ783:NKJ786 NUF783:NUF786 OEB783:OEB786 ONX783:ONX786 OXT783:OXT786 PHP783:PHP786 PRL783:PRL786 QBH783:QBH786 QLD783:QLD786 QUZ783:QUZ786 REV783:REV786 ROR783:ROR786 RYN783:RYN786 SIJ783:SIJ786 SSF783:SSF786 TCB783:TCB786 TLX783:TLX786 TVT783:TVT786 UFP783:UFP786 UPL783:UPL786 UZH783:UZH786 VJD783:VJD786 VSZ783:VSZ786 WCV783:WCV786 WMR783:WMR786 WWN783:WWN786 AO782:AO786 JV782:JV786 TR782:TR786 ADN782:ADN786 ANJ782:ANJ786 AXF782:AXF786 BHB782:BHB786 BQX782:BQX786 CAT782:CAT786 CKP782:CKP786 CUL782:CUL786 DEH782:DEH786 DOD782:DOD786 DXZ782:DXZ786 EHV782:EHV786 ERR782:ERR786 FBN782:FBN786 FLJ782:FLJ786 FVF782:FVF786 GFB782:GFB786 GOX782:GOX786 GYT782:GYT786 HIP782:HIP786 HSL782:HSL786 ICH782:ICH786 IMD782:IMD786 IVZ782:IVZ786 JFV782:JFV786 JPR782:JPR786 JZN782:JZN786 KJJ782:KJJ786 KTF782:KTF786 LDB782:LDB786 LMX782:LMX786 LWT782:LWT786 MGP782:MGP786 MQL782:MQL786 NAH782:NAH786 NKD782:NKD786 NTZ782:NTZ786 ODV782:ODV786 ONR782:ONR786 OXN782:OXN786 PHJ782:PHJ786 PRF782:PRF786 QBB782:QBB786 QKX782:QKX786 QUT782:QUT786 REP782:REP786 ROL782:ROL786 RYH782:RYH786 SID782:SID786 SRZ782:SRZ786 TBV782:TBV786 TLR782:TLR786 TVN782:TVN786 UFJ782:UFJ786 UPF782:UPF786 UZB782:UZB786 VIX782:VIX786 VST782:VST786 WCP782:WCP786 WML782:WML786 WWH782:WWH786 AI782:AI786 JP782:JP786 TL782:TL786 ADH782:ADH786 AND782:AND786 AWZ782:AWZ786 BGV782:BGV786 BQR782:BQR786 CAN782:CAN786 CKJ782:CKJ786 CUF782:CUF786 DEB782:DEB786 DNX782:DNX786 DXT782:DXT786 EHP782:EHP786 ERL782:ERL786 FBH782:FBH786 FLD782:FLD786 FUZ782:FUZ786 GEV782:GEV786 GOR782:GOR786 GYN782:GYN786 HIJ782:HIJ786 HSF782:HSF786 ICB782:ICB786 ILX782:ILX786 IVT782:IVT786 JFP782:JFP786 JPL782:JPL786 JZH782:JZH786 KJD782:KJD786 KSZ782:KSZ786 LCV782:LCV786 LMR782:LMR786 LWN782:LWN786 MGJ782:MGJ786 MQF782:MQF786 NAB782:NAB786 NJX782:NJX786 NTT782:NTT786 ODP782:ODP786 ONL782:ONL786 OXH782:OXH786 PHD782:PHD786 PQZ782:PQZ786 QAV782:QAV786 QKR782:QKR786 QUN782:QUN786 REJ782:REJ786 ROF782:ROF786 RYB782:RYB786 SHX782:SHX786 SRT782:SRT786 TBP782:TBP786 TLL782:TLL786 TVH782:TVH786 UFD782:UFD786 UOZ782:UOZ786 UYV782:UYV786 VIR782:VIR786 VSN782:VSN786 WCJ782:WCJ786 WMF782:WMF786 WWB782:WWB786 AO769:AO779 JV769:JV779 TR769:TR779 ADN769:ADN779 ANJ769:ANJ779 AXF769:AXF779 BHB769:BHB779 BQX769:BQX779 CAT769:CAT779 CKP769:CKP779 CUL769:CUL779 DEH769:DEH779 DOD769:DOD779 DXZ769:DXZ779 EHV769:EHV779 ERR769:ERR779 FBN769:FBN779 FLJ769:FLJ779 FVF769:FVF779 GFB769:GFB779 GOX769:GOX779 GYT769:GYT779 HIP769:HIP779 HSL769:HSL779 ICH769:ICH779 IMD769:IMD779 IVZ769:IVZ779 JFV769:JFV779 JPR769:JPR779 JZN769:JZN779 KJJ769:KJJ779 KTF769:KTF779 LDB769:LDB779 LMX769:LMX779 LWT769:LWT779 MGP769:MGP779 MQL769:MQL779 NAH769:NAH779 NKD769:NKD779 NTZ769:NTZ779 ODV769:ODV779 ONR769:ONR779 OXN769:OXN779 PHJ769:PHJ779 PRF769:PRF779 QBB769:QBB779 QKX769:QKX779 QUT769:QUT779 REP769:REP779 ROL769:ROL779 RYH769:RYH779 SID769:SID779 SRZ769:SRZ779 TBV769:TBV779 TLR769:TLR779 TVN769:TVN779 UFJ769:UFJ779 UPF769:UPF779 UZB769:UZB779 VIX769:VIX779 VST769:VST779 WCP769:WCP779 WML769:WML779 WWH769:WWH779 AX775:AX779 KE775:KE779 UA775:UA779 ADW775:ADW779 ANS775:ANS779 AXO775:AXO779 BHK775:BHK779 BRG775:BRG779 CBC775:CBC779 CKY775:CKY779 CUU775:CUU779 DEQ775:DEQ779 DOM775:DOM779 DYI775:DYI779 EIE775:EIE779 ESA775:ESA779 FBW775:FBW779 FLS775:FLS779 FVO775:FVO779 GFK775:GFK779 GPG775:GPG779 GZC775:GZC779 HIY775:HIY779 HSU775:HSU779 ICQ775:ICQ779 IMM775:IMM779 IWI775:IWI779 JGE775:JGE779 JQA775:JQA779 JZW775:JZW779 KJS775:KJS779 KTO775:KTO779 LDK775:LDK779 LNG775:LNG779 LXC775:LXC779 MGY775:MGY779 MQU775:MQU779 NAQ775:NAQ779 NKM775:NKM779 NUI775:NUI779 OEE775:OEE779 OOA775:OOA779 OXW775:OXW779 PHS775:PHS779 PRO775:PRO779 QBK775:QBK779 QLG775:QLG779 QVC775:QVC779 REY775:REY779 ROU775:ROU779 RYQ775:RYQ779 SIM775:SIM779 SSI775:SSI779 TCE775:TCE779 TMA775:TMA779 TVW775:TVW779 UFS775:UFS779 UPO775:UPO779 UZK775:UZK779 VJG775:VJG779 VTC775:VTC779 WCY775:WCY779 WMU775:WMU779 WWQ775:WWQ779 AI769:AI779 JP769:JP779 TL769:TL779 ADH769:ADH779 AND769:AND779 AWZ769:AWZ779 BGV769:BGV779 BQR769:BQR779 CAN769:CAN779 CKJ769:CKJ779 CUF769:CUF779 DEB769:DEB779 DNX769:DNX779 DXT769:DXT779 EHP769:EHP779 ERL769:ERL779 FBH769:FBH779 FLD769:FLD779 FUZ769:FUZ779 GEV769:GEV779 GOR769:GOR779 GYN769:GYN779 HIJ769:HIJ779 HSF769:HSF779 ICB769:ICB779 ILX769:ILX779 IVT769:IVT779 JFP769:JFP779 JPL769:JPL779 JZH769:JZH779 KJD769:KJD779 KSZ769:KSZ779 LCV769:LCV779 LMR769:LMR779 LWN769:LWN779 MGJ769:MGJ779 MQF769:MQF779 NAB769:NAB779 NJX769:NJX779 NTT769:NTT779 ODP769:ODP779 ONL769:ONL779 OXH769:OXH779 PHD769:PHD779 PQZ769:PQZ779 QAV769:QAV779 QKR769:QKR779 QUN769:QUN779 REJ769:REJ779 ROF769:ROF779 RYB769:RYB779 SHX769:SHX779 SRT769:SRT779 TBP769:TBP779 TLL769:TLL779 TVH769:TVH779 UFD769:UFD779 UOZ769:UOZ779 UYV769:UYV779 VIR769:VIR779 VSN769:VSN779 WCJ769:WCJ779 WMF769:WMF779 WWB769:WWB779 AL769:AL779 JS769:JS779 TO769:TO779 ADK769:ADK779 ANG769:ANG779 AXC769:AXC779 BGY769:BGY779 BQU769:BQU779 CAQ769:CAQ779 CKM769:CKM779 CUI769:CUI779 DEE769:DEE779 DOA769:DOA779 DXW769:DXW779 EHS769:EHS779 ERO769:ERO779 FBK769:FBK779 FLG769:FLG779 FVC769:FVC779 GEY769:GEY779 GOU769:GOU779 GYQ769:GYQ779 HIM769:HIM779 HSI769:HSI779 ICE769:ICE779 IMA769:IMA779 IVW769:IVW779 JFS769:JFS779 JPO769:JPO779 JZK769:JZK779 KJG769:KJG779 KTC769:KTC779 LCY769:LCY779 LMU769:LMU779 LWQ769:LWQ779 MGM769:MGM779 MQI769:MQI779 NAE769:NAE779 NKA769:NKA779 NTW769:NTW779 ODS769:ODS779 ONO769:ONO779 OXK769:OXK779 PHG769:PHG779 PRC769:PRC779 QAY769:QAY779 QKU769:QKU779 QUQ769:QUQ779 REM769:REM779 ROI769:ROI779 RYE769:RYE779 SIA769:SIA779 SRW769:SRW779 TBS769:TBS779 TLO769:TLO779 TVK769:TVK779 UFG769:UFG779 UPC769:UPC779 UYY769:UYY779 VIU769:VIU779 VSQ769:VSQ779 WCM769:WCM779 WMI769:WMI779 WWE769:WWE779 AU776:AU779 KB776:KB779 TX776:TX779 ADT776:ADT779 ANP776:ANP779 AXL776:AXL779 BHH776:BHH779 BRD776:BRD779 CAZ776:CAZ779 CKV776:CKV779 CUR776:CUR779 DEN776:DEN779 DOJ776:DOJ779 DYF776:DYF779 EIB776:EIB779 ERX776:ERX779 FBT776:FBT779 FLP776:FLP779 FVL776:FVL779 GFH776:GFH779 GPD776:GPD779 GYZ776:GYZ779 HIV776:HIV779 HSR776:HSR779 ICN776:ICN779 IMJ776:IMJ779 IWF776:IWF779 JGB776:JGB779 JPX776:JPX779 JZT776:JZT779 KJP776:KJP779 KTL776:KTL779 LDH776:LDH779 LND776:LND779 LWZ776:LWZ779 MGV776:MGV779 MQR776:MQR779 NAN776:NAN779 NKJ776:NKJ779 NUF776:NUF779 OEB776:OEB779 ONX776:ONX779 OXT776:OXT779 PHP776:PHP779 PRL776:PRL779 QBH776:QBH779 QLD776:QLD779 QUZ776:QUZ779 REV776:REV779 ROR776:ROR779 RYN776:RYN779 SIJ776:SIJ779 SSF776:SSF779 TCB776:TCB779 TLX776:TLX779 TVT776:TVT779 UFP776:UFP779 UPL776:UPL779 UZH776:UZH779 VJD776:VJD779 VSZ776:VSZ779 WCV776:WCV779 WMR776:WMR779 WWN776:WWN779 AR772:AR776 JY772:JY776 TU772:TU776 ADQ772:ADQ776 ANM772:ANM776 AXI772:AXI776 BHE772:BHE776 BRA772:BRA776 CAW772:CAW776 CKS772:CKS776 CUO772:CUO776 DEK772:DEK776 DOG772:DOG776 DYC772:DYC776 EHY772:EHY776 ERU772:ERU776 FBQ772:FBQ776 FLM772:FLM776 FVI772:FVI776 GFE772:GFE776 GPA772:GPA776 GYW772:GYW776 HIS772:HIS776 HSO772:HSO776 ICK772:ICK776 IMG772:IMG776 IWC772:IWC776 JFY772:JFY776 JPU772:JPU776 JZQ772:JZQ776 KJM772:KJM776 KTI772:KTI776 LDE772:LDE776 LNA772:LNA776 LWW772:LWW776 MGS772:MGS776 MQO772:MQO776 NAK772:NAK776 NKG772:NKG776 NUC772:NUC776 ODY772:ODY776 ONU772:ONU776 OXQ772:OXQ776 PHM772:PHM776 PRI772:PRI776 QBE772:QBE776 QLA772:QLA776 QUW772:QUW776 RES772:RES776 ROO772:ROO776 RYK772:RYK776 SIG772:SIG776 SSC772:SSC776 TBY772:TBY776 TLU772:TLU776 TVQ772:TVQ776 UFM772:UFM776 UPI772:UPI776 UZE772:UZE776 VJA772:VJA776 VSW772:VSW776 WCS772:WCS776 WMO772:WMO776 WWK772:WWK776 AI881 JP881 TL881 ADH881 AND881 AWZ881 BGV881 BQR881 CAN881 CKJ881 CUF881 DEB881 DNX881 DXT881 EHP881 ERL881 FBH881 FLD881 FUZ881 GEV881 GOR881 GYN881 HIJ881 HSF881 ICB881 ILX881 IVT881 JFP881 JPL881 JZH881 KJD881 KSZ881 LCV881 LMR881 LWN881 MGJ881 MQF881 NAB881 NJX881 NTT881 ODP881 ONL881 OXH881 PHD881 PQZ881 QAV881 QKR881 QUN881 REJ881 ROF881 RYB881 SHX881 SRT881 TBP881 TLL881 TVH881 UFD881 UOZ881 UYV881 VIR881 VSN881 WCJ881 WMF881 WWB881 GC881 PY881 ZU881 AJQ881 ATM881 BDI881 BNE881 BXA881 CGW881 CQS881 DAO881 DKK881 DUG881 EEC881 ENY881 EXU881 FHQ881 FRM881 GBI881 GLE881 GVA881 HEW881 HOS881 HYO881 IIK881 ISG881 JCC881 JLY881 JVU881 KFQ881 KPM881 KZI881 LJE881 LTA881 MCW881 MMS881 MWO881 NGK881 NQG881 OAC881 OJY881 OTU881 PDQ881 PNM881 PXI881 QHE881 QRA881 RAW881 RKS881 RUO881 SEK881 SOG881 SYC881 THY881 TRU881 UBQ881 ULM881 UVI881 VFE881 VPA881 VYW881 WIS881 WSO881 XCK881 AX881 KE881 UA881 ADW881 ANS881 AXO881 BHK881 BRG881 CBC881 CKY881 CUU881 DEQ881 DOM881 DYI881 EIE881 ESA881 FBW881 FLS881 FVO881 GFK881 GPG881 GZC881 HIY881 HSU881 ICQ881 IMM881 IWI881 JGE881 JQA881 JZW881 KJS881 KTO881 LDK881 LNG881 LXC881 MGY881 MQU881 NAQ881 NKM881 NUI881 OEE881 OOA881 OXW881 PHS881 PRO881 QBK881 QLG881 QVC881 REY881 ROU881 RYQ881 SIM881 SSI881 TCE881 TMA881 TVW881 UFS881 UPO881 UZK881 VJG881 VTC881 WCY881 WMU881 WWQ881 GO881 QK881 AAG881 AKC881 ATY881 BDU881 BNQ881 BXM881 CHI881 CRE881 DBA881 DKW881 DUS881 EEO881 EOK881 EYG881 FIC881 FRY881 GBU881 GLQ881 GVM881 HFI881 HPE881 HZA881 IIW881 ISS881 JCO881 JMK881 JWG881 KGC881 KPY881 KZU881 LJQ881 LTM881 MDI881 MNE881 MXA881 NGW881 NQS881 OAO881 OKK881 OUG881 PEC881 PNY881 PXU881 QHQ881 QRM881 RBI881 RLE881 RVA881 SEW881 SOS881 SYO881 TIK881 TSG881 UCC881 ULY881 UVU881 VFQ881 VPM881 VZI881 WJE881 WTA881 XCW881 AU881 KB881 TX881 ADT881 ANP881 AXL881 BHH881 BRD881 CAZ881 CKV881 CUR881 DEN881 DOJ881 DYF881 EIB881 ERX881 FBT881 FLP881 FVL881 GFH881 GPD881 GYZ881 HIV881 HSR881 ICN881 IMJ881 IWF881 JGB881 JPX881 JZT881 KJP881 KTL881 LDH881 LND881 LWZ881 MGV881 MQR881 NAN881 NKJ881 NUF881 OEB881 ONX881 OXT881 PHP881 PRL881 QBH881 QLD881 QUZ881 REV881 ROR881 RYN881 SIJ881 SSF881 TCB881 TLX881 TVT881 UFP881 UPL881 UZH881 VJD881 VSZ881 WCV881 WMR881 WWN881 GL881 QH881 AAD881 AJZ881 ATV881 BDR881 BNN881 BXJ881 CHF881 CRB881 DAX881 DKT881 DUP881 EEL881 EOH881 EYD881 FHZ881 FRV881 GBR881 GLN881 GVJ881 HFF881 HPB881 HYX881 IIT881 ISP881 JCL881 JMH881 JWD881 KFZ881 KPV881 KZR881 LJN881 LTJ881 MDF881 MNB881 MWX881 NGT881 NQP881 OAL881 OKH881 OUD881 PDZ881 PNV881 PXR881 QHN881 QRJ881 RBF881 RLB881 RUX881 SET881 SOP881 SYL881 TIH881 TSD881 UBZ881 ULV881 UVR881 VFN881 VPJ881 VZF881 WJB881 WSX881 XCT881 AR881 JY881 TU881 ADQ881 ANM881 AXI881 BHE881 BRA881 CAW881 CKS881 CUO881 DEK881 DOG881 DYC881 EHY881 ERU881 FBQ881 FLM881 FVI881 GFE881 GPA881 GYW881 HIS881 HSO881 ICK881 IMG881 IWC881 JFY881 JPU881 JZQ881 KJM881 KTI881 LDE881 LNA881 LWW881 MGS881 MQO881 NAK881 NKG881 NUC881 ODY881 ONU881 OXQ881 PHM881 PRI881 QBE881 QLA881 QUW881 RES881 ROO881 RYK881 SIG881 SSC881 TBY881 TLU881 TVQ881 UFM881 UPI881 UZE881 VJA881 VSW881 WCS881 WMO881 WWK881 GI881 QE881 AAA881 AJW881 ATS881 BDO881 BNK881 BXG881 CHC881 CQY881 DAU881 DKQ881 DUM881 EEI881 EOE881 EYA881 FHW881 FRS881 GBO881 GLK881 GVG881 HFC881 HOY881 HYU881 IIQ881 ISM881 JCI881 JME881 JWA881 KFW881 KPS881 KZO881 LJK881 LTG881 MDC881 MMY881 MWU881 NGQ881 NQM881 OAI881 OKE881 OUA881 PDW881 PNS881 PXO881 QHK881 QRG881 RBC881 RKY881 RUU881 SEQ881 SOM881 SYI881 TIE881 TSA881 UBW881 ULS881 UVO881 VFK881 VPG881 VZC881 WIY881 WSU881 XCQ881 AO881 JV881 TR881 ADN881 ANJ881 AXF881 BHB881 BQX881 CAT881 CKP881 CUL881 DEH881 DOD881 DXZ881 EHV881 ERR881 FBN881 FLJ881 FVF881 GFB881 GOX881 GYT881 HIP881 HSL881 ICH881 IMD881 IVZ881 JFV881 JPR881 JZN881 KJJ881 KTF881 LDB881 LMX881 LWT881 MGP881 MQL881 NAH881 NKD881 NTZ881 ODV881 ONR881 OXN881 PHJ881 PRF881 QBB881 QKX881 QUT881 REP881 ROL881 RYH881 SID881 SRZ881 TBV881 TLR881 TVN881 UFJ881 UPF881 UZB881 VIX881 VST881 WCP881 WML881 WWH881 GF881 QB881 ZX881 AJT881 ATP881 BDL881 BNH881 BXD881 CGZ881 CQV881 DAR881 DKN881 DUJ881 EEF881 EOB881 EXX881 FHT881 FRP881 GBL881 GLH881 GVD881 HEZ881 HOV881 HYR881 IIN881 ISJ881 JCF881 JMB881 JVX881 KFT881 KPP881 KZL881 LJH881 LTD881 MCZ881 MMV881 MWR881 NGN881 NQJ881 OAF881 OKB881 OTX881 PDT881 PNP881 PXL881 QHH881 QRD881 RAZ881 RKV881 RUR881 SEN881 SOJ881 SYF881 TIB881 TRX881 UBT881 ULP881 UVL881 VFH881 VPD881 VYZ881 WIV881 WSR881 XCN881 AL881 JS881 TO881 ADK881 ANG881 AXC881 BGY881 BQU881 CAQ881 CKM881 CUI881 DEE881 DOA881 DXW881 EHS881 ERO881 FBK881 FLG881 FVC881 GEY881 GOU881 GYQ881 HIM881 HSI881 ICE881 IMA881 IVW881 JFS881 JPO881 JZK881 KJG881 KTC881 LCY881 LMU881 LWQ881 MGM881 MQI881 NAE881 NKA881 NTW881 ODS881 ONO881 OXK881 PHG881 PRC881 QAY881 QKU881 QUQ881 REM881 ROI881 RYE881 SIA881 SRW881 TBS881 TLO881 TVK881 UFG881 UPC881 UYY881 VIU881 VSQ881 WCM881 WMI881 WWE881 GR881 QN881 AAJ881 AKF881 AUB881 BDX881 BNT881 BXP881 CHL881 CRH881 DBD881 DKZ881 DUV881 EER881 EON881 EYJ881 FIF881 FSB881 GBX881 GLT881 GVP881 HFL881 HPH881 HZD881 IIZ881 ISV881 JCR881 JMN881 JWJ881 KGF881 KQB881 KZX881 LJT881 LTP881 MDL881 MNH881 MXD881 NGZ881 NQV881 OAR881 OKN881 OUJ881 PEF881 POB881 PXX881 QHT881 QRP881 RBL881 RLH881 RVD881 SEZ881 SOV881 SYR881 TIN881 TSJ881 UCF881 UMB881 UVX881 VFT881 VPP881 VZL881 WJH881 WTD881 XCZ881 AL1095:AL1141 JS1093:JS1139 TO1093:TO1139 ADK1093:ADK1139 ANG1093:ANG1139 AXC1093:AXC1139 BGY1093:BGY1139 BQU1093:BQU1139 CAQ1093:CAQ1139 CKM1093:CKM1139 CUI1093:CUI1139 DEE1093:DEE1139 DOA1093:DOA1139 DXW1093:DXW1139 EHS1093:EHS1139 ERO1093:ERO1139 FBK1093:FBK1139 FLG1093:FLG1139 FVC1093:FVC1139 GEY1093:GEY1139 GOU1093:GOU1139 GYQ1093:GYQ1139 HIM1093:HIM1139 HSI1093:HSI1139 ICE1093:ICE1139 IMA1093:IMA1139 IVW1093:IVW1139 JFS1093:JFS1139 JPO1093:JPO1139 JZK1093:JZK1139 KJG1093:KJG1139 KTC1093:KTC1139 LCY1093:LCY1139 LMU1093:LMU1139 LWQ1093:LWQ1139 MGM1093:MGM1139 MQI1093:MQI1139 NAE1093:NAE1139 NKA1093:NKA1139 NTW1093:NTW1139 ODS1093:ODS1139 ONO1093:ONO1139 OXK1093:OXK1139 PHG1093:PHG1139 PRC1093:PRC1139 QAY1093:QAY1139 QKU1093:QKU1139 QUQ1093:QUQ1139 REM1093:REM1139 ROI1093:ROI1139 RYE1093:RYE1139 SIA1093:SIA1139 SRW1093:SRW1139 TBS1093:TBS1139 TLO1093:TLO1139 TVK1093:TVK1139 UFG1093:UFG1139 UPC1093:UPC1139 UYY1093:UYY1139 VIU1093:VIU1139 VSQ1093:VSQ1139 WCM1093:WCM1139 WMI1093:WMI1139 WWE1093:WWE1139 AO1130:AO1141 JV1128:JV1139 TR1128:TR1139 ADN1128:ADN1139 ANJ1128:ANJ1139 AXF1128:AXF1139 BHB1128:BHB1139 BQX1128:BQX1139 CAT1128:CAT1139 CKP1128:CKP1139 CUL1128:CUL1139 DEH1128:DEH1139 DOD1128:DOD1139 DXZ1128:DXZ1139 EHV1128:EHV1139 ERR1128:ERR1139 FBN1128:FBN1139 FLJ1128:FLJ1139 FVF1128:FVF1139 GFB1128:GFB1139 GOX1128:GOX1139 GYT1128:GYT1139 HIP1128:HIP1139 HSL1128:HSL1139 ICH1128:ICH1139 IMD1128:IMD1139 IVZ1128:IVZ1139 JFV1128:JFV1139 JPR1128:JPR1139 JZN1128:JZN1139 KJJ1128:KJJ1139 KTF1128:KTF1139 LDB1128:LDB1139 LMX1128:LMX1139 LWT1128:LWT1139 MGP1128:MGP1139 MQL1128:MQL1139 NAH1128:NAH1139 NKD1128:NKD1139 NTZ1128:NTZ1139 ODV1128:ODV1139 ONR1128:ONR1139 OXN1128:OXN1139 PHJ1128:PHJ1139 PRF1128:PRF1139 QBB1128:QBB1139 QKX1128:QKX1139 QUT1128:QUT1139 REP1128:REP1139 ROL1128:ROL1139 RYH1128:RYH1139 SID1128:SID1139 SRZ1128:SRZ1139 TBV1128:TBV1139 TLR1128:TLR1139 TVN1128:TVN1139 UFJ1128:UFJ1139 UPF1128:UPF1139 UZB1128:UZB1139 VIX1128:VIX1139 VST1128:VST1139 WCP1128:WCP1139 WML1128:WML1139 WWH1128:WWH1139 AX1095:AX1141 KE1093:KE1139 UA1093:UA1139 ADW1093:ADW1139 ANS1093:ANS1139 AXO1093:AXO1139 BHK1093:BHK1139 BRG1093:BRG1139 CBC1093:CBC1139 CKY1093:CKY1139 CUU1093:CUU1139 DEQ1093:DEQ1139 DOM1093:DOM1139 DYI1093:DYI1139 EIE1093:EIE1139 ESA1093:ESA1139 FBW1093:FBW1139 FLS1093:FLS1139 FVO1093:FVO1139 GFK1093:GFK1139 GPG1093:GPG1139 GZC1093:GZC1139 HIY1093:HIY1139 HSU1093:HSU1139 ICQ1093:ICQ1139 IMM1093:IMM1139 IWI1093:IWI1139 JGE1093:JGE1139 JQA1093:JQA1139 JZW1093:JZW1139 KJS1093:KJS1139 KTO1093:KTO1139 LDK1093:LDK1139 LNG1093:LNG1139 LXC1093:LXC1139 MGY1093:MGY1139 MQU1093:MQU1139 NAQ1093:NAQ1139 NKM1093:NKM1139 NUI1093:NUI1139 OEE1093:OEE1139 OOA1093:OOA1139 OXW1093:OXW1139 PHS1093:PHS1139 PRO1093:PRO1139 QBK1093:QBK1139 QLG1093:QLG1139 QVC1093:QVC1139 REY1093:REY1139 ROU1093:ROU1139 RYQ1093:RYQ1139 SIM1093:SIM1139 SSI1093:SSI1139 TCE1093:TCE1139 TMA1093:TMA1139 TVW1093:TVW1139 UFS1093:UFS1139 UPO1093:UPO1139 UZK1093:UZK1139 VJG1093:VJG1139 VTC1093:VTC1139 WCY1093:WCY1139 WMU1093:WMU1139 WWQ1093:WWQ1139 AR1095:AR1141 JY1093:JY1139 TU1093:TU1139 ADQ1093:ADQ1139 ANM1093:ANM1139 AXI1093:AXI1139 BHE1093:BHE1139 BRA1093:BRA1139 CAW1093:CAW1139 CKS1093:CKS1139 CUO1093:CUO1139 DEK1093:DEK1139 DOG1093:DOG1139 DYC1093:DYC1139 EHY1093:EHY1139 ERU1093:ERU1139 FBQ1093:FBQ1139 FLM1093:FLM1139 FVI1093:FVI1139 GFE1093:GFE1139 GPA1093:GPA1139 GYW1093:GYW1139 HIS1093:HIS1139 HSO1093:HSO1139 ICK1093:ICK1139 IMG1093:IMG1139 IWC1093:IWC1139 JFY1093:JFY1139 JPU1093:JPU1139 JZQ1093:JZQ1139 KJM1093:KJM1139 KTI1093:KTI1139 LDE1093:LDE1139 LNA1093:LNA1139 LWW1093:LWW1139 MGS1093:MGS1139 MQO1093:MQO1139 NAK1093:NAK1139 NKG1093:NKG1139 NUC1093:NUC1139 ODY1093:ODY1139 ONU1093:ONU1139 OXQ1093:OXQ1139 PHM1093:PHM1139 PRI1093:PRI1139 QBE1093:QBE1139 QLA1093:QLA1139 QUW1093:QUW1139 RES1093:RES1139 ROO1093:ROO1139 RYK1093:RYK1139 SIG1093:SIG1139 SSC1093:SSC1139 TBY1093:TBY1139 TLU1093:TLU1139 TVQ1093:TVQ1139 UFM1093:UFM1139 UPI1093:UPI1139 UZE1093:UZE1139 VJA1093:VJA1139 VSW1093:VSW1139 WCS1093:WCS1139 WMO1093:WMO1139 WWK1093:WWK1139 AO1114:AO1128 JV1112:JV1126 TR1112:TR1126 ADN1112:ADN1126 ANJ1112:ANJ1126 AXF1112:AXF1126 BHB1112:BHB1126 BQX1112:BQX1126 CAT1112:CAT1126 CKP1112:CKP1126 CUL1112:CUL1126 DEH1112:DEH1126 DOD1112:DOD1126 DXZ1112:DXZ1126 EHV1112:EHV1126 ERR1112:ERR1126 FBN1112:FBN1126 FLJ1112:FLJ1126 FVF1112:FVF1126 GFB1112:GFB1126 GOX1112:GOX1126 GYT1112:GYT1126 HIP1112:HIP1126 HSL1112:HSL1126 ICH1112:ICH1126 IMD1112:IMD1126 IVZ1112:IVZ1126 JFV1112:JFV1126 JPR1112:JPR1126 JZN1112:JZN1126 KJJ1112:KJJ1126 KTF1112:KTF1126 LDB1112:LDB1126 LMX1112:LMX1126 LWT1112:LWT1126 MGP1112:MGP1126 MQL1112:MQL1126 NAH1112:NAH1126 NKD1112:NKD1126 NTZ1112:NTZ1126 ODV1112:ODV1126 ONR1112:ONR1126 OXN1112:OXN1126 PHJ1112:PHJ1126 PRF1112:PRF1126 QBB1112:QBB1126 QKX1112:QKX1126 QUT1112:QUT1126 REP1112:REP1126 ROL1112:ROL1126 RYH1112:RYH1126 SID1112:SID1126 SRZ1112:SRZ1126 TBV1112:TBV1126 TLR1112:TLR1126 TVN1112:TVN1126 UFJ1112:UFJ1126 UPF1112:UPF1126 UZB1112:UZB1126 VIX1112:VIX1126 VST1112:VST1126 WCP1112:WCP1126 WML1112:WML1126 WWH1112:WWH1126 AO1095:AO1111 JV1093:JV1109 TR1093:TR1109 ADN1093:ADN1109 ANJ1093:ANJ1109 AXF1093:AXF1109 BHB1093:BHB1109 BQX1093:BQX1109 CAT1093:CAT1109 CKP1093:CKP1109 CUL1093:CUL1109 DEH1093:DEH1109 DOD1093:DOD1109 DXZ1093:DXZ1109 EHV1093:EHV1109 ERR1093:ERR1109 FBN1093:FBN1109 FLJ1093:FLJ1109 FVF1093:FVF1109 GFB1093:GFB1109 GOX1093:GOX1109 GYT1093:GYT1109 HIP1093:HIP1109 HSL1093:HSL1109 ICH1093:ICH1109 IMD1093:IMD1109 IVZ1093:IVZ1109 JFV1093:JFV1109 JPR1093:JPR1109 JZN1093:JZN1109 KJJ1093:KJJ1109 KTF1093:KTF1109 LDB1093:LDB1109 LMX1093:LMX1109 LWT1093:LWT1109 MGP1093:MGP1109 MQL1093:MQL1109 NAH1093:NAH1109 NKD1093:NKD1109 NTZ1093:NTZ1109 ODV1093:ODV1109 ONR1093:ONR1109 OXN1093:OXN1109 PHJ1093:PHJ1109 PRF1093:PRF1109 QBB1093:QBB1109 QKX1093:QKX1109 QUT1093:QUT1109 REP1093:REP1109 ROL1093:ROL1109 RYH1093:RYH1109 SID1093:SID1109 SRZ1093:SRZ1109 TBV1093:TBV1109 TLR1093:TLR1109 TVN1093:TVN1109 UFJ1093:UFJ1109 UPF1093:UPF1109 UZB1093:UZB1109 VIX1093:VIX1109 VST1093:VST1109 WCP1093:WCP1109 WML1093:WML1109 WWH1093:WWH1109 AL585:AL590 AI645 JP645 TL645 ADH645 AND645 AWZ645 BGV645 BQR645 CAN645 CKJ645 CUF645 DEB645 DNX645 DXT645 EHP645 ERL645 FBH645 FLD645 FUZ645 GEV645 GOR645 GYN645 HIJ645 HSF645 ICB645 ILX645 IVT645 JFP645 JPL645 JZH645 KJD645 KSZ645 LCV645 LMR645 LWN645 MGJ645 MQF645 NAB645 NJX645 NTT645 ODP645 ONL645 OXH645 PHD645 PQZ645 QAV645 QKR645 QUN645 REJ645 ROF645 RYB645 SHX645 SRT645 TBP645 TLL645 TVH645 UFD645 UOZ645 UYV645 VIR645 VSN645 WCJ645 WMF645 WWB645 AI639 JP639 TL639 ADH639 AND639 AWZ639 BGV639 BQR639 CAN639 CKJ639 CUF639 DEB639 DNX639 DXT639 EHP639 ERL639 FBH639 FLD639 FUZ639 GEV639 GOR639 GYN639 HIJ639 HSF639 ICB639 ILX639 IVT639 JFP639 JPL639 JZH639 KJD639 KSZ639 LCV639 LMR639 LWN639 MGJ639 MQF639 NAB639 NJX639 NTT639 ODP639 ONL639 OXH639 PHD639 PQZ639 QAV639 QKR639 QUN639 REJ639 ROF639 RYB639 SHX639 SRT639 TBP639 TLL639 TVH639 UFD639 UOZ639 UYV639 VIR639 VSN639 WCJ639 WMF639 WWB639 AI642 JP642 TL642 ADH642 AND642 AWZ642 BGV642 BQR642 CAN642 CKJ642 CUF642 DEB642 DNX642 DXT642 EHP642 ERL642 FBH642 FLD642 FUZ642 GEV642 GOR642 GYN642 HIJ642 HSF642 ICB642 ILX642 IVT642 JFP642 JPL642 JZH642 KJD642 KSZ642 LCV642 LMR642 LWN642 MGJ642 MQF642 NAB642 NJX642 NTT642 ODP642 ONL642 OXH642 PHD642 PQZ642 QAV642 QKR642 QUN642 REJ642 ROF642 RYB642 SHX642 SRT642 TBP642 TLL642 TVH642 UFD642 UOZ642 UYV642 VIR642 VSN642 WCJ642 WMF642 WWB642 AU1095:AU1141 KB1093:KB1139 TX1093:TX1139 ADT1093:ADT1139 ANP1093:ANP1139 AXL1093:AXL1139 BHH1093:BHH1139 BRD1093:BRD1139 CAZ1093:CAZ1139 CKV1093:CKV1139 CUR1093:CUR1139 DEN1093:DEN1139 DOJ1093:DOJ1139 DYF1093:DYF1139 EIB1093:EIB1139 ERX1093:ERX1139 FBT1093:FBT1139 FLP1093:FLP1139 FVL1093:FVL1139 GFH1093:GFH1139 GPD1093:GPD1139 GYZ1093:GYZ1139 HIV1093:HIV1139 HSR1093:HSR1139 ICN1093:ICN1139 IMJ1093:IMJ1139 IWF1093:IWF1139 JGB1093:JGB1139 JPX1093:JPX1139 JZT1093:JZT1139 KJP1093:KJP1139 KTL1093:KTL1139 LDH1093:LDH1139 LND1093:LND1139 LWZ1093:LWZ1139 MGV1093:MGV1139 MQR1093:MQR1139 NAN1093:NAN1139 NKJ1093:NKJ1139 NUF1093:NUF1139 OEB1093:OEB1139 ONX1093:ONX1139 OXT1093:OXT1139 PHP1093:PHP1139 PRL1093:PRL1139 QBH1093:QBH1139 QLD1093:QLD1139 QUZ1093:QUZ1139 REV1093:REV1139 ROR1093:ROR1139 RYN1093:RYN1139 SIJ1093:SIJ1139 SSF1093:SSF1139 TCB1093:TCB1139 TLX1093:TLX1139 TVT1093:TVT1139 UFP1093:UFP1139 UPL1093:UPL1139 UZH1093:UZH1139 VJD1093:VJD1139 VSZ1093:VSZ1139 WCV1093:WCV1139 WMR1093:WMR1139 WWN1093:WWN1139 AN1170:AN1177 JU1168:JU1175 TQ1168:TQ1175 ADM1168:ADM1175 ANI1168:ANI1175 AXE1168:AXE1175 BHA1168:BHA1175 BQW1168:BQW1175 CAS1168:CAS1175 CKO1168:CKO1175 CUK1168:CUK1175 DEG1168:DEG1175 DOC1168:DOC1175 DXY1168:DXY1175 EHU1168:EHU1175 ERQ1168:ERQ1175 FBM1168:FBM1175 FLI1168:FLI1175 FVE1168:FVE1175 GFA1168:GFA1175 GOW1168:GOW1175 GYS1168:GYS1175 HIO1168:HIO1175 HSK1168:HSK1175 ICG1168:ICG1175 IMC1168:IMC1175 IVY1168:IVY1175 JFU1168:JFU1175 JPQ1168:JPQ1175 JZM1168:JZM1175 KJI1168:KJI1175 KTE1168:KTE1175 LDA1168:LDA1175 LMW1168:LMW1175 LWS1168:LWS1175 MGO1168:MGO1175 MQK1168:MQK1175 NAG1168:NAG1175 NKC1168:NKC1175 NTY1168:NTY1175 ODU1168:ODU1175 ONQ1168:ONQ1175 OXM1168:OXM1175 PHI1168:PHI1175 PRE1168:PRE1175 QBA1168:QBA1175 QKW1168:QKW1175 QUS1168:QUS1175 REO1168:REO1175 ROK1168:ROK1175 RYG1168:RYG1175 SIC1168:SIC1175 SRY1168:SRY1175 TBU1168:TBU1175 TLQ1168:TLQ1175 TVM1168:TVM1175 UFI1168:UFI1175 UPE1168:UPE1175 UZA1168:UZA1175 VIW1168:VIW1175 VSS1168:VSS1175 WCO1168:WCO1175 WMK1168:WMK1175 WWG1168:WWG1175 AB1176:AB1177 JI1174:JI1175 TE1174:TE1175 ADA1174:ADA1175 AMW1174:AMW1175 AWS1174:AWS1175 BGO1174:BGO1175 BQK1174:BQK1175 CAG1174:CAG1175 CKC1174:CKC1175 CTY1174:CTY1175 DDU1174:DDU1175 DNQ1174:DNQ1175 DXM1174:DXM1175 EHI1174:EHI1175 ERE1174:ERE1175 FBA1174:FBA1175 FKW1174:FKW1175 FUS1174:FUS1175 GEO1174:GEO1175 GOK1174:GOK1175 GYG1174:GYG1175 HIC1174:HIC1175 HRY1174:HRY1175 IBU1174:IBU1175 ILQ1174:ILQ1175 IVM1174:IVM1175 JFI1174:JFI1175 JPE1174:JPE1175 JZA1174:JZA1175 KIW1174:KIW1175 KSS1174:KSS1175 LCO1174:LCO1175 LMK1174:LMK1175 LWG1174:LWG1175 MGC1174:MGC1175 MPY1174:MPY1175 MZU1174:MZU1175 NJQ1174:NJQ1175 NTM1174:NTM1175 ODI1174:ODI1175 ONE1174:ONE1175 OXA1174:OXA1175 PGW1174:PGW1175 PQS1174:PQS1175 QAO1174:QAO1175 QKK1174:QKK1175 QUG1174:QUG1175 REC1174:REC1175 RNY1174:RNY1175 RXU1174:RXU1175 SHQ1174:SHQ1175 SRM1174:SRM1175 TBI1174:TBI1175 TLE1174:TLE1175 TVA1174:TVA1175 UEW1174:UEW1175 UOS1174:UOS1175 UYO1174:UYO1175 VIK1174:VIK1175 VSG1174:VSG1175 WCC1174:WCC1175 WLY1174:WLY1175 WVU1174:WVU1175 AQ1170:AQ1177 JX1168:JX1175 TT1168:TT1175 ADP1168:ADP1175 ANL1168:ANL1175 AXH1168:AXH1175 BHD1168:BHD1175 BQZ1168:BQZ1175 CAV1168:CAV1175 CKR1168:CKR1175 CUN1168:CUN1175 DEJ1168:DEJ1175 DOF1168:DOF1175 DYB1168:DYB1175 EHX1168:EHX1175 ERT1168:ERT1175 FBP1168:FBP1175 FLL1168:FLL1175 FVH1168:FVH1175 GFD1168:GFD1175 GOZ1168:GOZ1175 GYV1168:GYV1175 HIR1168:HIR1175 HSN1168:HSN1175 ICJ1168:ICJ1175 IMF1168:IMF1175 IWB1168:IWB1175 JFX1168:JFX1175 JPT1168:JPT1175 JZP1168:JZP1175 KJL1168:KJL1175 KTH1168:KTH1175 LDD1168:LDD1175 LMZ1168:LMZ1175 LWV1168:LWV1175 MGR1168:MGR1175 MQN1168:MQN1175 NAJ1168:NAJ1175 NKF1168:NKF1175 NUB1168:NUB1175 ODX1168:ODX1175 ONT1168:ONT1175 OXP1168:OXP1175 PHL1168:PHL1175 PRH1168:PRH1175 QBD1168:QBD1175 QKZ1168:QKZ1175 QUV1168:QUV1175 RER1168:RER1175 RON1168:RON1175 RYJ1168:RYJ1175 SIF1168:SIF1175 SSB1168:SSB1175 TBX1168:TBX1175 TLT1168:TLT1175 TVP1168:TVP1175 UFL1168:UFL1175 UPH1168:UPH1175 UZD1168:UZD1175 VIZ1168:VIZ1175 VSV1168:VSV1175 WCR1168:WCR1175 WMN1168:WMN1175 WWJ1168:WWJ1175 AE1176:AE1177 JL1174:JL1175 TH1174:TH1175 ADD1174:ADD1175 AMZ1174:AMZ1175 AWV1174:AWV1175 BGR1174:BGR1175 BQN1174:BQN1175 CAJ1174:CAJ1175 CKF1174:CKF1175 CUB1174:CUB1175 DDX1174:DDX1175 DNT1174:DNT1175 DXP1174:DXP1175 EHL1174:EHL1175 ERH1174:ERH1175 FBD1174:FBD1175 FKZ1174:FKZ1175 FUV1174:FUV1175 GER1174:GER1175 GON1174:GON1175 GYJ1174:GYJ1175 HIF1174:HIF1175 HSB1174:HSB1175 IBX1174:IBX1175 ILT1174:ILT1175 IVP1174:IVP1175 JFL1174:JFL1175 JPH1174:JPH1175 JZD1174:JZD1175 KIZ1174:KIZ1175 KSV1174:KSV1175 LCR1174:LCR1175 LMN1174:LMN1175 LWJ1174:LWJ1175 MGF1174:MGF1175 MQB1174:MQB1175 MZX1174:MZX1175 NJT1174:NJT1175 NTP1174:NTP1175 ODL1174:ODL1175 ONH1174:ONH1175 OXD1174:OXD1175 PGZ1174:PGZ1175 PQV1174:PQV1175 QAR1174:QAR1175 QKN1174:QKN1175 QUJ1174:QUJ1175 REF1174:REF1175 ROB1174:ROB1175 RXX1174:RXX1175 SHT1174:SHT1175 SRP1174:SRP1175 TBL1174:TBL1175 TLH1174:TLH1175 TVD1174:TVD1175 UEZ1174:UEZ1175 UOV1174:UOV1175 UYR1174:UYR1175 VIN1174:VIN1175 VSJ1174:VSJ1175 WCF1174:WCF1175 WMB1174:WMB1175 WVX1174:WVX1175 AH1176:AH1177 JO1174:JO1175 TK1174:TK1175 ADG1174:ADG1175 ANC1174:ANC1175 AWY1174:AWY1175 BGU1174:BGU1175 BQQ1174:BQQ1175 CAM1174:CAM1175 CKI1174:CKI1175 CUE1174:CUE1175 DEA1174:DEA1175 DNW1174:DNW1175 DXS1174:DXS1175 EHO1174:EHO1175 ERK1174:ERK1175 FBG1174:FBG1175 FLC1174:FLC1175 FUY1174:FUY1175 GEU1174:GEU1175 GOQ1174:GOQ1175 GYM1174:GYM1175 HII1174:HII1175 HSE1174:HSE1175 ICA1174:ICA1175 ILW1174:ILW1175 IVS1174:IVS1175 JFO1174:JFO1175 JPK1174:JPK1175 JZG1174:JZG1175 KJC1174:KJC1175 KSY1174:KSY1175 LCU1174:LCU1175 LMQ1174:LMQ1175 LWM1174:LWM1175 MGI1174:MGI1175 MQE1174:MQE1175 NAA1174:NAA1175 NJW1174:NJW1175 NTS1174:NTS1175 ODO1174:ODO1175 ONK1174:ONK1175 OXG1174:OXG1175 PHC1174:PHC1175 PQY1174:PQY1175 QAU1174:QAU1175 QKQ1174:QKQ1175 QUM1174:QUM1175 REI1174:REI1175 ROE1174:ROE1175 RYA1174:RYA1175 SHW1174:SHW1175 SRS1174:SRS1175 TBO1174:TBO1175 TLK1174:TLK1175 TVG1174:TVG1175 UFC1174:UFC1175 UOY1174:UOY1175 UYU1174:UYU1175 VIQ1174:VIQ1175 VSM1174:VSM1175 WCI1174:WCI1175 WME1174:WME1175 WWA1174:WWA1175 AK1170:AK1177 JR1168:JR1175 TN1168:TN1175 ADJ1168:ADJ1175 ANF1168:ANF1175 AXB1168:AXB1175 BGX1168:BGX1175 BQT1168:BQT1175 CAP1168:CAP1175 CKL1168:CKL1175 CUH1168:CUH1175 DED1168:DED1175 DNZ1168:DNZ1175 DXV1168:DXV1175 EHR1168:EHR1175 ERN1168:ERN1175 FBJ1168:FBJ1175 FLF1168:FLF1175 FVB1168:FVB1175 GEX1168:GEX1175 GOT1168:GOT1175 GYP1168:GYP1175 HIL1168:HIL1175 HSH1168:HSH1175 ICD1168:ICD1175 ILZ1168:ILZ1175 IVV1168:IVV1175 JFR1168:JFR1175 JPN1168:JPN1175 JZJ1168:JZJ1175 KJF1168:KJF1175 KTB1168:KTB1175 LCX1168:LCX1175 LMT1168:LMT1175 LWP1168:LWP1175 MGL1168:MGL1175 MQH1168:MQH1175 NAD1168:NAD1175 NJZ1168:NJZ1175 NTV1168:NTV1175 ODR1168:ODR1175 ONN1168:ONN1175 OXJ1168:OXJ1175 PHF1168:PHF1175 PRB1168:PRB1175 QAX1168:QAX1175 QKT1168:QKT1175 QUP1168:QUP1175 REL1168:REL1175 ROH1168:ROH1175 RYD1168:RYD1175 SHZ1168:SHZ1175 SRV1168:SRV1175 TBR1168:TBR1175 TLN1168:TLN1175 TVJ1168:TVJ1175 UFF1168:UFF1175 UPB1168:UPB1175 UYX1168:UYX1175 VIT1168:VIT1175 VSP1168:VSP1175 WCL1168:WCL1175 WMH1168:WMH1175 WWD1168:WWD1175 AI589 KE589 UA589 ADW589 ANS589 AXO589 BHK589 BRG589 CBC589 CKY589 CUU589 DEQ589 DOM589 DYI589 EIE589 ESA589 FBW589 FLS589 FVO589 GFK589 GPG589 GZC589 HIY589 HSU589 ICQ589 IMM589 IWI589 JGE589 JQA589 JZW589 KJS589 KTO589 LDK589 LNG589 LXC589 MGY589 MQU589 NAQ589 NKM589 NUI589 OEE589 OOA589 OXW589 PHS589 PRO589 QBK589 QLG589 QVC589 REY589 ROU589 RYQ589 SIM589 SSI589 TCE589 TMA589 TVW589 UFS589 UPO589 UZK589 VJG589 VTC589 WCY589 WMU589 WWQ589 KH585:KH590 UD585:UD590 ADZ585:ADZ590 ANV585:ANV590 AXR585:AXR590 BHN585:BHN590 BRJ585:BRJ590 CBF585:CBF590 CLB585:CLB590 CUX585:CUX590 DET585:DET590 DOP585:DOP590 DYL585:DYL590 EIH585:EIH590 ESD585:ESD590 FBZ585:FBZ590 FLV585:FLV590 FVR585:FVR590 GFN585:GFN590 GPJ585:GPJ590 GZF585:GZF590 HJB585:HJB590 HSX585:HSX590 ICT585:ICT590 IMP585:IMP590 IWL585:IWL590 JGH585:JGH590 JQD585:JQD590 JZZ585:JZZ590 KJV585:KJV590 KTR585:KTR590 LDN585:LDN590 LNJ585:LNJ590 LXF585:LXF590 MHB585:MHB590 MQX585:MQX590 NAT585:NAT590 NKP585:NKP590 NUL585:NUL590 OEH585:OEH590 OOD585:OOD590 OXZ585:OXZ590 PHV585:PHV590 PRR585:PRR590 QBN585:QBN590 QLJ585:QLJ590 QVF585:QVF590 RFB585:RFB590 ROX585:ROX590 RYT585:RYT590 SIP585:SIP590 SSL585:SSL590 TCH585:TCH590 TMD585:TMD590 TVZ585:TVZ590 UFV585:UFV590 UPR585:UPR590 UZN585:UZN590 VJJ585:VJJ590 VTF585:VTF590 WDB585:WDB590 WMX585:WMX590 WWT585:WWT590 Y694:Y700 Y729:Y730 AO704 AR709:AR710 AL717 AO739 AO697 AR697 AO717:AO718 AR704 AO709:AO710 AR717:AR718 AL706 AO706:AO707 AM708 AP708 AS708 Y711:Y720 AR706:AR707 AO701:AO702 AR714:AR715 AR739 AL704 AR701:AR702 Y702:Y709 AO715 AR680:AR695 AO680:AO695 AL680:AL694 AI680:AI693 KE680:KE693 UA680:UA693 ADW680:ADW693 ANS680:ANS693 AXO680:AXO693 BHK680:BHK693 BRG680:BRG693 CBC680:CBC693 CKY680:CKY693 CUU680:CUU693 DEQ680:DEQ693 DOM680:DOM693 DYI680:DYI693 EIE680:EIE693 ESA680:ESA693 FBW680:FBW693 FLS680:FLS693 FVO680:FVO693 GFK680:GFK693 GPG680:GPG693 GZC680:GZC693 HIY680:HIY693 HSU680:HSU693 ICQ680:ICQ693 IMM680:IMM693 IWI680:IWI693 JGE680:JGE693 JQA680:JQA693 JZW680:JZW693 KJS680:KJS693 KTO680:KTO693 LDK680:LDK693 LNG680:LNG693 LXC680:LXC693 MGY680:MGY693 MQU680:MQU693 NAQ680:NAQ693 NKM680:NKM693 NUI680:NUI693 OEE680:OEE693 OOA680:OOA693 OXW680:OXW693 PHS680:PHS693 PRO680:PRO693 QBK680:QBK693 QLG680:QLG693 QVC680:QVC693 REY680:REY693 ROU680:ROU693 RYQ680:RYQ693 SIM680:SIM693 SSI680:SSI693 TCE680:TCE693 TMA680:TMA693 TVW680:TVW693 UFS680:UFS693 UPO680:UPO693 UZK680:UZK693 VJG680:VJG693 VTC680:VTC693 WCY680:WCY693 WMU680:WMU693 WWQ680:WWQ693 KH680:KH693 UD680:UD693 ADZ680:ADZ693 ANV680:ANV693 AXR680:AXR693 BHN680:BHN693 BRJ680:BRJ693 CBF680:CBF693 CLB680:CLB693 CUX680:CUX693 DET680:DET693 DOP680:DOP693 DYL680:DYL693 EIH680:EIH693 ESD680:ESD693 FBZ680:FBZ693 FLV680:FLV693 FVR680:FVR693 GFN680:GFN693 GPJ680:GPJ693 GZF680:GZF693 HJB680:HJB693 HSX680:HSX693 ICT680:ICT693 IMP680:IMP693 IWL680:IWL693 JGH680:JGH693 JQD680:JQD693 JZZ680:JZZ693 KJV680:KJV693 KTR680:KTR693 LDN680:LDN693 LNJ680:LNJ693 LXF680:LXF693 MHB680:MHB693 MQX680:MQX693 NAT680:NAT693 NKP680:NKP693 NUL680:NUL693 OEH680:OEH693 OOD680:OOD693 OXZ680:OXZ693 PHV680:PHV693 PRR680:PRR693 QBN680:QBN693 QLJ680:QLJ693 QVF680:QVF693 RFB680:RFB693 ROX680:ROX693 RYT680:RYT693 SIP680:SIP693 SSL680:SSL693 TCH680:TCH693 TMD680:TMD693 TVZ680:TVZ693 UFV680:UFV693 UPR680:UPR693 UZN680:UZN693 VJJ680:VJJ693 VTF680:VTF693 WDB680:WDB693 WMX680:WMX693 WWT680:WWT693 AU680:AU693 KQ680:KQ693 UM680:UM693 AEI680:AEI693 AOE680:AOE693 AYA680:AYA693 BHW680:BHW693 BRS680:BRS693 CBO680:CBO693 CLK680:CLK693 CVG680:CVG693 DFC680:DFC693 DOY680:DOY693 DYU680:DYU693 EIQ680:EIQ693 ESM680:ESM693 FCI680:FCI693 FME680:FME693 FWA680:FWA693 GFW680:GFW693 GPS680:GPS693 GZO680:GZO693 HJK680:HJK693 HTG680:HTG693 IDC680:IDC693 IMY680:IMY693 IWU680:IWU693 JGQ680:JGQ693 JQM680:JQM693 KAI680:KAI693 KKE680:KKE693 KUA680:KUA693 LDW680:LDW693 LNS680:LNS693 LXO680:LXO693 MHK680:MHK693 MRG680:MRG693 NBC680:NBC693 NKY680:NKY693 NUU680:NUU693 OEQ680:OEQ693 OOM680:OOM693 OYI680:OYI693 PIE680:PIE693 PSA680:PSA693 QBW680:QBW693 QLS680:QLS693 QVO680:QVO693 RFK680:RFK693 RPG680:RPG693 RZC680:RZC693 SIY680:SIY693 SSU680:SSU693 TCQ680:TCQ693 TMM680:TMM693 TWI680:TWI693 UGE680:UGE693 UQA680:UQA693 UZW680:UZW693 VJS680:VJS693 VTO680:VTO693 WDK680:WDK693 WNG680:WNG693 WXC680:WXC693 KK680:KK693 UG680:UG693 AEC680:AEC693 ANY680:ANY693 AXU680:AXU693 BHQ680:BHQ693 BRM680:BRM693 CBI680:CBI693 CLE680:CLE693 CVA680:CVA693 DEW680:DEW693 DOS680:DOS693 DYO680:DYO693 EIK680:EIK693 ESG680:ESG693 FCC680:FCC693 FLY680:FLY693 FVU680:FVU693 GFQ680:GFQ693 GPM680:GPM693 GZI680:GZI693 HJE680:HJE693 HTA680:HTA693 ICW680:ICW693 IMS680:IMS693 IWO680:IWO693 JGK680:JGK693 JQG680:JQG693 KAC680:KAC693 KJY680:KJY693 KTU680:KTU693 LDQ680:LDQ693 LNM680:LNM693 LXI680:LXI693 MHE680:MHE693 MRA680:MRA693 NAW680:NAW693 NKS680:NKS693 NUO680:NUO693 OEK680:OEK693 OOG680:OOG693 OYC680:OYC693 PHY680:PHY693 PRU680:PRU693 QBQ680:QBQ693 QLM680:QLM693 QVI680:QVI693 RFE680:RFE693 RPA680:RPA693 RYW680:RYW693 SIS680:SIS693 SSO680:SSO693 TCK680:TCK693 TMG680:TMG693 TWC680:TWC693 UFY680:UFY693 UPU680:UPU693 UZQ680:UZQ693 VJM680:VJM693 VTI680:VTI693 WDE680:WDE693 WNA680:WNA693 WWW680:WWW693 AX680:AX693 KT680:KT693 UP680:UP693 AEL680:AEL693 AOH680:AOH693 AYD680:AYD693 BHZ680:BHZ693 BRV680:BRV693 CBR680:CBR693 CLN680:CLN693 CVJ680:CVJ693 DFF680:DFF693 DPB680:DPB693 DYX680:DYX693 EIT680:EIT693 ESP680:ESP693 FCL680:FCL693 FMH680:FMH693 FWD680:FWD693 GFZ680:GFZ693 GPV680:GPV693 GZR680:GZR693 HJN680:HJN693 HTJ680:HTJ693 IDF680:IDF693 INB680:INB693 IWX680:IWX693 JGT680:JGT693 JQP680:JQP693 KAL680:KAL693 KKH680:KKH693 KUD680:KUD693 LDZ680:LDZ693 LNV680:LNV693 LXR680:LXR693 MHN680:MHN693 MRJ680:MRJ693 NBF680:NBF693 NLB680:NLB693 NUX680:NUX693 OET680:OET693 OOP680:OOP693 OYL680:OYL693 PIH680:PIH693 PSD680:PSD693 QBZ680:QBZ693 QLV680:QLV693 QVR680:QVR693 RFN680:RFN693 RPJ680:RPJ693 RZF680:RZF693 SJB680:SJB693 SSX680:SSX693 TCT680:TCT693 TMP680:TMP693 TWL680:TWL693 UGH680:UGH693 UQD680:UQD693 UZZ680:UZZ693 VJV680:VJV693 VTR680:VTR693 WDN680:WDN693 WNJ680:WNJ693 WXF680:WXF693 BA690 KW690 US690 AEO690 AOK690 AYG690 BIC690 BRY690 CBU690 CLQ690 CVM690 DFI690 DPE690 DZA690 EIW690 ESS690 FCO690 FMK690 FWG690 GGC690 GPY690 GZU690 HJQ690 HTM690 IDI690 INE690 IXA690 JGW690 JQS690 KAO690 KKK690 KUG690 LEC690 LNY690 LXU690 MHQ690 MRM690 NBI690 NLE690 NVA690 OEW690 OOS690 OYO690 PIK690 PSG690 QCC690 QLY690 QVU690 RFQ690 RPM690 RZI690 SJE690 STA690 TCW690 TMS690 TWO690 UGK690 UQG690 VAC690 VJY690 VTU690 WDQ690 WNM690 WXI690 KN680:KN693 UJ680:UJ693 AEF680:AEF693 AOB680:AOB693 AXX680:AXX693 BHT680:BHT693 BRP680:BRP693 CBL680:CBL693 CLH680:CLH693 CVD680:CVD693 DEZ680:DEZ693 DOV680:DOV693 DYR680:DYR693 EIN680:EIN693 ESJ680:ESJ693 FCF680:FCF693 FMB680:FMB693 FVX680:FVX693 GFT680:GFT693 GPP680:GPP693 GZL680:GZL693 HJH680:HJH693 HTD680:HTD693 ICZ680:ICZ693 IMV680:IMV693 IWR680:IWR693 JGN680:JGN693 JQJ680:JQJ693 KAF680:KAF693 KKB680:KKB693 KTX680:KTX693 LDT680:LDT693 LNP680:LNP693 LXL680:LXL693 MHH680:MHH693 MRD680:MRD693 NAZ680:NAZ693 NKV680:NKV693 NUR680:NUR693 OEN680:OEN693 OOJ680:OOJ693 OYF680:OYF693 PIB680:PIB693 PRX680:PRX693 QBT680:QBT693 QLP680:QLP693 QVL680:QVL693 RFH680:RFH693 RPD680:RPD693 RYZ680:RYZ693 SIV680:SIV693 SSR680:SSR693 TCN680:TCN693 TMJ680:TMJ693 TWF680:TWF693 UGB680:UGB693 UPX680:UPX693 UZT680:UZT693 VJP680:VJP693 VTL680:VTL693 WDH680:WDH693 WND680:WND693 WWZ680:WWZ693 BA693 KW693 US693 AEO693 AOK693 AYG693 BIC693 BRY693 CBU693 CLQ693 CVM693 DFI693 DPE693 DZA693 EIW693 ESS693 FCO693 FMK693 FWG693 GGC693 GPY693 GZU693 HJQ693 HTM693 IDI693 INE693 IXA693 JGW693 JQS693 KAO693 KKK693 KUG693 LEC693 LNY693 LXU693 MHQ693 MRM693 NBI693 NLE693 NVA693 OEW693 OOS693 OYO693 PIK693 PSG693 QCC693 QLY693 QVU693 RFQ693 RPM693 RZI693 SJE693 STA693 TCW693 TMS693 TWO693 UGK693 UQG693 VAC693 VJY693 VTU693 WDQ693 WNM693 WXI693 AI944 KE944 UA944 ADW944 ANS944 AXO944 BHK944 BRG944 CBC944 CKY944 CUU944 DEQ944 DOM944 DYI944 EIE944 ESA944 FBW944 FLS944 FVO944 GFK944 GPG944 GZC944 HIY944 HSU944 ICQ944 IMM944 IWI944 JGE944 JQA944 JZW944 KJS944 KTO944 LDK944 LNG944 LXC944 MGY944 MQU944 NAQ944 NKM944 NUI944 OEE944 OOA944 OXW944 PHS944 PRO944 QBK944 QLG944 QVC944 REY944 ROU944 RYQ944 SIM944 SSI944 TCE944 TMA944 TVW944 UFS944 UPO944 UZK944 VJG944 VTC944 WCY944 WMU944 WWQ944 AJ946:AL946 KF946:KH946 UB946:UD946 ADX946:ADZ946 ANT946:ANV946 AXP946:AXR946 BHL946:BHN946 BRH946:BRJ946 CBD946:CBF946 CKZ946:CLB946 CUV946:CUX946 DER946:DET946 DON946:DOP946 DYJ946:DYL946 EIF946:EIH946 ESB946:ESD946 FBX946:FBZ946 FLT946:FLV946 FVP946:FVR946 GFL946:GFN946 GPH946:GPJ946 GZD946:GZF946 HIZ946:HJB946 HSV946:HSX946 ICR946:ICT946 IMN946:IMP946 IWJ946:IWL946 JGF946:JGH946 JQB946:JQD946 JZX946:JZZ946 KJT946:KJV946 KTP946:KTR946 LDL946:LDN946 LNH946:LNJ946 LXD946:LXF946 MGZ946:MHB946 MQV946:MQX946 NAR946:NAT946 NKN946:NKP946 NUJ946:NUL946 OEF946:OEH946 OOB946:OOD946 OXX946:OXZ946 PHT946:PHV946 PRP946:PRR946 QBL946:QBN946 QLH946:QLJ946 QVD946:QVF946 REZ946:RFB946 ROV946:ROX946 RYR946:RYT946 SIN946:SIP946 SSJ946:SSL946 TCF946:TCH946 TMB946:TMD946 TVX946:TVZ946 UFT946:UFV946 UPP946:UPR946 UZL946:UZN946 VJH946:VJJ946 VTD946:VTF946 WCZ946:WDB946 WMV946:WMX946 WWR946:WWT946 AU63:AU65 AX63:AX65 AO63:AO65 AL94 AO94 AI94 AR94 AL91:AL92 AL96:AL98 AR82:AR86 AX52:AX55 AL63:AL65 AR63:AR65 AL59:AL61 AR59:AR61 AO59:AO61 AI91:AI92 AX91:AX92 AO91:AO92 AU91:AU92 AR91:AR92 AI59:AI61 AR52:AR55 AI96:AI98 AR97:AR98 AO96:AO98 AX96:AX98 AU96:AU98 AL68:AL87 AX102:AX105 AU100 AX100 AR100:AR105 AU102:AU105 AI41:AI55 AL100:AL105 AO100:AO105 AX41:AX49 AR41:AR49 AU41:AU55 AO41:AO55 AL41:AL53 AU58:AU61 AX58:AX61 AX108:AX123 AX68:AX86 AU107:AU123 AI63:AI87 AR68:AR80 AU68:AU86 AO68:AO86" xr:uid="{A4325AB2-C881-4948-AB40-B7F6F3DB81C3}">
      <formula1>0</formula1>
      <formula2>100</formula2>
    </dataValidation>
    <dataValidation type="decimal" operator="greaterThanOrEqual" allowBlank="1" showErrorMessage="1" errorTitle="Nabavna vrednost" error="celo število!" sqref="J406 JF406 TB406 ACX406 AMT406 AWP406 BGL406 BQH406 CAD406 CJZ406 CTV406 DDR406 DNN406 DXJ406 EHF406 ERB406 FAX406 FKT406 FUP406 GEL406 GOH406 GYD406 HHZ406 HRV406 IBR406 ILN406 IVJ406 JFF406 JPB406 JYX406 KIT406 KSP406 LCL406 LMH406 LWD406 MFZ406 MPV406 MZR406 NJN406 NTJ406 ODF406 ONB406 OWX406 PGT406 PQP406 QAL406 QKH406 QUD406 RDZ406 RNV406 RXR406 SHN406 SRJ406 TBF406 TLB406 TUX406 UET406 UOP406 UYL406 VIH406 VSD406 WBZ406 WLV406 WVR406" xr:uid="{41D77753-68D6-4852-A191-3D36FC562D70}">
      <formula1>0</formula1>
      <formula2>0</formula2>
    </dataValidation>
    <dataValidation type="whole" allowBlank="1" showErrorMessage="1" errorTitle="Stopnja odpisanosti" error="odstotek (celoštevilska vrednost)" sqref="W406 JS406 TO406 ADK406 ANG406 AXC406 BGY406 BQU406 CAQ406 CKM406 CUI406 DEE406 DOA406 DXW406 EHS406 ERO406 FBK406 FLG406 FVC406 GEY406 GOU406 GYQ406 HIM406 HSI406 ICE406 IMA406 IVW406 JFS406 JPO406 JZK406 KJG406 KTC406 LCY406 LMU406 LWQ406 MGM406 MQI406 NAE406 NKA406 NTW406 ODS406 ONO406 OXK406 PHG406 PRC406 QAY406 QKU406 QUQ406 REM406 ROI406 RYE406 SIA406 SRW406 TBS406 TLO406 TVK406 UFG406 UPC406 UYY406 VIU406 VSQ406 WCM406 WMI406 WWE406" xr:uid="{D5CBFB65-CBDB-4898-8752-7435B790FE73}">
      <formula1>0</formula1>
      <formula2>100</formula2>
    </dataValidation>
    <dataValidation type="whole" allowBlank="1" showErrorMessage="1" errorTitle="Letna stopnja izkoriščenosti" error="odstotek (celoštevilska vrednost)" sqref="V406 JR406 TN406 ADJ406 ANF406 AXB406 BGX406 BQT406 CAP406 CKL406 CUH406 DED406 DNZ406 DXV406 EHR406 ERN406 FBJ406 FLF406 FVB406 GEX406 GOT406 GYP406 HIL406 HSH406 ICD406 ILZ406 IVV406 JFR406 JPN406 JZJ406 KJF406 KTB406 LCX406 LMT406 LWP406 MGL406 MQH406 NAD406 NJZ406 NTV406 ODR406 ONN406 OXJ406 PHF406 PRB406 QAX406 QKT406 QUP406 REL406 ROH406 RYD406 SHZ406 SRV406 TBR406 TLN406 TVJ406 UFF406 UPB406 UYX406 VIT406 VSP406 WCL406 WMH406 WWD406" xr:uid="{0947EEC2-87A1-414A-B42D-092C68E5577F}">
      <formula1>0</formula1>
      <formula2>100</formula2>
    </dataValidation>
    <dataValidation type="decimal" errorStyle="warning" allowBlank="1" showErrorMessage="1" errorTitle="Cena" error="mora biti enaka ali manjša od lastne cene" sqref="Q406 JM406 TI406 ADE406 ANA406 AWW406 BGS406 BQO406 CAK406 CKG406 CUC406 DDY406 DNU406 DXQ406 EHM406 ERI406 FBE406 FLA406 FUW406 GES406 GOO406 GYK406 HIG406 HSC406 IBY406 ILU406 IVQ406 JFM406 JPI406 JZE406 KJA406 KSW406 LCS406 LMO406 LWK406 MGG406 MQC406 MZY406 NJU406 NTQ406 ODM406 ONI406 OXE406 PHA406 PQW406 QAS406 QKO406 QUK406 REG406 ROC406 RXY406 SHU406 SRQ406 TBM406 TLI406 TVE406 UFA406 UOW406 UYS406 VIO406 VSK406 WCG406 WMC406 WVY406" xr:uid="{142CFD90-7049-4197-BF17-F16CACCBBEAE}">
      <formula1>0</formula1>
      <formula2>U406</formula2>
    </dataValidation>
    <dataValidation type="list" allowBlank="1" showErrorMessage="1" errorTitle="Napaka" error="Vrednost mora biti iz seznama 'klasifikacija_meril'." sqref="AB41:AB124" xr:uid="{B354F106-9BE5-4164-A51E-F436754E0629}">
      <formula1>klasifikacija_meril</formula1>
    </dataValidation>
  </dataValidations>
  <hyperlinks>
    <hyperlink ref="X29" r:id="rId1" display="http://www.ki.si/odseki/l-09/oprema/" xr:uid="{C66CEF5F-91A3-4D9C-A7CB-9D51FB8EBC07}"/>
    <hyperlink ref="X22" r:id="rId2" display="http://www.fkkt.uni-lj.si/sl/oddelki-in-katedre/oddelek-za-kemijsko-inzenirstvo-in-tehnisko-varnost/katedra-za-poklicno-procesno-in-pozarno-varnost/raziskovalna-oprema/" xr:uid="{5EDE4EA4-5B20-440E-BDB4-8ACDFD02F3B6}"/>
    <hyperlink ref="X35" r:id="rId3" xr:uid="{73B67F56-D5CB-477B-BBEC-9CA556FD298D}"/>
    <hyperlink ref="X36" r:id="rId4" xr:uid="{364AD569-A651-44A7-9361-4A59C5EFB730}"/>
    <hyperlink ref="X37" r:id="rId5" location="c1228" xr:uid="{F6183E65-88BC-4287-8827-1B2292ED6679}"/>
    <hyperlink ref="X33" r:id="rId6" location="c397" xr:uid="{BDAB0DDA-F81F-40F3-A0F1-5831DFC904E4}"/>
    <hyperlink ref="X34" r:id="rId7" xr:uid="{61009502-984B-490B-B91A-760894C08DBB}"/>
    <hyperlink ref="X38" r:id="rId8" xr:uid="{A41D4E49-04F3-474C-A7D3-B484870695D7}"/>
    <hyperlink ref="X39" r:id="rId9" xr:uid="{49CA5FEA-93D5-4116-A127-7C582DFA0B50}"/>
    <hyperlink ref="X40" r:id="rId10" xr:uid="{3B67142C-6040-424B-B908-901E7C520BBD}"/>
    <hyperlink ref="X336" r:id="rId11" xr:uid="{E5C60305-C70F-4AF5-9EAF-2842FDE1525B}"/>
    <hyperlink ref="X337:X367" r:id="rId12" display="https://www.imt.si/organizacijske-enote/infrastrukturna-organizacijska-enota" xr:uid="{02A63C58-32B6-4B63-A39B-B909D1EE9747}"/>
    <hyperlink ref="X371:X372" r:id="rId13" display="https://www.imt.si/organizacijske-enote/infrastrukturna-organizacijska-enota" xr:uid="{DB4DC84E-E41A-4CA4-A8A9-A1BDAE5F210C}"/>
    <hyperlink ref="X373" r:id="rId14" xr:uid="{83979CE5-8F89-40BC-B2B5-7E40967612C0}"/>
    <hyperlink ref="X368:X370" r:id="rId15" display="https://www.imt.si/organizacijske-enote/infrastrukturna-organizacijska-enota" xr:uid="{92236A72-11D3-4397-8CCA-B2687230895A}"/>
    <hyperlink ref="X672" r:id="rId16" xr:uid="{A3AF0A28-C00B-49E1-94E4-839232BE179D}"/>
    <hyperlink ref="X673" r:id="rId17" xr:uid="{A2538D5B-0B50-4011-B062-013B5E0362B9}"/>
    <hyperlink ref="X774" r:id="rId18" xr:uid="{61288EDA-4682-438B-9BC3-22888A132EB7}"/>
    <hyperlink ref="X775" r:id="rId19" xr:uid="{6D15CB11-9A68-4572-9344-982AE9B604F5}"/>
    <hyperlink ref="X792" r:id="rId20" xr:uid="{71F5957A-8854-4A87-BE5D-EF37945C106D}"/>
    <hyperlink ref="X784" r:id="rId21" xr:uid="{83D86E4B-E4C3-4DDF-9A04-66BA37921C4B}"/>
    <hyperlink ref="X781" r:id="rId22" xr:uid="{0659B081-A605-4C31-995A-5A2DAF62D546}"/>
    <hyperlink ref="X773" r:id="rId23" xr:uid="{9737BD21-3D8A-4C41-A93F-F6717417A229}"/>
    <hyperlink ref="X782" r:id="rId24" xr:uid="{1C04888D-37B3-4E90-A84C-2F7B4E35BEBC}"/>
    <hyperlink ref="X783" r:id="rId25" xr:uid="{FCD973B3-8D83-4615-ACBE-BE1E196ABC23}"/>
    <hyperlink ref="X770" r:id="rId26" xr:uid="{3E42B43F-1C11-4C2D-B81E-C09B2E0408B7}"/>
    <hyperlink ref="X772" r:id="rId27" xr:uid="{75903CCA-3696-42EB-A5C7-36BF0DED12AB}"/>
    <hyperlink ref="X778" r:id="rId28" xr:uid="{F635D824-7C3F-4337-B9F6-341FE2B0DFA3}"/>
    <hyperlink ref="X779" r:id="rId29" xr:uid="{308ECCBA-BFDD-4679-9446-C693C7F22D1F}"/>
    <hyperlink ref="X788" r:id="rId30" xr:uid="{3FF0519E-A59C-41C0-8F84-995A8222FACF}"/>
    <hyperlink ref="X785" r:id="rId31" xr:uid="{5C6E4D3F-3BCE-47B9-9947-C15766BCCED8}"/>
    <hyperlink ref="X789" r:id="rId32" xr:uid="{2975107F-00EC-4882-BB9E-279B9CE1FAA5}"/>
    <hyperlink ref="X786" r:id="rId33" xr:uid="{79847CCF-B14C-4A68-95F2-31DBA0F57D02}"/>
    <hyperlink ref="X787" r:id="rId34" xr:uid="{389493E5-2B18-4506-B9A4-1D6AE45E8B67}"/>
    <hyperlink ref="X791" r:id="rId35" xr:uid="{268CF1AB-1354-4A9E-9AED-28F8E9B5B3A6}"/>
    <hyperlink ref="X794" r:id="rId36" xr:uid="{117340BF-A73A-4B37-8FB8-7EC2E6FE0094}"/>
    <hyperlink ref="X777" r:id="rId37" xr:uid="{397A4077-B91E-4109-8947-5D2DEA6A0237}"/>
    <hyperlink ref="X776" r:id="rId38" xr:uid="{D2AC6AD9-C196-424C-8FF7-7C3C5672BE9B}"/>
    <hyperlink ref="X800" r:id="rId39" xr:uid="{ED73833F-49E2-402E-9EE7-0C72D4EEF577}"/>
    <hyperlink ref="X807" r:id="rId40" xr:uid="{F2D719AE-BCA7-4156-AD1A-B664BB02C8A1}"/>
    <hyperlink ref="X809" r:id="rId41" xr:uid="{E4E92AE1-BD92-4DF1-8A52-3D735121A067}"/>
    <hyperlink ref="X818" r:id="rId42" xr:uid="{CAB4C417-20B4-429E-8DAD-A55AB910E5EA}"/>
    <hyperlink ref="X826" r:id="rId43" xr:uid="{0E4A07C9-9965-4B3F-ADB2-DE58D58B3DBB}"/>
    <hyperlink ref="X888" r:id="rId44" xr:uid="{F5F80B58-6A3A-425F-AD1F-D6351DAC016F}"/>
    <hyperlink ref="X922" r:id="rId45" xr:uid="{90A717DD-2840-4E96-8587-5D94FE15B378}"/>
    <hyperlink ref="X934" r:id="rId46" xr:uid="{E66B3518-6C5A-4238-B4E7-6080E0D8B9D5}"/>
    <hyperlink ref="X1009" r:id="rId47" xr:uid="{1D41B91A-28D3-4D1A-8759-6C804215EE7F}"/>
    <hyperlink ref="X1010" r:id="rId48" xr:uid="{8B632CBF-1CD5-4F5A-8B6E-B1D4DEDC464C}"/>
    <hyperlink ref="X1011" r:id="rId49" xr:uid="{81D3A6E5-D1FA-4A3A-BE8F-825431A00C4D}"/>
    <hyperlink ref="X1012" r:id="rId50" xr:uid="{DB1F0B94-646A-4904-9209-8FB14EC7074A}"/>
    <hyperlink ref="X1013" r:id="rId51" xr:uid="{015344E2-FB73-4E40-80CC-0246D903899B}"/>
    <hyperlink ref="X1014" r:id="rId52" xr:uid="{E88C56D7-8ED2-4278-BB85-5BCFE40A51F1}"/>
    <hyperlink ref="X1015" r:id="rId53" xr:uid="{328EEED8-327C-4237-90C4-8D44E1605D2D}"/>
    <hyperlink ref="X1016" r:id="rId54" xr:uid="{490113AE-8640-4EA7-8EF9-D8CA7533A1B4}"/>
    <hyperlink ref="X1017" r:id="rId55" xr:uid="{27E2858C-CCB7-4AE6-AF7F-C6EFE48EC941}"/>
    <hyperlink ref="X1018" r:id="rId56" xr:uid="{3F4E6471-3209-41D7-AB31-52CE7EC711AB}"/>
    <hyperlink ref="X1019" r:id="rId57" xr:uid="{03FCB6B4-7025-4015-BBCD-92347FC026D9}"/>
    <hyperlink ref="X1020" r:id="rId58" xr:uid="{74461B5C-4264-404C-A5A9-40295DB24753}"/>
    <hyperlink ref="X1021" r:id="rId59" xr:uid="{2BF2B571-09DD-46AF-AC6E-E5314D44D472}"/>
    <hyperlink ref="X1022" r:id="rId60" xr:uid="{0ABA2712-9F7F-4BDA-A9C9-54A746139392}"/>
    <hyperlink ref="X1023" r:id="rId61" xr:uid="{B0605767-C13E-4821-AA9B-1AFE446D404B}"/>
    <hyperlink ref="X1024" r:id="rId62" xr:uid="{5179EAED-C2DD-4DC5-9ACB-6CD8375382F6}"/>
    <hyperlink ref="X1029" r:id="rId63" xr:uid="{E291BC34-4AD8-4685-8B1B-23DCC4685FB7}"/>
    <hyperlink ref="X1031" r:id="rId64" xr:uid="{A1B52731-BD06-413F-8AB9-E1BF77DDB27F}"/>
    <hyperlink ref="X1032" r:id="rId65" xr:uid="{AE460452-BD4F-438F-B312-43D9BE5BFDDB}"/>
    <hyperlink ref="X1033" r:id="rId66" xr:uid="{5196F40E-D8EC-4B35-95F8-86088D9AE7C0}"/>
    <hyperlink ref="X1034" r:id="rId67" xr:uid="{55BE1366-245C-40A2-A995-363962B747A9}"/>
    <hyperlink ref="X1083" r:id="rId68" xr:uid="{C875DE76-E35B-42A1-AB60-BF50D45A8919}"/>
    <hyperlink ref="X1085" r:id="rId69" xr:uid="{1755B193-A2B8-462A-9A90-4E8FAD19F1D9}"/>
    <hyperlink ref="X1086" r:id="rId70" xr:uid="{A35F33C0-9300-4DE5-BB66-F87B63AD3DA4}"/>
    <hyperlink ref="X1087" r:id="rId71" xr:uid="{D0CB623D-A97D-4453-BE18-57761444A247}"/>
    <hyperlink ref="X1088" r:id="rId72" xr:uid="{D4DCDA8D-A75D-47D4-8FF2-026EE1458C05}"/>
    <hyperlink ref="X1090" r:id="rId73" xr:uid="{6BA87B3E-3660-48FE-8DC4-0D4417C968FB}"/>
    <hyperlink ref="X1091" r:id="rId74" xr:uid="{B5C43101-5611-4F51-A86B-A44FDC14995A}"/>
    <hyperlink ref="X1089" r:id="rId75" xr:uid="{E7CE4494-75BF-4FE1-9DF0-02F18241550B}"/>
    <hyperlink ref="X1094" r:id="rId76" xr:uid="{DF2A0093-BA0B-4C6C-9D11-A1BBE05EE913}"/>
    <hyperlink ref="X1095" r:id="rId77" xr:uid="{2DE8DE06-2D0D-4E17-B854-5992F268C2F8}"/>
    <hyperlink ref="X1103" r:id="rId78" xr:uid="{0F537E18-F6A2-4902-998A-7D88E7CF4835}"/>
    <hyperlink ref="X1123" r:id="rId79" xr:uid="{68064D1A-5922-44AE-82EB-FBDD9060F9AA}"/>
    <hyperlink ref="X1096" r:id="rId80" xr:uid="{DB8D718C-3B5F-4FF3-BAD9-B33A5B62D72C}"/>
    <hyperlink ref="X1097" r:id="rId81" xr:uid="{37C3B32B-F06E-4D88-A272-4EEA9F6E3523}"/>
    <hyperlink ref="X1120" r:id="rId82" xr:uid="{CDD7FC38-F673-4F99-851F-88B2D4B82860}"/>
    <hyperlink ref="X1104" r:id="rId83" xr:uid="{EF44EE8F-3A34-42F1-B505-FF1D90F21096}"/>
    <hyperlink ref="X1109" r:id="rId84" xr:uid="{A00B12C7-DFEA-465C-AB28-FE3F3188DECA}"/>
    <hyperlink ref="X1107" r:id="rId85" xr:uid="{563574E3-0955-42F8-A5B3-3467ACC59608}"/>
    <hyperlink ref="X1108" r:id="rId86" xr:uid="{B6767085-B254-4629-987D-3A08B7C5E14D}"/>
    <hyperlink ref="X1106" r:id="rId87" xr:uid="{B6BC1182-1004-4D62-8C94-E236AB729EC4}"/>
    <hyperlink ref="X1111" r:id="rId88" xr:uid="{CC7F87A9-CABB-4EBA-A840-EDF9B59AD8D6}"/>
    <hyperlink ref="X1113" r:id="rId89" xr:uid="{47354F7B-7AFD-4104-9075-B300013DBB90}"/>
    <hyperlink ref="X1116" r:id="rId90" xr:uid="{CF524C1B-23C1-461A-A1EF-2FC40A8CA78A}"/>
    <hyperlink ref="X1117" r:id="rId91" xr:uid="{5BCC2342-50B0-4555-A67F-828F9B4CA308}"/>
    <hyperlink ref="X1105" r:id="rId92" xr:uid="{BE67730E-B8DD-433F-BFFC-20E507E7B9A2}"/>
    <hyperlink ref="X1110" r:id="rId93" xr:uid="{E203DD85-A8DB-448A-BAAF-3F0D9A205D0A}"/>
    <hyperlink ref="X1121" r:id="rId94" xr:uid="{2D6F2E0C-2AB4-451A-A85B-BB4893ACBBFF}"/>
    <hyperlink ref="X1122" r:id="rId95" xr:uid="{F2A91AC5-BE3C-4693-ACD0-97F7A11C4F33}"/>
    <hyperlink ref="X1124" r:id="rId96" xr:uid="{9F048BF9-6DFA-4E04-AF00-B2DC78DD2016}"/>
    <hyperlink ref="X1125" r:id="rId97" xr:uid="{5354EF0F-13C8-486E-82C5-441C0DDF10A2}"/>
    <hyperlink ref="X1130" r:id="rId98" xr:uid="{E4AED0E7-CE51-4309-97C1-774B0F7C1A0A}"/>
    <hyperlink ref="X1131" r:id="rId99" xr:uid="{FA34B9F3-8867-413A-B6A0-D336319449ED}"/>
    <hyperlink ref="X1132" r:id="rId100" xr:uid="{D83AFB30-2ADD-47F7-8AD5-35C638F08576}"/>
    <hyperlink ref="X1114" r:id="rId101" xr:uid="{1731AF1D-F2A2-4B8C-837B-3B379EF8346F}"/>
    <hyperlink ref="X1115" r:id="rId102" xr:uid="{9582166E-D57D-4D4F-9297-41F49736AD7A}"/>
    <hyperlink ref="X1112" r:id="rId103" xr:uid="{75B02EA3-298C-4F14-84D5-D0EB104445F2}"/>
    <hyperlink ref="X1126" r:id="rId104" xr:uid="{A7A08CF1-6EFC-452D-A1EF-11F982B144D1}"/>
    <hyperlink ref="X1127" r:id="rId105" xr:uid="{BEA95FFF-C1B1-4932-A745-B6DA8F05EA72}"/>
    <hyperlink ref="X1129" r:id="rId106" xr:uid="{6B1EEB67-A3D3-47BA-B4A4-D2A96D02E566}"/>
    <hyperlink ref="X1128" r:id="rId107" xr:uid="{B4043AA2-8C46-4C0E-9F50-3E2E23961B23}"/>
    <hyperlink ref="X1098" r:id="rId108" xr:uid="{04E5D8DD-22A8-4E64-ABD2-E8042C886E34}"/>
    <hyperlink ref="X1099" r:id="rId109" xr:uid="{E17040DC-CD3E-4E79-856C-4892976A8B28}"/>
    <hyperlink ref="X1100" r:id="rId110" xr:uid="{2319F586-EDD8-4A79-A370-7F07E773D435}"/>
    <hyperlink ref="X1101" r:id="rId111" xr:uid="{8C33CADA-A6E4-48C0-BCC1-20220B1B461E}"/>
    <hyperlink ref="X1102" r:id="rId112" xr:uid="{FB7DA6BE-C358-448B-83A9-381F4CA449E7}"/>
    <hyperlink ref="X1135" r:id="rId113" xr:uid="{425EA15B-1783-478C-927C-D3E977CE8923}"/>
    <hyperlink ref="X1140" r:id="rId114" xr:uid="{105368C0-A29F-41CC-8A2F-17C09591F642}"/>
    <hyperlink ref="X1138" r:id="rId115" xr:uid="{E66EF776-BF44-46A1-93B2-CFCB236E959D}"/>
    <hyperlink ref="X1139" r:id="rId116" xr:uid="{81FADBED-046F-4C06-83D0-8EF1BA613FF1}"/>
    <hyperlink ref="X1133" r:id="rId117" xr:uid="{A84F86D0-C1F1-4686-ACA2-A9D0E115B1B5}"/>
    <hyperlink ref="X1134" r:id="rId118" xr:uid="{4CAC893C-309D-43AA-92D7-798832785947}"/>
    <hyperlink ref="X1136" r:id="rId119" xr:uid="{23394C71-C9BD-4381-B34F-7AB9024E3A4B}"/>
    <hyperlink ref="X1137" r:id="rId120" xr:uid="{47B1D503-30BD-4C9B-A8B9-83268057F440}"/>
    <hyperlink ref="X1119" r:id="rId121" xr:uid="{0C13E48F-B502-4D23-B8AA-1479385D8297}"/>
    <hyperlink ref="X1118" r:id="rId122" xr:uid="{8845C94B-78D8-4269-B7B2-499C9D38CD75}"/>
    <hyperlink ref="X1141" r:id="rId123" xr:uid="{EEAD185E-F12B-48B0-9E15-8166C2EC7FB5}"/>
    <hyperlink ref="AJ1179" r:id="rId124" display="http://sicris.si/public/jqm/prj.aspx?lang=slv&amp;opdescr=search&amp;opt=2&amp;subopt=400&amp;code1=cmn&amp;code2=auto&amp;psize=1&amp;hits=1&amp;page=1&amp;count=&amp;search_term=janez%20mlakar&amp;id=18383&amp;slng=&amp;order_by=" xr:uid="{3636DE55-2605-477D-A690-6C5C454F522A}"/>
    <hyperlink ref="AJ1181" r:id="rId125" display="http://sicris.si/public/jqm/prj.aspx?lang=slv&amp;opdescr=search&amp;opt=2&amp;subopt=400&amp;code1=cmn&amp;code2=auto&amp;psize=1&amp;hits=1&amp;page=1&amp;count=&amp;search_term=janez%20mlakar&amp;id=18383&amp;slng=&amp;order_by=" xr:uid="{65FD2A0B-12B0-44D2-A80B-51FDB758D117}"/>
    <hyperlink ref="X1195" r:id="rId126" xr:uid="{EA0E8BA9-DB6D-433F-A08E-9E706743D6FB}"/>
    <hyperlink ref="X147" r:id="rId127" xr:uid="{BDC3B76F-C607-4921-AF6C-ECC178C10336}"/>
    <hyperlink ref="X160" r:id="rId128" xr:uid="{87D1E132-F4DF-47CA-AFD6-2EDC9ADDBDB8}"/>
    <hyperlink ref="X149" r:id="rId129" xr:uid="{A32FFFFA-3414-42E9-97B5-07400C99E76D}"/>
    <hyperlink ref="X148" r:id="rId130" xr:uid="{914CF747-3628-453D-9779-180C49065FC9}"/>
    <hyperlink ref="X125" r:id="rId131" xr:uid="{44AE2F1A-B386-4CEE-9AC0-9BCCD00A154D}"/>
    <hyperlink ref="X127" r:id="rId132" xr:uid="{E9A93536-3CBF-49AE-958F-463F7E408A32}"/>
    <hyperlink ref="X129" r:id="rId133" xr:uid="{AD3F6210-765E-402C-94EF-F4D4FED87B73}"/>
    <hyperlink ref="X132" r:id="rId134" xr:uid="{DAE3942A-6C6F-4793-B59F-2F78A640FB21}"/>
    <hyperlink ref="X133" r:id="rId135" xr:uid="{F2A74CA6-E0BC-4799-954C-6AA753850338}"/>
    <hyperlink ref="X134" r:id="rId136" xr:uid="{F0431812-8393-4BC1-80AF-2CCEEB605C7C}"/>
    <hyperlink ref="X137" r:id="rId137" xr:uid="{27B4DC44-CC25-4759-99F2-C9A009A61041}"/>
    <hyperlink ref="X139" r:id="rId138" xr:uid="{478D6EE2-1635-4B7B-A4DF-F85E6993DE79}"/>
    <hyperlink ref="X140" r:id="rId139" xr:uid="{3E4D4786-FC20-48E6-8B53-0AF76E1A06D6}"/>
    <hyperlink ref="X141" r:id="rId140" xr:uid="{2D11F2B0-CF4E-4D25-AEEE-5AD23FB96172}"/>
    <hyperlink ref="X142" r:id="rId141" xr:uid="{409A9364-565F-479C-BC95-76E31F5A3D12}"/>
    <hyperlink ref="X143" r:id="rId142" xr:uid="{47F31E73-CCBB-46BF-8DB8-22CE04929F78}"/>
    <hyperlink ref="X130" r:id="rId143" xr:uid="{F75D081B-EAE5-4554-BFE7-A5A0F05E1C6D}"/>
    <hyperlink ref="X126" r:id="rId144" xr:uid="{52BD11EA-E56A-41B8-BD92-73E4D0A6B006}"/>
    <hyperlink ref="X162" r:id="rId145" xr:uid="{BBA26AD6-BD30-4943-B372-DEB683163958}"/>
    <hyperlink ref="X161" r:id="rId146" xr:uid="{CB4868FC-BB5F-47F0-B7B7-A3B820365E92}"/>
    <hyperlink ref="X154" r:id="rId147" xr:uid="{939F4B16-4E68-411C-8349-AD7FF45CC250}"/>
    <hyperlink ref="X155" r:id="rId148" xr:uid="{DD1420BE-20B5-467F-94A5-134F349FEACF}"/>
    <hyperlink ref="X135" r:id="rId149" xr:uid="{56372ACA-2067-4669-96AC-B5438194D87E}"/>
    <hyperlink ref="X138" r:id="rId150" xr:uid="{0349962B-613D-48F2-8D49-3EC4CDB5582B}"/>
    <hyperlink ref="X131" r:id="rId151" xr:uid="{4575A940-1A9F-4DA8-BE60-CA4EBA9C0421}"/>
    <hyperlink ref="X150" r:id="rId152" xr:uid="{D918C45D-E8ED-4E45-A692-5AB394BA648D}"/>
    <hyperlink ref="X305" r:id="rId153" xr:uid="{55BFD3A1-B4B5-467E-AD72-C1708D7F2154}"/>
    <hyperlink ref="X306:X335" r:id="rId154" display="https://www.ijs.si/ijsw/Znotraj%20hi%C5%A1e/Desno?action=AttachFile&amp;do=get&amp;tar_x000a_get=ARRS_Evidenca_opreme_2021.xlsx" xr:uid="{C938E53E-9487-466F-B1ED-EE67DBD89E7D}"/>
    <hyperlink ref="X164:X304" r:id="rId155" display="https://www.ijs.si/ijsw/Znotraj%20hi%C5%A1e/Desno?action=AttachFile&amp;do=get&amp;tar_x000a_get=ARRS_Evidenca_opreme_2021.xlsx" xr:uid="{BF6E9DEC-76B7-42F6-BBB2-40DFCAFB117C}"/>
    <hyperlink ref="X386" r:id="rId156" xr:uid="{95543F40-B6D3-4D36-BA66-2154B9E540A3}"/>
    <hyperlink ref="X387" r:id="rId157" xr:uid="{17E8E506-2A79-4988-B9E9-3348C82A80AC}"/>
    <hyperlink ref="X388" r:id="rId158" xr:uid="{938856B3-FCDD-4783-9BA0-54BEF288DFBE}"/>
    <hyperlink ref="X389" r:id="rId159" xr:uid="{F56D6BD5-1521-4CD9-A948-DC40EDFBD2CF}"/>
    <hyperlink ref="X390" r:id="rId160" xr:uid="{A7E2A2F7-C720-41B8-AA4F-41C84952DF0B}"/>
    <hyperlink ref="X563" r:id="rId161" xr:uid="{B6D10ED2-5878-40BE-B7A0-BD1F364F9CA2}"/>
    <hyperlink ref="X564" r:id="rId162" xr:uid="{7845F5FB-7D4D-46DB-A4B0-B17F8A657B82}"/>
    <hyperlink ref="X566" r:id="rId163" xr:uid="{947C6FEE-DF1D-44A6-9F71-C7777B1A3E5B}"/>
    <hyperlink ref="X567" r:id="rId164" display="http://sl.gozdis.si/infrastrukturni-program/raziskovalna-oprema/" xr:uid="{A1EADD83-E317-43DE-BD1D-C63D96E7992D}"/>
    <hyperlink ref="X565" r:id="rId165" xr:uid="{9D409B65-8501-449D-A117-A7EC013A7CF5}"/>
    <hyperlink ref="X677" r:id="rId166" display="http://is.zrc-sazu.si/oprema " xr:uid="{D19960BE-7F2D-4D0D-B915-78434B221DC7}"/>
    <hyperlink ref="X676" r:id="rId167" display="http://www.uirs.si/sl-si/Raziskovalna-oprema" xr:uid="{43897908-D049-4B43-B7D5-C35D0F9B4682}"/>
    <hyperlink ref="X403" r:id="rId168" xr:uid="{A709C4C7-E597-4488-B12E-1DF9F1DFB214}"/>
    <hyperlink ref="X404" r:id="rId169" xr:uid="{2AC1B92A-5EAD-4FF8-B174-6FE731CE8F57}"/>
    <hyperlink ref="X434" r:id="rId170" tooltip="blocked::http://www.mf.uni-lj.si/ris/oprema" xr:uid="{B092147D-8A62-4FCD-9F3C-5937998ACF37}"/>
    <hyperlink ref="X438" r:id="rId171" tooltip="blocked::http://www.mf.uni-lj.si/ris/oprema" xr:uid="{BDA5BBBE-2485-4BF9-B1E8-0C42F1FE2D16}"/>
    <hyperlink ref="X439" r:id="rId172" tooltip="blocked::http://www.mf.uni-lj.si/ris/oprema" xr:uid="{AF82E2A5-248D-4EF3-AEAF-0006BA59E03C}"/>
    <hyperlink ref="X436" r:id="rId173" tooltip="blocked::http://www.mf.uni-lj.si/ris/oprema" xr:uid="{76108F11-19A9-4EA5-9FA9-FB046809BAC3}"/>
    <hyperlink ref="X461" r:id="rId174" tooltip="blocked::http://www.mf.uni-lj.si/ris/oprema" xr:uid="{66C3C156-0F96-4099-AC36-15A9A9C1C2E4}"/>
    <hyperlink ref="X458" r:id="rId175" xr:uid="{3754818E-5BE5-4A37-B40B-C486ABF87D34}"/>
    <hyperlink ref="X416" r:id="rId176" xr:uid="{3C4B5E82-A239-4D3A-AFDD-EE9D93155A25}"/>
    <hyperlink ref="X464" r:id="rId177" xr:uid="{E7899AF1-B38D-48DE-8259-4A83F0A999E8}"/>
    <hyperlink ref="X427" r:id="rId178" xr:uid="{FA1728D0-E6D6-4129-80B2-3DC337D6F8FC}"/>
    <hyperlink ref="X446" r:id="rId179" xr:uid="{2940D389-5830-491B-893F-7731590549CD}"/>
    <hyperlink ref="X454" r:id="rId180" xr:uid="{2FD7BC00-17C2-4890-94BF-F10D42716970}"/>
    <hyperlink ref="X455" r:id="rId181" xr:uid="{96134BF8-5C2A-411C-895B-21B24F5F4042}"/>
    <hyperlink ref="X462" r:id="rId182" xr:uid="{8861E7B2-4BB9-4561-BA9B-A070FD4472E6}"/>
    <hyperlink ref="X423" r:id="rId183" xr:uid="{814C5CB3-371B-4B52-AFE4-064D308B7096}"/>
    <hyperlink ref="X433" r:id="rId184" xr:uid="{24C0D5D9-65A1-401C-8213-6A4C2BB92F5E}"/>
    <hyperlink ref="X441" r:id="rId185" xr:uid="{44858B9F-CA9D-4588-883C-5481208799EE}"/>
    <hyperlink ref="X442" r:id="rId186" xr:uid="{03436DD9-D786-430F-960B-D4C56887F2BF}"/>
    <hyperlink ref="X450:X452" r:id="rId187" display="http://ibk.mf.uni-lj.si/equipment" xr:uid="{786A215C-66E9-4A7A-B781-41CA9E5266B5}"/>
    <hyperlink ref="X437" r:id="rId188" xr:uid="{A4AE42E7-1510-4D0E-B92E-24DA85E72F8A}"/>
    <hyperlink ref="X466" r:id="rId189" xr:uid="{4E487A39-A8BC-4C53-92FA-5D1D065E555E}"/>
    <hyperlink ref="X478" r:id="rId190" xr:uid="{B58232C5-2E3C-426D-BC72-3DDE563A20E0}"/>
    <hyperlink ref="X476" r:id="rId191" xr:uid="{073FB2EF-A189-46E0-A54D-C5396BE25CF4}"/>
    <hyperlink ref="X419" r:id="rId192" xr:uid="{C87DA88B-9C65-4EA3-94AE-3586080F210E}"/>
    <hyperlink ref="X424" r:id="rId193" xr:uid="{15AEF66C-699C-4787-821C-D6F91041173D}"/>
    <hyperlink ref="X447" r:id="rId194" tooltip="blocked::http://www.mf.uni-lj.si/ris/oprema" xr:uid="{4340E868-CDC2-409B-A0AE-CCCE7AF44801}"/>
    <hyperlink ref="X459" r:id="rId195" xr:uid="{02245E14-756F-42BA-8E0D-B7658A59C506}"/>
    <hyperlink ref="X460" r:id="rId196" xr:uid="{07B1ED31-187B-4D75-ABF3-AD700ECFDD2B}"/>
    <hyperlink ref="X470" r:id="rId197" xr:uid="{4287E69F-487C-49DE-8F12-651BDDE64ABE}"/>
    <hyperlink ref="X471" r:id="rId198" xr:uid="{869A9116-924C-468C-9B5D-B0E61133CB58}"/>
    <hyperlink ref="X477" r:id="rId199" xr:uid="{F35B9586-BFD5-4E38-A840-7E8F78D60964}"/>
    <hyperlink ref="X432" r:id="rId200" xr:uid="{FE737C6A-A21C-4347-BE68-11E04D59913D}"/>
    <hyperlink ref="X479" r:id="rId201" xr:uid="{E2AD8C28-06FA-46A6-98C6-D5DF267B02C1}"/>
    <hyperlink ref="X482" r:id="rId202" xr:uid="{9DC0A446-EAE7-4647-BDEB-E99530B175C9}"/>
    <hyperlink ref="X489" r:id="rId203" xr:uid="{89830721-4F68-4959-B290-B51ACF769CDE}"/>
    <hyperlink ref="X487" r:id="rId204" xr:uid="{EFED4AA6-81F2-4080-BCE7-F00A98C1707A}"/>
    <hyperlink ref="X484" r:id="rId205" xr:uid="{BF1C1754-C5CC-4BED-93F1-926A01C2063B}"/>
    <hyperlink ref="X417" r:id="rId206" xr:uid="{E9A4C787-CEA8-49BA-BD00-83667E4977A6}"/>
    <hyperlink ref="X469" r:id="rId207" xr:uid="{0E1C0DA7-B299-40C0-8761-7168A7A5B6B0}"/>
    <hyperlink ref="X488" r:id="rId208" display="https://www.mf.uni-lj.si/application/files/7415/8391/7733/Razpolozljiva_raziskovalna_oprema_UL_MF.pdf" xr:uid="{4D84A7D2-C7F2-453F-BF1E-8E3FE12B8515}"/>
    <hyperlink ref="X473" r:id="rId209" xr:uid="{60E91A43-0A9A-48C9-81DF-AA340C6CB920}"/>
    <hyperlink ref="X493" r:id="rId210" xr:uid="{B0E79CC5-A230-4B04-B597-6356ED016E43}"/>
    <hyperlink ref="X494" r:id="rId211" xr:uid="{C87BF9A1-6B26-4C67-BDF3-6CD5C9C72A28}"/>
    <hyperlink ref="X495" r:id="rId212" xr:uid="{8BBD2DA9-3104-431E-B978-199ACEDECB27}"/>
    <hyperlink ref="X496" r:id="rId213" xr:uid="{6A845398-1C94-45A7-88DA-E21B6E2453A1}"/>
    <hyperlink ref="X497" r:id="rId214" xr:uid="{8977DC12-A25F-4D11-A583-B713FBC51B48}"/>
    <hyperlink ref="X498" r:id="rId215" xr:uid="{9BFDCC94-75F4-41DF-A65B-F279B7BD95A0}"/>
    <hyperlink ref="X499" r:id="rId216" xr:uid="{9456B6E4-AB78-4D33-A611-4CDD6A0EA96B}"/>
    <hyperlink ref="X483" r:id="rId217" xr:uid="{4BD5678F-16C4-4E55-813A-F25FFBD841E3}"/>
    <hyperlink ref="X480" r:id="rId218" xr:uid="{C340E82C-D7BF-4805-9B95-21162DB94CA5}"/>
    <hyperlink ref="X463" r:id="rId219" xr:uid="{4AEB9A2F-DE59-4303-9429-9867FF2C2AED}"/>
    <hyperlink ref="X456" r:id="rId220" xr:uid="{76A64A07-B10F-4FF8-81D7-A92778F4F585}"/>
    <hyperlink ref="X425" r:id="rId221" xr:uid="{D6BF5F1F-63FC-4D04-A94A-356D48383B6E}"/>
    <hyperlink ref="X412" r:id="rId222" xr:uid="{DE5E30D6-F81C-4E6C-BF2B-EFB3B3E79857}"/>
    <hyperlink ref="X413" r:id="rId223" xr:uid="{52064D29-4CF2-4776-A3F9-A024140B8783}"/>
    <hyperlink ref="X414" r:id="rId224" xr:uid="{9429036E-E2CB-47F7-A54C-0EFE7F5D1660}"/>
    <hyperlink ref="X415" r:id="rId225" xr:uid="{22002D02-BE19-4DB0-8294-B3E48CF4FD6A}"/>
    <hyperlink ref="X435" r:id="rId226" tooltip="blocked::http://www.mf.uni-lj.si/ris/oprema" xr:uid="{227ABC8C-4867-420C-9F38-B5508AF91868}"/>
    <hyperlink ref="X468" r:id="rId227" tooltip="blocked::http://www.mf.uni-lj.si/ris/oprema" xr:uid="{720CA035-FAA6-4E39-B7C8-70005D8FC895}"/>
    <hyperlink ref="X481" r:id="rId228" xr:uid="{80AE63CC-F9E3-4864-BC7E-1B125A34ADD9}"/>
    <hyperlink ref="X486" r:id="rId229" xr:uid="{20D8FF32-999A-4A1B-AB93-7CFEBFE59898}"/>
    <hyperlink ref="X591" r:id="rId230" tooltip="https://www.bf.uni-lj.si/sl/raziskave/raziskovalna-oprema/" xr:uid="{8295245B-D301-4FEC-9E8C-78A576559B1D}"/>
    <hyperlink ref="X592" r:id="rId231" tooltip="https://www.bf.uni-lj.si/sl/raziskave/raziskovalna-oprema/" xr:uid="{DC90C1AB-215E-4ECC-8F34-626DB14AC45B}"/>
    <hyperlink ref="X593" r:id="rId232" tooltip="https://www.bf.uni-lj.si/sl/raziskave/raziskovalna-oprema/" xr:uid="{F661F50F-2599-4F17-9E40-37B31FCBD571}"/>
    <hyperlink ref="X595" r:id="rId233" tooltip="https://www.bf.uni-lj.si/sl/raziskave/raziskovalna-oprema/" xr:uid="{B57E5A10-3306-460A-B2B3-AB5FF48D1BDC}"/>
    <hyperlink ref="X597" r:id="rId234" tooltip="https://www.bf.uni-lj.si/sl/raziskave/raziskovalna-oprema/" xr:uid="{2AD00C4B-F89F-4F56-82D9-19A2A263A972}"/>
    <hyperlink ref="X601" r:id="rId235" tooltip="https://www.bf.uni-lj.si/sl/raziskave/raziskovalna-oprema/" xr:uid="{D0A8367B-D80E-425A-94AE-CA29783D5DCF}"/>
    <hyperlink ref="X603" r:id="rId236" tooltip="https://www.bf.uni-lj.si/sl/raziskave/raziskovalna-oprema/" xr:uid="{CD028D47-96A9-4114-9832-6C482B4C1537}"/>
    <hyperlink ref="X611" r:id="rId237" tooltip="https://www.bf.uni-lj.si/sl/raziskave/raziskovalna-oprema/" xr:uid="{34811897-1A90-4737-A54B-6E59FA90D953}"/>
    <hyperlink ref="X613" r:id="rId238" tooltip="https://www.bf.uni-lj.si/sl/raziskave/raziskovalna-oprema/" xr:uid="{1F1C17A3-1A2A-4BF8-9389-97DBC63866D8}"/>
    <hyperlink ref="X615" r:id="rId239" tooltip="https://www.bf.uni-lj.si/sl/raziskave/raziskovalna-oprema/" xr:uid="{4D0A928F-B63C-4F40-B0DA-306E7820046C}"/>
    <hyperlink ref="X617" r:id="rId240" tooltip="https://www.bf.uni-lj.si/sl/raziskave/raziskovalna-oprema/" xr:uid="{625F5D3B-E0E6-475C-AD9F-D8F832F04002}"/>
    <hyperlink ref="X619" r:id="rId241" tooltip="https://www.bf.uni-lj.si/sl/raziskave/raziskovalna-oprema/" xr:uid="{AEAE1258-10BE-4568-BE0A-B3DA4FC82896}"/>
    <hyperlink ref="X621" r:id="rId242" tooltip="https://www.bf.uni-lj.si/sl/raziskave/raziskovalna-oprema/" xr:uid="{60C51CBA-FDEF-45CC-AEB7-2085D99951C1}"/>
    <hyperlink ref="X623" r:id="rId243" tooltip="https://www.bf.uni-lj.si/sl/raziskave/raziskovalna-oprema/" xr:uid="{18585B9B-0D1B-4FD7-A6E2-8EF06DEB2866}"/>
    <hyperlink ref="X625" r:id="rId244" tooltip="https://www.bf.uni-lj.si/sl/raziskave/raziskovalna-oprema/" xr:uid="{968D15EE-F274-4BE1-A592-A41D26585F0D}"/>
    <hyperlink ref="X627" r:id="rId245" tooltip="https://www.bf.uni-lj.si/sl/raziskave/raziskovalna-oprema/" xr:uid="{D2EF1CB3-4748-4AFF-8694-D80CDB22E31F}"/>
    <hyperlink ref="X633" r:id="rId246" tooltip="https://www.bf.uni-lj.si/sl/raziskave/raziskovalna-oprema/" xr:uid="{824BD2AC-5B7B-4B04-B0FB-A3B8E46715FD}"/>
    <hyperlink ref="X635" r:id="rId247" tooltip="https://www.bf.uni-lj.si/sl/raziskave/raziskovalna-oprema/" xr:uid="{E53C625E-9130-4231-993C-2E1BDE9BE792}"/>
    <hyperlink ref="X637" r:id="rId248" tooltip="https://www.bf.uni-lj.si/sl/raziskave/raziskovalna-oprema/" xr:uid="{94522F41-8169-4B31-A105-E7338AC617E1}"/>
    <hyperlink ref="X639" r:id="rId249" tooltip="https://www.bf.uni-lj.si/sl/raziskave/raziskovalna-oprema/" xr:uid="{4A6D6711-3853-47FB-90A1-F3802C850F83}"/>
    <hyperlink ref="X643" r:id="rId250" tooltip="https://www.bf.uni-lj.si/sl/raziskave/raziskovalna-oprema/" xr:uid="{51D97BD7-F51D-4DFD-9457-A4A173625825}"/>
    <hyperlink ref="X645" r:id="rId251" tooltip="https://www.bf.uni-lj.si/sl/raziskave/raziskovalna-oprema/" xr:uid="{51BFB1CE-964E-442D-9952-7DD7FC937830}"/>
    <hyperlink ref="X647" r:id="rId252" tooltip="https://www.bf.uni-lj.si/sl/raziskave/raziskovalna-oprema/" xr:uid="{518EC290-61ED-46CD-9B0A-D6CFF0C41D82}"/>
    <hyperlink ref="X649" r:id="rId253" tooltip="https://www.bf.uni-lj.si/sl/raziskave/raziskovalna-oprema/" xr:uid="{78C4D206-1AAC-4AD8-9084-DB858F67484D}"/>
    <hyperlink ref="X651" r:id="rId254" tooltip="https://www.bf.uni-lj.si/sl/raziskave/raziskovalna-oprema/" xr:uid="{CA9CAEEE-1ECA-41D4-BA84-B74E9EB2939A}"/>
    <hyperlink ref="X653" r:id="rId255" tooltip="https://www.bf.uni-lj.si/sl/raziskave/raziskovalna-oprema/" xr:uid="{B0AECF7C-E2A6-4351-BD9A-CB925DDB18ED}"/>
    <hyperlink ref="X655" r:id="rId256" tooltip="https://www.bf.uni-lj.si/sl/raziskave/raziskovalna-oprema/" xr:uid="{E93FC16A-2941-4DD1-81BA-AE57B0988B5D}"/>
    <hyperlink ref="X657" r:id="rId257" tooltip="https://www.bf.uni-lj.si/sl/raziskave/raziskovalna-oprema/" xr:uid="{97BA2B29-DB5E-4544-BC93-19FA8DE171AC}"/>
    <hyperlink ref="X661" r:id="rId258" tooltip="https://www.bf.uni-lj.si/sl/raziskave/raziskovalna-oprema/" xr:uid="{99C9E151-AB6B-4587-9454-DE51197591B4}"/>
    <hyperlink ref="X594" r:id="rId259" tooltip="https://www.bf.uni-lj.si/sl/raziskave/raziskovalna-oprema/" xr:uid="{B7AE300B-9EA4-4BF8-89BC-2C0AADA67970}"/>
    <hyperlink ref="X596" r:id="rId260" tooltip="https://www.bf.uni-lj.si/sl/raziskave/raziskovalna-oprema/" xr:uid="{F232007B-0B53-4EB6-9705-D2ECAEA0581B}"/>
    <hyperlink ref="X600" r:id="rId261" tooltip="https://www.bf.uni-lj.si/sl/raziskave/raziskovalna-oprema/" xr:uid="{2206AA4E-80B2-443B-BC75-265F83C5507B}"/>
    <hyperlink ref="X602" r:id="rId262" tooltip="https://www.bf.uni-lj.si/sl/raziskave/raziskovalna-oprema/" xr:uid="{6B925020-6E13-45C0-83BC-BA9F64079157}"/>
    <hyperlink ref="X604" r:id="rId263" tooltip="https://www.bf.uni-lj.si/sl/raziskave/raziskovalna-oprema/" xr:uid="{F875E404-CF28-4BD2-BEFD-D045DFC80793}"/>
    <hyperlink ref="X608" r:id="rId264" tooltip="https://www.bf.uni-lj.si/sl/raziskave/raziskovalna-oprema/" xr:uid="{18BFBC79-7BB0-4D53-806A-C2F816E0D9CF}"/>
    <hyperlink ref="X610" r:id="rId265" tooltip="https://www.bf.uni-lj.si/sl/raziskave/raziskovalna-oprema/" xr:uid="{25B52FA4-5CDF-408C-88E6-CE0A8E73D47F}"/>
    <hyperlink ref="X612" r:id="rId266" tooltip="https://www.bf.uni-lj.si/sl/raziskave/raziskovalna-oprema/" xr:uid="{28A76F7B-A5DF-4BE4-B256-977CA858BD18}"/>
    <hyperlink ref="X614" r:id="rId267" tooltip="https://www.bf.uni-lj.si/sl/raziskave/raziskovalna-oprema/" xr:uid="{FBC648B8-3C91-4FD9-9693-5E498353ACC1}"/>
    <hyperlink ref="X616" r:id="rId268" tooltip="https://www.bf.uni-lj.si/sl/raziskave/raziskovalna-oprema/" xr:uid="{E63500B0-F9C1-441B-820F-7613F3B8209E}"/>
    <hyperlink ref="X618" r:id="rId269" tooltip="https://www.bf.uni-lj.si/sl/raziskave/raziskovalna-oprema/" xr:uid="{B0A12F8B-0F64-4B94-A07F-8BEC229ED7C9}"/>
    <hyperlink ref="X620" r:id="rId270" tooltip="https://www.bf.uni-lj.si/sl/raziskave/raziskovalna-oprema/" xr:uid="{6E38A9DE-5DB2-456B-B020-2225D7113EA0}"/>
    <hyperlink ref="X622" r:id="rId271" tooltip="https://www.bf.uni-lj.si/sl/raziskave/raziskovalna-oprema/" xr:uid="{CC291AF7-158E-45A4-8FCB-F39EEAA1DF99}"/>
    <hyperlink ref="X624" r:id="rId272" tooltip="https://www.bf.uni-lj.si/sl/raziskave/raziskovalna-oprema/" xr:uid="{9B73ADF4-88AD-4EEB-90EB-52EBC10AA18F}"/>
    <hyperlink ref="X626" r:id="rId273" tooltip="https://www.bf.uni-lj.si/sl/raziskave/raziskovalna-oprema/" xr:uid="{45C314BB-E217-4EB8-8E79-C192CF0C0F96}"/>
    <hyperlink ref="X628" r:id="rId274" tooltip="https://www.bf.uni-lj.si/sl/raziskave/raziskovalna-oprema/" xr:uid="{C34FC93B-F0C1-43C2-878B-8FEF040D94A0}"/>
    <hyperlink ref="X632" r:id="rId275" tooltip="https://www.bf.uni-lj.si/sl/raziskave/raziskovalna-oprema/" xr:uid="{58D51625-4E7B-4EE5-9B84-1C449BA4C191}"/>
    <hyperlink ref="X634" r:id="rId276" tooltip="https://www.bf.uni-lj.si/sl/raziskave/raziskovalna-oprema/" xr:uid="{F648622A-CD6C-4287-A580-B5C3D7E41E24}"/>
    <hyperlink ref="X636" r:id="rId277" tooltip="https://www.bf.uni-lj.si/sl/raziskave/raziskovalna-oprema/" xr:uid="{C4DB99B3-B1FE-416D-9477-5C3BC9477551}"/>
    <hyperlink ref="X640" r:id="rId278" tooltip="https://www.bf.uni-lj.si/sl/raziskave/raziskovalna-oprema/" xr:uid="{F5D96594-988C-48BB-B51A-1DF947FE1D79}"/>
    <hyperlink ref="X642" r:id="rId279" tooltip="https://www.bf.uni-lj.si/sl/raziskave/raziskovalna-oprema/" xr:uid="{E4F075DF-A5E2-4033-9C5A-5579E859AE9D}"/>
    <hyperlink ref="X644" r:id="rId280" tooltip="https://www.bf.uni-lj.si/sl/raziskave/raziskovalna-oprema/" xr:uid="{5401A707-DA57-4BA3-8DDD-604A3E30FE8F}"/>
    <hyperlink ref="X646" r:id="rId281" tooltip="https://www.bf.uni-lj.si/sl/raziskave/raziskovalna-oprema/" xr:uid="{612BB2FE-D23B-48D0-BF08-6213DD11247D}"/>
    <hyperlink ref="X648" r:id="rId282" tooltip="https://www.bf.uni-lj.si/sl/raziskave/raziskovalna-oprema/" xr:uid="{BBBB3F2B-569D-4E57-8BF9-485BA703AA6B}"/>
    <hyperlink ref="X650" r:id="rId283" tooltip="https://www.bf.uni-lj.si/sl/raziskave/raziskovalna-oprema/" xr:uid="{B7124B79-6F36-4D4B-8C04-C1AAEA5D17B2}"/>
    <hyperlink ref="X652" r:id="rId284" tooltip="https://www.bf.uni-lj.si/sl/raziskave/raziskovalna-oprema/" xr:uid="{4335CB5A-AE39-44C9-9F80-EBF45859E541}"/>
    <hyperlink ref="X654" r:id="rId285" tooltip="https://www.bf.uni-lj.si/sl/raziskave/raziskovalna-oprema/" xr:uid="{9FE45BE9-42BC-45B6-A44E-E735D838F75D}"/>
    <hyperlink ref="X656" r:id="rId286" tooltip="https://www.bf.uni-lj.si/sl/raziskave/raziskovalna-oprema/" xr:uid="{96CB7538-8F31-4A0F-AA3A-413E050A8C3F}"/>
    <hyperlink ref="X658" r:id="rId287" tooltip="https://www.bf.uni-lj.si/sl/raziskave/raziskovalna-oprema/" xr:uid="{3A91F130-2F4B-4F1B-84D2-B5B7DCD77A40}"/>
    <hyperlink ref="X598" r:id="rId288" tooltip="https://www.bf.uni-lj.si/sl/raziskave/raziskovalna-oprema/" xr:uid="{CF90E027-F377-40F8-B8F6-6C2BA6B5D1AD}"/>
    <hyperlink ref="X605" r:id="rId289" tooltip="https://www.bf.uni-lj.si/sl/raziskave/raziskovalna-oprema/" xr:uid="{7D6C0DB5-AE37-4FA3-B609-2CF2F07E92F7}"/>
    <hyperlink ref="X609" r:id="rId290" tooltip="https://www.bf.uni-lj.si/sl/raziskave/raziskovalna-oprema/" xr:uid="{B0E4D838-D876-4184-A3FC-9F9FF19AC0EF}"/>
    <hyperlink ref="X641" r:id="rId291" tooltip="https://www.bf.uni-lj.si/sl/raziskave/raziskovalna-oprema/" xr:uid="{455DE6A4-B312-4F1B-B713-49DB9DAE8719}"/>
    <hyperlink ref="X630" r:id="rId292" tooltip="https://www.bf.uni-lj.si/sl/raziskave/raziskovalna-oprema/" xr:uid="{AED0DFEC-5A56-492D-BA43-ECCD2411C8CF}"/>
    <hyperlink ref="X629" r:id="rId293" tooltip="https://www.bf.uni-lj.si/sl/raziskave/raziskovalna-oprema/" xr:uid="{D0B72644-58D6-47CE-9F23-E8485DC0D552}"/>
    <hyperlink ref="X631" r:id="rId294" tooltip="https://www.bf.uni-lj.si/sl/raziskave/raziskovalna-oprema/" xr:uid="{B2855EFA-4F1E-41EE-86E7-B3F22912F2E5}"/>
    <hyperlink ref="X638" r:id="rId295" tooltip="https://www.bf.uni-lj.si/sl/raziskave/raziskovalna-oprema/" xr:uid="{5A85BABB-58E0-452A-969E-1681B821A547}"/>
    <hyperlink ref="X607" r:id="rId296" tooltip="https://www.bf.uni-lj.si/sl/raziskave/raziskovalna-oprema/" xr:uid="{FD2F44C6-B709-4AD3-A64F-6C86D30DC5B7}"/>
    <hyperlink ref="X606" r:id="rId297" tooltip="https://www.bf.uni-lj.si/sl/raziskave/raziskovalna-oprema/" xr:uid="{87B5DC3E-ECC9-466B-99CC-DA66824F89A9}"/>
    <hyperlink ref="X668" r:id="rId298" xr:uid="{7C49B10A-3BFE-4EC8-9AB2-F7B1E7898E74}"/>
    <hyperlink ref="X851" r:id="rId299" xr:uid="{EEF1F1B6-93D5-4FE0-BB93-2A76A811E734}"/>
    <hyperlink ref="X837" r:id="rId300" xr:uid="{56D3C598-C501-470F-9C46-580F32C90994}"/>
    <hyperlink ref="X838" r:id="rId301" xr:uid="{C545A857-84F3-47A8-B7C9-A0E975895A77}"/>
    <hyperlink ref="X839" r:id="rId302" xr:uid="{F9F2717A-8E33-433D-A182-7FBD97E0AB59}"/>
    <hyperlink ref="X840" r:id="rId303" xr:uid="{AEAB2418-D6CA-424F-926E-923CCD3E1D6E}"/>
    <hyperlink ref="X842" r:id="rId304" xr:uid="{F3F0140F-C8E2-4FD2-90A0-48EFD1EA2FA8}"/>
    <hyperlink ref="X843" r:id="rId305" xr:uid="{56FA8D30-FCE2-4EDD-ADB3-217B1286FB43}"/>
    <hyperlink ref="X844" r:id="rId306" xr:uid="{209B9D73-C4C0-4793-8784-8D58C8EE0319}"/>
    <hyperlink ref="X845" r:id="rId307" xr:uid="{BADA8728-D8BF-4C91-B1EB-3DD7062BC23B}"/>
    <hyperlink ref="X846" r:id="rId308" xr:uid="{B60C69F4-9874-44E5-B4A7-40F159820D60}"/>
    <hyperlink ref="X847" r:id="rId309" xr:uid="{DD8CE238-9485-4740-A37E-E06EFF126FF1}"/>
    <hyperlink ref="X848" r:id="rId310" xr:uid="{00A5E870-2072-4651-86C8-B6F05A50D4F5}"/>
    <hyperlink ref="X849" r:id="rId311" xr:uid="{1A947BF2-01C5-461B-9382-B2990FEEA75B}"/>
    <hyperlink ref="X850" r:id="rId312" xr:uid="{917D52A7-8E08-4055-B131-BA780851B9FB}"/>
    <hyperlink ref="X852" r:id="rId313" xr:uid="{2FE944B3-3511-4B2C-B32A-B2845BADED9D}"/>
    <hyperlink ref="X853" r:id="rId314" xr:uid="{10670A0E-E9FF-4BF5-9BFF-718A3DCD67C7}"/>
    <hyperlink ref="X854" r:id="rId315" xr:uid="{355D7C69-B673-4670-8638-9E155B7D7F6F}"/>
    <hyperlink ref="X855" r:id="rId316" xr:uid="{1645649A-25BD-4BF6-96BC-6BA579AEB469}"/>
    <hyperlink ref="X856" r:id="rId317" xr:uid="{510664D4-3C7F-494C-A803-A1B346DBD093}"/>
    <hyperlink ref="X857" r:id="rId318" xr:uid="{D119E9B2-61DB-449C-8E5E-EE584A888A32}"/>
    <hyperlink ref="X858" r:id="rId319" xr:uid="{C301F020-59FF-4159-BCA8-31264DED6905}"/>
    <hyperlink ref="X859" r:id="rId320" xr:uid="{4D0FF1C1-4D26-447F-9572-1C3CD784177B}"/>
    <hyperlink ref="X860" r:id="rId321" xr:uid="{A7C983A2-D30F-435F-8BCF-8EAD2FB8CF80}"/>
    <hyperlink ref="X861" r:id="rId322" xr:uid="{D94DA24B-F905-4CC3-8CEE-6202723F415D}"/>
    <hyperlink ref="X862" r:id="rId323" xr:uid="{76A3A681-66B0-4BD7-90B8-28907A5FF50C}"/>
    <hyperlink ref="X863" r:id="rId324" xr:uid="{4E42F3D2-CC3C-4759-A368-EE60D5699AEC}"/>
    <hyperlink ref="X864" r:id="rId325" xr:uid="{2B85A41E-FECB-4BE1-B8C0-B033F1AA748F}"/>
    <hyperlink ref="X865" r:id="rId326" xr:uid="{8DDC718A-D6E0-4AD0-886F-924E1D0F7087}"/>
    <hyperlink ref="X866" r:id="rId327" xr:uid="{836E1C13-3A41-4D85-856F-E80CA063B079}"/>
    <hyperlink ref="X867" r:id="rId328" xr:uid="{1D221163-F6EE-418E-BED3-4906C9DD28B4}"/>
    <hyperlink ref="X868" r:id="rId329" xr:uid="{C473E50B-4F61-44B5-ACC3-E2BA438EAD63}"/>
    <hyperlink ref="X869" r:id="rId330" xr:uid="{1550733E-85EA-484E-ACDB-1D7131212C9F}"/>
    <hyperlink ref="X870" r:id="rId331" xr:uid="{45C587BB-A12E-419E-BEFC-651D0ACC9B75}"/>
    <hyperlink ref="X871" r:id="rId332" xr:uid="{261DDB1E-912D-486F-982D-0FDBB19BCFE1}"/>
    <hyperlink ref="X873" r:id="rId333" xr:uid="{E68DACD8-B958-4383-889E-11705905657B}"/>
    <hyperlink ref="X874" r:id="rId334" xr:uid="{8414A0DD-59EB-43A6-884B-53158933A07A}"/>
    <hyperlink ref="X875" r:id="rId335" xr:uid="{F7D236FB-9598-428A-B73E-BBDCCE8721E3}"/>
    <hyperlink ref="X876" r:id="rId336" xr:uid="{41AA4CA7-9CED-49A8-A6BF-AB09A6DBEB5C}"/>
    <hyperlink ref="X877" r:id="rId337" xr:uid="{26762740-D4EA-4C3C-976B-D94207297275}"/>
    <hyperlink ref="X878" r:id="rId338" xr:uid="{B1E94755-7664-4524-BCBE-839A7ACC059E}"/>
    <hyperlink ref="X836" r:id="rId339" xr:uid="{476E1E63-5BF7-4CAD-BACB-0B51463BE209}"/>
    <hyperlink ref="X841" r:id="rId340" xr:uid="{E32F8FE7-2302-4D83-85D5-694BFE938FC1}"/>
    <hyperlink ref="X872" r:id="rId341" xr:uid="{15C1D64A-101D-49B1-84AC-69F4EBFC8991}"/>
    <hyperlink ref="X961" r:id="rId342" xr:uid="{DAD28575-C3E4-49DA-A68C-C1AA9641AEBA}"/>
    <hyperlink ref="X962" r:id="rId343" xr:uid="{9F345AF4-144F-4A79-8609-6390B2623F5D}"/>
    <hyperlink ref="X1001" r:id="rId344" xr:uid="{C5481938-4CB4-4BB2-9308-8F9097E9CD9E}"/>
    <hyperlink ref="X1000" r:id="rId345" xr:uid="{013AC66F-6B61-4B01-8DD0-61ABE4614D0C}"/>
    <hyperlink ref="X999" r:id="rId346" xr:uid="{50E01CB1-3439-4263-BB9A-495B2E491B0B}"/>
    <hyperlink ref="X998" r:id="rId347" xr:uid="{BCC169DC-EE71-4C4D-86BF-EC6748B9859A}"/>
    <hyperlink ref="X997" r:id="rId348" xr:uid="{687C8576-9071-4ED0-9184-A5D5F550E7DA}"/>
    <hyperlink ref="X996" r:id="rId349" xr:uid="{F27994CD-68B0-4B8D-A648-CE570FBC2D55}"/>
    <hyperlink ref="X995" r:id="rId350" xr:uid="{07151518-82FB-42C0-A5EE-C95B26049FEC}"/>
    <hyperlink ref="X994" r:id="rId351" xr:uid="{1830A6FB-2A30-4308-9283-26D15B12F2F1}"/>
    <hyperlink ref="X993" r:id="rId352" xr:uid="{41AA33CF-2179-47E6-8705-8D9E15E7BD37}"/>
    <hyperlink ref="X992" r:id="rId353" xr:uid="{D9CD38C5-50E0-460F-9DA7-F3BBCF2DFA26}"/>
    <hyperlink ref="X991" r:id="rId354" xr:uid="{D2FAB2B3-6834-478C-AC97-C01261B2DD24}"/>
    <hyperlink ref="X990" r:id="rId355" xr:uid="{973FEBDD-08B3-443E-A376-FBB680700CD9}"/>
    <hyperlink ref="X989" r:id="rId356" xr:uid="{2EC070FC-E21B-4BCB-B2D7-B5F2D305A3A5}"/>
    <hyperlink ref="X988" r:id="rId357" xr:uid="{F809CB78-9214-4DB5-8E8D-711FA4A405E1}"/>
    <hyperlink ref="X987" r:id="rId358" xr:uid="{84FA5282-92F4-4741-AEF0-F3A4ADA80488}"/>
    <hyperlink ref="X986" r:id="rId359" xr:uid="{D91F7611-A39B-4551-948A-2D0F9366DCC8}"/>
    <hyperlink ref="X985" r:id="rId360" xr:uid="{8EFB637E-D52F-4396-841A-E9B1775950FC}"/>
    <hyperlink ref="X984" r:id="rId361" xr:uid="{2D4FDCB1-427A-40EF-BE26-84A47A474EC2}"/>
    <hyperlink ref="X983" r:id="rId362" xr:uid="{56CAC4DF-A7EB-4B48-A6A2-85D6694C1916}"/>
    <hyperlink ref="X982" r:id="rId363" xr:uid="{4F6240BE-275A-445D-9AAD-9D9552801480}"/>
    <hyperlink ref="X981" r:id="rId364" xr:uid="{DD6CF10E-02BA-4B69-B247-5C7734A4B9CD}"/>
    <hyperlink ref="X980" r:id="rId365" xr:uid="{231BBDCF-751B-40BA-A465-8287B751152D}"/>
    <hyperlink ref="X979" r:id="rId366" xr:uid="{F20A885D-645E-407C-83DE-BC800A7DD2FE}"/>
    <hyperlink ref="X978" r:id="rId367" xr:uid="{932C0ACD-4307-4136-B74A-2F2F2945CA7C}"/>
    <hyperlink ref="X977" r:id="rId368" xr:uid="{875DDF93-F83D-4F5E-AFC0-A971AAA992B3}"/>
    <hyperlink ref="X976" r:id="rId369" xr:uid="{964BF147-7F55-4B8A-BBF8-6C0526191482}"/>
    <hyperlink ref="X975" r:id="rId370" xr:uid="{54024C36-13A7-41C8-A89A-ED12476EB518}"/>
    <hyperlink ref="X973" r:id="rId371" xr:uid="{2A45FB12-B7AD-4B50-ACD9-B7FA1B230FAF}"/>
    <hyperlink ref="X972" r:id="rId372" xr:uid="{86B4A50B-234C-48F8-9098-B757E8AE008F}"/>
    <hyperlink ref="X971" r:id="rId373" xr:uid="{E5B54150-4B95-458E-B816-50FAB4A13128}"/>
    <hyperlink ref="X970" r:id="rId374" xr:uid="{E1AB4B16-CBC8-48FF-8695-3053CDB941A7}"/>
    <hyperlink ref="X969" r:id="rId375" xr:uid="{C5D15D73-EF1E-4766-9B30-4D4B8FD9FA69}"/>
    <hyperlink ref="X966" r:id="rId376" xr:uid="{1F5A90E8-543D-4397-8CC9-84954C5402FC}"/>
    <hyperlink ref="X967" r:id="rId377" xr:uid="{87048A15-BC4B-4ADA-8C83-6956ED5B13C8}"/>
    <hyperlink ref="X968" r:id="rId378" xr:uid="{066BF501-7184-4077-B685-FA105661A59A}"/>
    <hyperlink ref="X965" r:id="rId379" xr:uid="{D420FF82-9796-4E88-9D7F-FABC21E38BD6}"/>
    <hyperlink ref="X964" r:id="rId380" xr:uid="{DA7C1BB9-BB56-4238-B47B-BDEDA689EF09}"/>
    <hyperlink ref="X963" r:id="rId381" xr:uid="{9AE00731-FE52-43F2-A509-8912670DF7D8}"/>
    <hyperlink ref="X1002" r:id="rId382" xr:uid="{A2D89E98-E4C4-4757-AFBB-776C5ED92059}"/>
    <hyperlink ref="X1003" r:id="rId383" xr:uid="{8DA621F7-15DE-453C-8AA3-F91E2B933851}"/>
    <hyperlink ref="X974" r:id="rId384" xr:uid="{75CA2022-B19D-40E6-ACC4-1EB48FF719DE}"/>
    <hyperlink ref="X1008" r:id="rId385" xr:uid="{06B38F23-7A44-43B0-AA48-6E7EE8D4805C}"/>
    <hyperlink ref="X1007" r:id="rId386" xr:uid="{DBA91720-80EB-46E2-9435-31404BC51A4F}"/>
    <hyperlink ref="X1006" r:id="rId387" xr:uid="{46DBB954-9572-49D2-9A2A-73BA97276BA2}"/>
    <hyperlink ref="X1004" r:id="rId388" xr:uid="{0B64F3A6-DE25-4AE6-BF9C-B8502BEE42F3}"/>
    <hyperlink ref="X1005" r:id="rId389" xr:uid="{337008CC-EDD8-46CE-8C3A-D7E54599682E}"/>
    <hyperlink ref="X1183:X1194" r:id="rId390" display="www.space.si" xr:uid="{C0438D7B-8A02-44F3-AB48-85E0C3F6E72D}"/>
    <hyperlink ref="X1184" r:id="rId391" xr:uid="{10BEC769-8F78-475D-A0FC-4FACFCF537E6}"/>
    <hyperlink ref="X599" r:id="rId392" tooltip="https://www.bf.uni-lj.si/sl/raziskave/raziskovalna-oprema/" xr:uid="{079EAB8E-4B28-4237-8FF6-62B360A4E726}"/>
    <hyperlink ref="X830" r:id="rId393" display="http://www.fkkt.um.si/raziskovalna-oprema" xr:uid="{2CCA5B60-0156-4202-B298-3B9B1579056B}"/>
    <hyperlink ref="X831" r:id="rId394" display="http://www.fkkt.um.si/raziskovalna-oprema" xr:uid="{69A4F75B-723F-4985-A8FA-422897EF059F}"/>
    <hyperlink ref="X1092" r:id="rId395" location=" " xr:uid="{64D57D13-47AA-4834-83CA-85BFD65B31C6}"/>
    <hyperlink ref="X1093" r:id="rId396" location=" " xr:uid="{3D58717E-2DFD-482E-B49E-1936A8D78643}"/>
    <hyperlink ref="X406" r:id="rId397" xr:uid="{46B806F4-14C8-457A-9985-73AAADBC714D}"/>
    <hyperlink ref="X407" r:id="rId398" xr:uid="{1256423C-EB44-45AD-9F2C-83126433ABCE}"/>
    <hyperlink ref="X508" r:id="rId399" xr:uid="{7C667A7B-6D6A-4DC2-867F-6E83491BCA21}"/>
    <hyperlink ref="X509:X534" r:id="rId400" display="https://www.kis.si/Cenik_storitev_KIS_1/" xr:uid="{76F2AEBD-7E65-4592-8E10-34B62B6AC992}"/>
    <hyperlink ref="X570" r:id="rId401" xr:uid="{40F53EE2-1DF8-44B2-9122-CABF3C50D6A8}"/>
    <hyperlink ref="X571:X578" r:id="rId402" display="https://www.vf.uni-lj.si/podrocje/raziskovalna-oprema " xr:uid="{1E43A654-7C05-4EF9-871C-6C51EB64C636}"/>
    <hyperlink ref="X580" r:id="rId403" xr:uid="{C647DF07-BF9E-40E3-9D0B-B6F4024A4D57}"/>
    <hyperlink ref="X581" r:id="rId404" xr:uid="{362E772C-6401-45C9-8BA2-32A814C7E2D3}"/>
    <hyperlink ref="X582" r:id="rId405" xr:uid="{56C97721-EAF1-4483-AC97-C7A1D573D317}"/>
    <hyperlink ref="X583" r:id="rId406" xr:uid="{CEC36104-7A6A-4129-B64F-D96F227C8422}"/>
    <hyperlink ref="X584" r:id="rId407" xr:uid="{884D5743-39F0-43A9-91F1-5E8B98C5F683}"/>
    <hyperlink ref="L717" r:id="rId408" display="http://hpc.fs.uni-lj.si/sites/default/files/FS_HPC_cenik_24032011.pdf" xr:uid="{61FCDCCC-6F30-427E-A0F9-F42CC681D0B1}"/>
    <hyperlink ref="L718" r:id="rId409" display="http://hpc.fs.uni-lj.si/sites/default/files/FS_HPC_cenik_24032011.pdf" xr:uid="{FB79508D-3240-47B4-8400-0F4AB008F76F}"/>
    <hyperlink ref="X694" r:id="rId410" xr:uid="{DFD6FA96-5367-408C-A12B-1246F1971FE5}"/>
    <hyperlink ref="X695" r:id="rId411" xr:uid="{B5D8F0E9-A409-4D30-8F0B-909075878ACC}"/>
    <hyperlink ref="X696" r:id="rId412" xr:uid="{C31DC4C7-B53D-4615-A6D8-FB3CA1DEE95D}"/>
    <hyperlink ref="X697" r:id="rId413" xr:uid="{CFB0C2EF-5B39-407B-ADD0-8432733A22AE}"/>
    <hyperlink ref="X698" r:id="rId414" xr:uid="{4E257DA8-2F48-4E47-8DA0-B80D11FC66AC}"/>
    <hyperlink ref="X699" r:id="rId415" xr:uid="{7085E2AD-3839-4C1B-BAEA-DF8C3340EEBD}"/>
    <hyperlink ref="X700" r:id="rId416" xr:uid="{074A344A-7ECA-41DB-8E9D-DE3723428FFF}"/>
    <hyperlink ref="X701" r:id="rId417" xr:uid="{9285899C-DBD5-4F71-B895-0DF1C8C308CB}"/>
    <hyperlink ref="X702" r:id="rId418" xr:uid="{ED787703-652C-4A51-B329-F4129E4D543F}"/>
    <hyperlink ref="X703" r:id="rId419" xr:uid="{1E711772-97DB-429D-8994-EB6A992C70B0}"/>
    <hyperlink ref="X704" r:id="rId420" xr:uid="{6B1F2BA6-CAB7-4BC8-B621-AEC5AF304270}"/>
    <hyperlink ref="X730" r:id="rId421" xr:uid="{179E9B6C-819C-4B29-8F17-8983753A21AD}"/>
    <hyperlink ref="X729" r:id="rId422" xr:uid="{5FB21451-198F-461D-8A0C-0712055BF005}"/>
    <hyperlink ref="X728" r:id="rId423" xr:uid="{7AA41CF8-7C54-4B36-ACD3-1F611DCE87D1}"/>
    <hyperlink ref="X727" r:id="rId424" xr:uid="{CCCB8136-E094-431F-9051-DEE513322EC0}"/>
    <hyperlink ref="X726" r:id="rId425" xr:uid="{BC63F4C7-18EE-4827-98FD-3C9E74C7F9D7}"/>
    <hyperlink ref="X725" r:id="rId426" xr:uid="{4B6A790C-D0FA-459C-92E9-7859ACDD6648}"/>
    <hyperlink ref="X731" r:id="rId427" xr:uid="{A6AD0616-E9B8-4265-8338-B390BA17DF16}"/>
    <hyperlink ref="X734" r:id="rId428" xr:uid="{F4707293-5127-400B-AAA0-A7D608811E58}"/>
    <hyperlink ref="X739" r:id="rId429" xr:uid="{C0907743-6A88-4B2A-907F-E23AF6EB0B97}"/>
    <hyperlink ref="X738" r:id="rId430" xr:uid="{F16BD215-3840-4B62-BBDB-0D69A1CF57C4}"/>
    <hyperlink ref="X741" r:id="rId431" xr:uid="{4E5D9C48-D473-4D96-9DEB-2D762251FDDC}"/>
    <hyperlink ref="X742" r:id="rId432" xr:uid="{2E180EB9-8A3F-45AA-9984-494D059B3620}"/>
    <hyperlink ref="X743" r:id="rId433" xr:uid="{59672296-E468-45FF-9087-8C2402D2A327}"/>
    <hyperlink ref="X744" r:id="rId434" xr:uid="{C310D37C-F149-44EF-854C-8CD76AD7FA77}"/>
    <hyperlink ref="X745" r:id="rId435" xr:uid="{FEE1A3E7-0232-41A1-B124-8B4E7D939412}"/>
    <hyperlink ref="X752" r:id="rId436" xr:uid="{B35DB7C8-8ACC-48B3-9B10-C200DA25BB9F}"/>
    <hyperlink ref="X753" r:id="rId437" xr:uid="{CAD6C31E-E4E9-4A61-87B9-5285086FB1A0}"/>
    <hyperlink ref="X751" r:id="rId438" xr:uid="{2C02B6A4-7A75-45CA-90E9-E0B05376F7D2}"/>
    <hyperlink ref="X750" r:id="rId439" xr:uid="{889E0F74-0F8F-49F2-926F-5816564951AB}"/>
    <hyperlink ref="X747" r:id="rId440" xr:uid="{8DB8AB93-2D9E-4052-829A-565CA368E769}"/>
    <hyperlink ref="X749" r:id="rId441" xr:uid="{65910C60-44C0-419D-B04D-646A60DD30F0}"/>
    <hyperlink ref="X756" r:id="rId442" display="https://www.fs.uni-lj.si/raziskovalna_dejavnost/raziskovalna_dejavnost/oprema/2021101913263250/" xr:uid="{B12036DA-1ACB-4980-91E3-945EB5354FB4}"/>
    <hyperlink ref="X760" r:id="rId443" display="https://www.fs.uni-lj.si/raziskovalna_dejavnost/raziskovalna_dejavnost/oprema/2021112909313410/" xr:uid="{63318E65-9CDF-49FE-8ACF-82DDE7FD9ADF}"/>
    <hyperlink ref="X759" r:id="rId444" display="https://www.fs.uni-lj.si/raziskovalna_dejavnost/raziskovalna_dejavnost/oprema/2021112909543903/" xr:uid="{6907E1E0-F21D-4E01-9A89-74C42BF2B65D}"/>
    <hyperlink ref="X761" r:id="rId445" display="https://www.fs.uni-lj.si/raziskovalna_dejavnost/raziskovalna_dejavnost/oprema/2021112909590645/" xr:uid="{4E20F784-5016-41B0-9D89-675A9BCDD591}"/>
    <hyperlink ref="X757" r:id="rId446" display="https://www.fs.uni-lj.si/raziskovalna_dejavnost/raziskovalna_dejavnost/oprema/2021112909194923/" xr:uid="{96093C93-B40A-403F-8D8E-C1FA2AD57DBB}"/>
    <hyperlink ref="X758" r:id="rId447" display="https://www.fs.uni-lj.si/raziskovalna_dejavnost/raziskovalna_dejavnost/oprema/2021112909430605/" xr:uid="{BA795C01-D6F8-4A3D-8A46-DB9A9D497A4A}"/>
    <hyperlink ref="X764" r:id="rId448" display="https://www.fs.uni-lj.si/raziskovalna_dejavnost/raziskovalna_dejavnost/oprema/2021112909482353/" xr:uid="{AA4F1B7F-1BD6-4D9B-A452-95EC67485A2D}"/>
    <hyperlink ref="X763" r:id="rId449" display="https://www.fs.uni-lj.si/raziskovalna_dejavnost/raziskovalna_dejavnost/oprema/2021112909382098/" xr:uid="{83C4C118-CEFE-4A54-AB8A-52DFEF5E08F1}"/>
    <hyperlink ref="X762" r:id="rId450" display="https://www.fs.uni-lj.si/raziskovalna_dejavnost/raziskovalna_dejavnost/oprema/2021112909265193/" xr:uid="{CA2F0A07-94C2-4186-9872-CB1165E465D4}"/>
    <hyperlink ref="X768" r:id="rId451" display="https://www.fs.uni-lj.si/raziskovalna_dejavnost/raziskovalna_dejavnost/oprema/2022040114440874/" xr:uid="{FBAC1D11-BDCA-47C7-87E5-95F31D5988BF}"/>
    <hyperlink ref="X765" r:id="rId452" display="https://www.fs.uni-lj.si/raziskovalna_dejavnost/raziskovalna_dejavnost/oprema/2022040415084794/" xr:uid="{2B897FF4-F8EA-486B-B78B-4D1AAB2D1EFF}"/>
    <hyperlink ref="X767" r:id="rId453" display="https://www.fs.uni-lj.si/raziskovalna_dejavnost/raziskovalna_dejavnost/oprema/2022041113371760/" xr:uid="{56FB7AC8-4ED5-478A-804C-59F0577ACA93}"/>
    <hyperlink ref="X766" r:id="rId454" display="https://www.fs.uni-lj.si/raziskovalna_dejavnost/raziskovalna_dejavnost/oprema/2022041114561494/" xr:uid="{2E31E927-F006-49D4-B5A4-3739E063D15F}"/>
    <hyperlink ref="X680" r:id="rId455" xr:uid="{587C8627-0298-4A56-9DB3-14AB7E242FF5}"/>
    <hyperlink ref="X681:X688" r:id="rId456" display="http://is.zrc-sazu.si/oprema " xr:uid="{74B22195-B216-45BC-8641-4719F4F731A1}"/>
    <hyperlink ref="X687" r:id="rId457" xr:uid="{C8BE797A-96AC-43BF-99F5-248E5CC04403}"/>
    <hyperlink ref="X686" r:id="rId458" xr:uid="{CF040F8D-20F0-4D21-B441-6770EB2908B4}"/>
    <hyperlink ref="X685" r:id="rId459" xr:uid="{F201A23A-DBD8-4CDD-BD47-BD8F41F95873}"/>
    <hyperlink ref="X688" r:id="rId460" xr:uid="{1A81E2E5-E6B1-4AA1-8BD7-1F8E6374D58C}"/>
    <hyperlink ref="X681" r:id="rId461" xr:uid="{3C9E36BE-81A0-440D-BB09-216A38D2F7DF}"/>
    <hyperlink ref="X689" r:id="rId462" xr:uid="{F1D7FABB-EEC1-4264-9F26-1921FB1F5CB6}"/>
    <hyperlink ref="X690" r:id="rId463" xr:uid="{55416859-CF18-455B-A788-B1FBF45DCD11}"/>
    <hyperlink ref="X691" r:id="rId464" xr:uid="{9EAFD3F8-E1DD-4E10-8890-3C6D26493E7B}"/>
    <hyperlink ref="X692" r:id="rId465" xr:uid="{4DC8354C-6814-4A14-8BD1-E5D6BFAFCD51}"/>
    <hyperlink ref="X693" r:id="rId466" xr:uid="{AC8A0329-B8B8-470D-89EE-B3F8114D4C42}"/>
    <hyperlink ref="X942" r:id="rId467" xr:uid="{EED79EF5-D18D-4A43-8CE4-D4200AA3180E}"/>
    <hyperlink ref="X943" r:id="rId468" xr:uid="{EA502DB7-E4EF-45AF-BF0F-C091996125A6}"/>
    <hyperlink ref="X945" r:id="rId469" xr:uid="{A1B1B7A8-A72B-451A-A09E-A113AD3EB6DF}"/>
    <hyperlink ref="X944" r:id="rId470" xr:uid="{BB6C2107-730C-4AC3-85B9-DFE50CB5CBC8}"/>
    <hyperlink ref="X947" r:id="rId471" xr:uid="{358DB519-56A7-41CD-B008-5DE5A9FEC713}"/>
    <hyperlink ref="X946" r:id="rId472" xr:uid="{A1533830-DBEB-47D3-AD4B-64FECDD8FFD7}"/>
    <hyperlink ref="X948" r:id="rId473" xr:uid="{E1A2FF56-94B8-4D04-83BF-9F5DF9B11597}"/>
    <hyperlink ref="X941" r:id="rId474" xr:uid="{FFC80C94-E3AC-46A6-80D7-633260FA6E18}"/>
    <hyperlink ref="X949" r:id="rId475" xr:uid="{B609C08A-6AD8-4DB1-BEB3-C55B9347162A}"/>
    <hyperlink ref="X953" r:id="rId476" xr:uid="{A86E3AD8-3E31-44A6-9D75-181233BFA280}"/>
    <hyperlink ref="X951" r:id="rId477" xr:uid="{BC5809EE-CE09-4D00-BACA-4477DC33487E}"/>
    <hyperlink ref="X952" r:id="rId478" xr:uid="{966B863D-5AC5-43F5-AB27-2BAB30C69204}"/>
    <hyperlink ref="X1048" r:id="rId479" xr:uid="{0CC43862-2BEF-4557-9BF9-9A5412F78B03}"/>
    <hyperlink ref="X1035:X1047" r:id="rId480" display="http://www.ntf.uni-lj.si/ntf/raziskovanje/raziskovalno-delo/raziskovalna-oprema/" xr:uid="{F7A9D76A-53DC-4548-AF00-E0D2299DDE84}"/>
    <hyperlink ref="X1055" r:id="rId481" xr:uid="{82A75397-3420-4698-95B0-E289D4AA23D3}"/>
    <hyperlink ref="X1056" r:id="rId482" xr:uid="{E2E2301B-F666-45A1-89AE-E9A5BE071428}"/>
    <hyperlink ref="X1057" r:id="rId483" xr:uid="{3E4A0152-8198-451F-9946-65E304A2F509}"/>
    <hyperlink ref="X1058" r:id="rId484" xr:uid="{0A7DDFEB-7527-4E4B-B3FA-BBFBF730500F}"/>
    <hyperlink ref="X1060" r:id="rId485" xr:uid="{1D4ADAB0-9786-459A-9776-69925AD6CF29}"/>
    <hyperlink ref="X1059" r:id="rId486" xr:uid="{CFA9D1BF-CECF-4ED9-817C-93E7BC90F8FC}"/>
    <hyperlink ref="X1061" r:id="rId487" xr:uid="{43F96B8B-B8E3-4270-A194-09495255FC86}"/>
    <hyperlink ref="X1065" r:id="rId488" xr:uid="{2965C0B0-0A14-456A-9CAF-F4AD98485255}"/>
    <hyperlink ref="X1066" r:id="rId489" xr:uid="{265A210D-D98C-4EF5-B88C-FF41A62F7F25}"/>
    <hyperlink ref="X41" r:id="rId490" xr:uid="{B2B42FDC-F937-43D2-9F56-81E12FF6E9CC}"/>
    <hyperlink ref="X42" r:id="rId491" xr:uid="{4B15F7FC-E39D-486B-A4BB-FB815A7B1AAC}"/>
    <hyperlink ref="X43" r:id="rId492" xr:uid="{4D82FB93-C815-4394-AE3F-12378868FAE8}"/>
    <hyperlink ref="X44" r:id="rId493" xr:uid="{C28DA66D-5468-47EF-B816-9AE5D8C4F59C}"/>
    <hyperlink ref="X45" r:id="rId494" xr:uid="{17BD3B7A-967F-4AE7-A303-62CB57F31E48}"/>
    <hyperlink ref="X46" r:id="rId495" xr:uid="{A79778FE-E099-42A1-B98D-63AC143D728B}"/>
    <hyperlink ref="X47" r:id="rId496" xr:uid="{4C69FEC9-2BC8-4177-B156-A6F7D546C1C7}"/>
    <hyperlink ref="X48" r:id="rId497" xr:uid="{F52EA5F0-5FB3-4988-BBA7-55353F56D5B3}"/>
    <hyperlink ref="X49" r:id="rId498" xr:uid="{9A1FA8D4-5A1A-497F-BB08-6008334F49CB}"/>
    <hyperlink ref="X50" r:id="rId499" xr:uid="{334B9675-A19D-4A1E-9456-A1F2BE0318E5}"/>
    <hyperlink ref="X51" r:id="rId500" xr:uid="{4E2D4B50-8693-47A8-80AF-EBAA59218031}"/>
    <hyperlink ref="X52" r:id="rId501" xr:uid="{0BD503A3-3602-4F70-8D7A-6FA4525A7800}"/>
    <hyperlink ref="X54" r:id="rId502" xr:uid="{49CF4944-A868-411D-9BE0-CA18BB8D9FD2}"/>
    <hyperlink ref="X55" r:id="rId503" xr:uid="{407BC866-31D7-4814-B2FC-197C932588DB}"/>
    <hyperlink ref="X56" r:id="rId504" xr:uid="{5C4BBDE8-E537-44F0-846C-47AD5F40551D}"/>
    <hyperlink ref="X58" r:id="rId505" xr:uid="{CD032B97-34E6-4200-AF48-0E3D02084A6B}"/>
    <hyperlink ref="X60" r:id="rId506" xr:uid="{3D8CA4F7-332C-4C4A-9F98-9F342B5150E4}"/>
    <hyperlink ref="X61" r:id="rId507" xr:uid="{42B8CA23-7F23-4FC9-BA25-8C68B47A5B93}"/>
    <hyperlink ref="X62" r:id="rId508" xr:uid="{AD178104-7E2A-4975-B4F8-98307F6755AC}"/>
    <hyperlink ref="X64" r:id="rId509" xr:uid="{804FA496-8DA4-434F-A00F-5123BD424278}"/>
    <hyperlink ref="X65" r:id="rId510" xr:uid="{A6248C79-516F-4560-A33C-00AD6288CEEB}"/>
    <hyperlink ref="X66" r:id="rId511" xr:uid="{D79D52CE-F3EA-403D-8297-842BFADC7A9D}"/>
    <hyperlink ref="X67" r:id="rId512" xr:uid="{D9E75224-3A35-4776-8DA2-8E1CBE864A21}"/>
    <hyperlink ref="X68" r:id="rId513" xr:uid="{99714C3D-3851-426D-891A-80255642548E}"/>
    <hyperlink ref="X69" r:id="rId514" xr:uid="{2BB46CAF-F65D-407A-8CAA-A72332C92F2C}"/>
    <hyperlink ref="X70" r:id="rId515" xr:uid="{822061DA-62FE-4A33-BDA8-8AFFBBD03BF6}"/>
    <hyperlink ref="X71" r:id="rId516" xr:uid="{5AA42B03-B96D-4D9E-9CA1-976DDDC54D7D}"/>
    <hyperlink ref="X72" r:id="rId517" xr:uid="{DEE0D987-02EC-4E7D-BE6E-43B843913FD9}"/>
    <hyperlink ref="X73" r:id="rId518" xr:uid="{E78B0D07-B3D3-4C46-8081-EC203BE430B9}"/>
    <hyperlink ref="X74" r:id="rId519" xr:uid="{5F571E3A-71DD-4711-B15B-E46169F861C1}"/>
    <hyperlink ref="X76" r:id="rId520" xr:uid="{3CE7990D-743E-450C-98EC-36D25D9C4B60}"/>
    <hyperlink ref="X78" r:id="rId521" xr:uid="{36440C46-1B1F-48C9-B9A4-188ADA5C2076}"/>
    <hyperlink ref="X79" r:id="rId522" xr:uid="{256BF22E-AC64-4CA6-A241-39750F290F22}"/>
    <hyperlink ref="X80" r:id="rId523" xr:uid="{025464F8-85EB-4FE3-A6D4-4E37AE02F200}"/>
    <hyperlink ref="X81" r:id="rId524" xr:uid="{CAEC9F31-5705-4923-8957-6FC736675572}"/>
    <hyperlink ref="X82" r:id="rId525" xr:uid="{4F9A4D8F-A699-41FA-907E-50C9E5CB830C}"/>
    <hyperlink ref="X83" r:id="rId526" xr:uid="{61E1ED3B-B7DA-443E-B1DB-1CAAB03C6211}"/>
    <hyperlink ref="X84" r:id="rId527" xr:uid="{417313DE-11AA-460A-BA2C-73369297D4F6}"/>
    <hyperlink ref="X85" r:id="rId528" xr:uid="{6BD37E01-F8BF-478B-9CDE-B7CFB39BF5BF}"/>
    <hyperlink ref="X86" r:id="rId529" xr:uid="{1C5148D2-91E6-42F6-87BB-77C0446995A2}"/>
    <hyperlink ref="X87" r:id="rId530" xr:uid="{C4AAC634-727A-43A2-9958-D55ED98ECCA3}"/>
    <hyperlink ref="X88" r:id="rId531" xr:uid="{92332A90-484F-4153-BC94-F7EC140BE7EF}"/>
    <hyperlink ref="X89" r:id="rId532" xr:uid="{5983B015-43EA-46EE-A242-83442C6A6A4B}"/>
    <hyperlink ref="X90" r:id="rId533" xr:uid="{E064C0CB-9189-459D-90E9-C13783CE2C65}"/>
    <hyperlink ref="X91" r:id="rId534" xr:uid="{299E6C4D-3932-4D28-B02B-9A80B9900175}"/>
    <hyperlink ref="X93" r:id="rId535" xr:uid="{CCDFB689-370D-4CFC-A929-0966CD4E1D40}"/>
    <hyperlink ref="X94" r:id="rId536" xr:uid="{F8B5B6AC-6B3F-4A61-8FBE-4836FA08899F}"/>
    <hyperlink ref="X95" r:id="rId537" xr:uid="{0792FEE2-DD85-4561-AFE5-3D43306B1E6A}"/>
    <hyperlink ref="X96" r:id="rId538" xr:uid="{D620E920-C901-4E8F-B050-E633DF8EBC06}"/>
    <hyperlink ref="X97" r:id="rId539" xr:uid="{BBB3631D-BDBD-4658-835F-60A2AA989555}"/>
    <hyperlink ref="X98" r:id="rId540" xr:uid="{A1CD0BC2-5E3F-4F4D-82AD-E36C7BC61E33}"/>
    <hyperlink ref="X99" r:id="rId541" xr:uid="{14354CF4-92EF-43ED-94D8-469C177F181F}"/>
    <hyperlink ref="X100" r:id="rId542" xr:uid="{CB952B91-2895-4919-A73C-75CFD37BAA7A}"/>
    <hyperlink ref="X101" r:id="rId543" xr:uid="{1ADAC1F2-EF34-4602-B510-A8605C61EA4B}"/>
    <hyperlink ref="X102" r:id="rId544" xr:uid="{727EF20B-341D-4434-80FE-482C1314D69F}"/>
    <hyperlink ref="X103" r:id="rId545" xr:uid="{955F289A-CFC3-40B8-BEFF-4590E2C65896}"/>
    <hyperlink ref="X104" r:id="rId546" xr:uid="{725CD108-A99C-48FA-ABFD-54A4A924B3FC}"/>
    <hyperlink ref="X105" r:id="rId547" xr:uid="{BFDF8E55-48B6-4D7F-B669-3589975DE97C}"/>
    <hyperlink ref="X106" r:id="rId548" xr:uid="{DD1FC7D7-FD26-4B18-8A31-5FE76449134E}"/>
    <hyperlink ref="X107" r:id="rId549" xr:uid="{44B41804-3FD8-4DF1-BBED-11F5CA3C8CDC}"/>
    <hyperlink ref="X108" r:id="rId550" xr:uid="{4C9474DE-A836-4997-ABD7-0610D9A40F6D}"/>
    <hyperlink ref="X109" r:id="rId551" xr:uid="{2E4F1DB6-F929-4DB1-9980-7FFBB186CCC8}"/>
    <hyperlink ref="X110" r:id="rId552" xr:uid="{D7BD7C2C-905B-4BD6-8AF9-59117BB14B84}"/>
    <hyperlink ref="X112" r:id="rId553" xr:uid="{43182F8B-121E-4C35-9EB8-77301F6A2AF0}"/>
    <hyperlink ref="X113" r:id="rId554" xr:uid="{77D87630-44F4-4468-A412-21CEF6A6F5CE}"/>
    <hyperlink ref="X114" r:id="rId555" xr:uid="{2D7ED86D-C7FA-424F-8E50-A708928DDA43}"/>
    <hyperlink ref="X115" r:id="rId556" xr:uid="{A001038F-8364-4EF3-8D38-B7AA3E53CF61}"/>
    <hyperlink ref="X116" r:id="rId557" xr:uid="{F2313AFE-7264-4CF3-B678-642944375E98}"/>
    <hyperlink ref="X117" r:id="rId558" xr:uid="{5CD501BB-49EB-46EE-92EA-2B289AD50516}"/>
    <hyperlink ref="X118" r:id="rId559" xr:uid="{3B6873EA-3447-4B66-B0E6-030C05B601B3}"/>
    <hyperlink ref="X119" r:id="rId560" xr:uid="{F7ADA6CF-666D-4984-B0D0-081838777729}"/>
    <hyperlink ref="X120" r:id="rId561" xr:uid="{456CE83E-2425-49E2-B888-E2C2E673DD9F}"/>
    <hyperlink ref="X121" r:id="rId562" xr:uid="{62E5401A-8974-47DC-B492-449F6897F5E7}"/>
    <hyperlink ref="X122" r:id="rId563" xr:uid="{A0F4DF20-5136-4B84-A2D3-928C68AAB462}"/>
    <hyperlink ref="X123" r:id="rId564" xr:uid="{C2297AD1-4B4F-41BF-908C-C0E3A150688C}"/>
    <hyperlink ref="X124" r:id="rId565" xr:uid="{C64D570D-82B0-4512-91E3-7AC644EDAC0D}"/>
  </hyperlinks>
  <pageMargins left="0.70866141732283472" right="0.70866141732283472" top="0.74803149606299213" bottom="0.74803149606299213" header="0.31496062992125984" footer="0.31496062992125984"/>
  <pageSetup paperSize="8" scale="24" fitToHeight="100" orientation="landscape" r:id="rId566"/>
  <drawing r:id="rId567"/>
  <legacyDrawing r:id="rId568"/>
  <extLst>
    <ext xmlns:x14="http://schemas.microsoft.com/office/spreadsheetml/2009/9/main" uri="{CCE6A557-97BC-4b89-ADB6-D9C93CAAB3DF}">
      <x14:dataValidations xmlns:xm="http://schemas.microsoft.com/office/excel/2006/main" count="1">
        <x14:dataValidation type="textLength" allowBlank="1" showInputMessage="1" showErrorMessage="1" promptTitle="Šifra programa oz. projekta" prompt="Vpišite šifro programa oz. projekta, ki je opremo uporabljal, npr. P1-0000_x000a_" xr:uid="{360FBA0B-8EF1-4C1D-AEC4-68122FFD73D9}">
          <x14:formula1>
            <xm:f>0</xm:f>
          </x14:formula1>
          <x14:formula2>
            <xm:f>7</xm:f>
          </x14:formula2>
          <xm:sqref>AG9:AG34 JN9:JN34 TJ9:TJ34 ADF9:ADF34 ANB9:ANB34 AWX9:AWX34 BGT9:BGT34 BQP9:BQP34 CAL9:CAL34 CKH9:CKH34 CUD9:CUD34 DDZ9:DDZ34 DNV9:DNV34 DXR9:DXR34 EHN9:EHN34 ERJ9:ERJ34 FBF9:FBF34 FLB9:FLB34 FUX9:FUX34 GET9:GET34 GOP9:GOP34 GYL9:GYL34 HIH9:HIH34 HSD9:HSD34 IBZ9:IBZ34 ILV9:ILV34 IVR9:IVR34 JFN9:JFN34 JPJ9:JPJ34 JZF9:JZF34 KJB9:KJB34 KSX9:KSX34 LCT9:LCT34 LMP9:LMP34 LWL9:LWL34 MGH9:MGH34 MQD9:MQD34 MZZ9:MZZ34 NJV9:NJV34 NTR9:NTR34 ODN9:ODN34 ONJ9:ONJ34 OXF9:OXF34 PHB9:PHB34 PQX9:PQX34 QAT9:QAT34 QKP9:QKP34 QUL9:QUL34 REH9:REH34 ROD9:ROD34 RXZ9:RXZ34 SHV9:SHV34 SRR9:SRR34 TBN9:TBN34 TLJ9:TLJ34 TVF9:TVF34 UFB9:UFB34 UOX9:UOX34 UYT9:UYT34 VIP9:VIP34 VSL9:VSL34 WCH9:WCH34 WMD9:WMD34 WVZ9:WVZ34 AJ9 JQ9 TM9 ADI9 ANE9 AXA9 BGW9 BQS9 CAO9 CKK9 CUG9 DEC9 DNY9 DXU9 EHQ9 ERM9 FBI9 FLE9 FVA9 GEW9 GOS9 GYO9 HIK9 HSG9 ICC9 ILY9 IVU9 JFQ9 JPM9 JZI9 KJE9 KTA9 LCW9 LMS9 LWO9 MGK9 MQG9 NAC9 NJY9 NTU9 ODQ9 ONM9 OXI9 PHE9 PRA9 QAW9 QKS9 QUO9 REK9 ROG9 RYC9 SHY9 SRU9 TBQ9 TLM9 TVI9 UFE9 UPA9 UYW9 VIS9 VSO9 WCK9 WMG9 WWC9 AM9 JT9 TP9 ADL9 ANH9 AXD9 BGZ9 BQV9 CAR9 CKN9 CUJ9 DEF9 DOB9 DXX9 EHT9 ERP9 FBL9 FLH9 FVD9 GEZ9 GOV9 GYR9 HIN9 HSJ9 ICF9 IMB9 IVX9 JFT9 JPP9 JZL9 KJH9 KTD9 LCZ9 LMV9 LWR9 MGN9 MQJ9 NAF9 NKB9 NTX9 ODT9 ONP9 OXL9 PHH9 PRD9 QAZ9 QKV9 QUR9 REN9 ROJ9 RYF9 SIB9 SRX9 TBT9 TLP9 TVL9 UFH9 UPD9 UYZ9 VIV9 VSR9 WCN9 WMJ9 WWF9 AP9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AS9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AG36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AJ11:AJ14 JQ11:JQ14 TM11:TM14 ADI11:ADI14 ANE11:ANE14 AXA11:AXA14 BGW11:BGW14 BQS11:BQS14 CAO11:CAO14 CKK11:CKK14 CUG11:CUG14 DEC11:DEC14 DNY11:DNY14 DXU11:DXU14 EHQ11:EHQ14 ERM11:ERM14 FBI11:FBI14 FLE11:FLE14 FVA11:FVA14 GEW11:GEW14 GOS11:GOS14 GYO11:GYO14 HIK11:HIK14 HSG11:HSG14 ICC11:ICC14 ILY11:ILY14 IVU11:IVU14 JFQ11:JFQ14 JPM11:JPM14 JZI11:JZI14 KJE11:KJE14 KTA11:KTA14 LCW11:LCW14 LMS11:LMS14 LWO11:LWO14 MGK11:MGK14 MQG11:MQG14 NAC11:NAC14 NJY11:NJY14 NTU11:NTU14 ODQ11:ODQ14 ONM11:ONM14 OXI11:OXI14 PHE11:PHE14 PRA11:PRA14 QAW11:QAW14 QKS11:QKS14 QUO11:QUO14 REK11:REK14 ROG11:ROG14 RYC11:RYC14 SHY11:SHY14 SRU11:SRU14 TBQ11:TBQ14 TLM11:TLM14 TVI11:TVI14 UFE11:UFE14 UPA11:UPA14 UYW11:UYW14 VIS11:VIS14 VSO11:VSO14 WCK11:WCK14 WMG11:WMG14 WWC11:WWC14 AP11:AP26 JW11:JW26 TS11:TS26 ADO11:ADO26 ANK11:ANK26 AXG11:AXG26 BHC11:BHC26 BQY11:BQY26 CAU11:CAU26 CKQ11:CKQ26 CUM11:CUM26 DEI11:DEI26 DOE11:DOE26 DYA11:DYA26 EHW11:EHW26 ERS11:ERS26 FBO11:FBO26 FLK11:FLK26 FVG11:FVG26 GFC11:GFC26 GOY11:GOY26 GYU11:GYU26 HIQ11:HIQ26 HSM11:HSM26 ICI11:ICI26 IME11:IME26 IWA11:IWA26 JFW11:JFW26 JPS11:JPS26 JZO11:JZO26 KJK11:KJK26 KTG11:KTG26 LDC11:LDC26 LMY11:LMY26 LWU11:LWU26 MGQ11:MGQ26 MQM11:MQM26 NAI11:NAI26 NKE11:NKE26 NUA11:NUA26 ODW11:ODW26 ONS11:ONS26 OXO11:OXO26 PHK11:PHK26 PRG11:PRG26 QBC11:QBC26 QKY11:QKY26 QUU11:QUU26 REQ11:REQ26 ROM11:ROM26 RYI11:RYI26 SIE11:SIE26 SSA11:SSA26 TBW11:TBW26 TLS11:TLS26 TVO11:TVO26 UFK11:UFK26 UPG11:UPG26 UZC11:UZC26 VIY11:VIY26 VSU11:VSU26 WCQ11:WCQ26 WMM11:WMM26 WWI11:WWI26 AJ336:AJ382 JQ336:JQ382 TM336:TM382 ADI336:ADI382 ANE336:ANE382 AXA336:AXA382 BGW336:BGW382 BQS336:BQS382 CAO336:CAO382 CKK336:CKK382 CUG336:CUG382 DEC336:DEC382 DNY336:DNY382 DXU336:DXU382 EHQ336:EHQ382 ERM336:ERM382 FBI336:FBI382 FLE336:FLE382 FVA336:FVA382 GEW336:GEW382 GOS336:GOS382 GYO336:GYO382 HIK336:HIK382 HSG336:HSG382 ICC336:ICC382 ILY336:ILY382 IVU336:IVU382 JFQ336:JFQ382 JPM336:JPM382 JZI336:JZI382 KJE336:KJE382 KTA336:KTA382 LCW336:LCW382 LMS336:LMS382 LWO336:LWO382 MGK336:MGK382 MQG336:MQG382 NAC336:NAC382 NJY336:NJY382 NTU336:NTU382 ODQ336:ODQ382 ONM336:ONM382 OXI336:OXI382 PHE336:PHE382 PRA336:PRA382 QAW336:QAW382 QKS336:QKS382 QUO336:QUO382 REK336:REK382 ROG336:ROG382 RYC336:RYC382 SHY336:SHY382 SRU336:SRU382 TBQ336:TBQ382 TLM336:TLM382 TVI336:TVI382 UFE336:UFE382 UPA336:UPA382 UYW336:UYW382 VIS336:VIS382 VSO336:VSO382 WCK336:WCK382 WMG336:WMG382 WWC336:WWC382 KL336:KL381 UH336:UH381 AED336:AED381 ANZ336:ANZ381 AXV336:AXV381 BHR336:BHR381 BRN336:BRN381 CBJ336:CBJ381 CLF336:CLF381 CVB336:CVB381 DEX336:DEX381 DOT336:DOT381 DYP336:DYP381 EIL336:EIL381 ESH336:ESH381 FCD336:FCD381 FLZ336:FLZ381 FVV336:FVV381 GFR336:GFR381 GPN336:GPN381 GZJ336:GZJ381 HJF336:HJF381 HTB336:HTB381 ICX336:ICX381 IMT336:IMT381 IWP336:IWP381 JGL336:JGL381 JQH336:JQH381 KAD336:KAD381 KJZ336:KJZ381 KTV336:KTV381 LDR336:LDR381 LNN336:LNN381 LXJ336:LXJ381 MHF336:MHF381 MRB336:MRB381 NAX336:NAX381 NKT336:NKT381 NUP336:NUP381 OEL336:OEL381 OOH336:OOH381 OYD336:OYD381 PHZ336:PHZ381 PRV336:PRV381 QBR336:QBR381 QLN336:QLN381 QVJ336:QVJ381 RFF336:RFF381 RPB336:RPB381 RYX336:RYX381 SIT336:SIT381 SSP336:SSP381 TCL336:TCL381 TMH336:TMH381 TWD336:TWD381 UFZ336:UFZ381 UPV336:UPV381 UZR336:UZR381 VJN336:VJN381 VTJ336:VTJ381 WDF336:WDF381 WNB336:WNB381 WWX336:WWX381 AP336:AP382 JW336:JW382 TS336:TS382 ADO336:ADO382 ANK336:ANK382 AXG336:AXG382 BHC336:BHC382 BQY336:BQY382 CAU336:CAU382 CKQ336:CKQ382 CUM336:CUM382 DEI336:DEI382 DOE336:DOE382 DYA336:DYA382 EHW336:EHW382 ERS336:ERS382 FBO336:FBO382 FLK336:FLK382 FVG336:FVG382 GFC336:GFC382 GOY336:GOY382 GYU336:GYU382 HIQ336:HIQ382 HSM336:HSM382 ICI336:ICI382 IME336:IME382 IWA336:IWA382 JFW336:JFW382 JPS336:JPS382 JZO336:JZO382 KJK336:KJK382 KTG336:KTG382 LDC336:LDC382 LMY336:LMY382 LWU336:LWU382 MGQ336:MGQ382 MQM336:MQM382 NAI336:NAI382 NKE336:NKE382 NUA336:NUA382 ODW336:ODW382 ONS336:ONS382 OXO336:OXO382 PHK336:PHK382 PRG336:PRG382 QBC336:QBC382 QKY336:QKY382 QUU336:QUU382 REQ336:REQ382 ROM336:ROM382 RYI336:RYI382 SIE336:SIE382 SSA336:SSA382 TBW336:TBW382 TLS336:TLS382 TVO336:TVO382 UFK336:UFK382 UPG336:UPG382 UZC336:UZC382 VIY336:VIY382 VSU336:VSU382 WCQ336:WCQ382 WMM336:WMM382 WWI336:WWI382 AG336:AG382 JN336:JN382 TJ336:TJ382 ADF336:ADF382 ANB336:ANB382 AWX336:AWX382 BGT336:BGT382 BQP336:BQP382 CAL336:CAL382 CKH336:CKH382 CUD336:CUD382 DDZ336:DDZ382 DNV336:DNV382 DXR336:DXR382 EHN336:EHN382 ERJ336:ERJ382 FBF336:FBF382 FLB336:FLB382 FUX336:FUX382 GET336:GET382 GOP336:GOP382 GYL336:GYL382 HIH336:HIH382 HSD336:HSD382 IBZ336:IBZ382 ILV336:ILV382 IVR336:IVR382 JFN336:JFN382 JPJ336:JPJ382 JZF336:JZF382 KJB336:KJB382 KSX336:KSX382 LCT336:LCT382 LMP336:LMP382 LWL336:LWL382 MGH336:MGH382 MQD336:MQD382 MZZ336:MZZ382 NJV336:NJV382 NTR336:NTR382 ODN336:ODN382 ONJ336:ONJ382 OXF336:OXF382 PHB336:PHB382 PQX336:PQX382 QAT336:QAT382 QKP336:QKP382 QUL336:QUL382 REH336:REH382 ROD336:ROD382 RXZ336:RXZ382 SHV336:SHV382 SRR336:SRR382 TBN336:TBN382 TLJ336:TLJ382 TVF336:TVF382 UFB336:UFB382 UOX336:UOX382 UYT336:UYT382 VIP336:VIP382 VSL336:VSL382 WCH336:WCH382 WMD336:WMD382 WVZ336:WVZ382 AY336:AY381 KU336:KU381 UQ336:UQ381 AEM336:AEM381 AOI336:AOI381 AYE336:AYE381 BIA336:BIA381 BRW336:BRW381 CBS336:CBS381 CLO336:CLO381 CVK336:CVK381 DFG336:DFG381 DPC336:DPC381 DYY336:DYY381 EIU336:EIU381 ESQ336:ESQ381 FCM336:FCM381 FMI336:FMI381 FWE336:FWE381 GGA336:GGA381 GPW336:GPW381 GZS336:GZS381 HJO336:HJO381 HTK336:HTK381 IDG336:IDG381 INC336:INC381 IWY336:IWY381 JGU336:JGU381 JQQ336:JQQ381 KAM336:KAM381 KKI336:KKI381 KUE336:KUE381 LEA336:LEA381 LNW336:LNW381 LXS336:LXS381 MHO336:MHO381 MRK336:MRK381 NBG336:NBG381 NLC336:NLC381 NUY336:NUY381 OEU336:OEU381 OOQ336:OOQ381 OYM336:OYM381 PII336:PII381 PSE336:PSE381 QCA336:QCA381 QLW336:QLW381 QVS336:QVS381 RFO336:RFO381 RPK336:RPK381 RZG336:RZG381 SJC336:SJC381 SSY336:SSY381 TCU336:TCU381 TMQ336:TMQ381 TWM336:TWM381 UGI336:UGI381 UQE336:UQE381 VAA336:VAA381 VJW336:VJW381 VTS336:VTS381 WDO336:WDO381 WNK336:WNK381 WXG336:WXG381 AS336:AS381 JZ336:JZ381 TV336:TV381 ADR336:ADR381 ANN336:ANN381 AXJ336:AXJ381 BHF336:BHF381 BRB336:BRB381 CAX336:CAX381 CKT336:CKT381 CUP336:CUP381 DEL336:DEL381 DOH336:DOH381 DYD336:DYD381 EHZ336:EHZ381 ERV336:ERV381 FBR336:FBR381 FLN336:FLN381 FVJ336:FVJ381 GFF336:GFF381 GPB336:GPB381 GYX336:GYX381 HIT336:HIT381 HSP336:HSP381 ICL336:ICL381 IMH336:IMH381 IWD336:IWD381 JFZ336:JFZ381 JPV336:JPV381 JZR336:JZR381 KJN336:KJN381 KTJ336:KTJ381 LDF336:LDF381 LNB336:LNB381 LWX336:LWX381 MGT336:MGT381 MQP336:MQP381 NAL336:NAL381 NKH336:NKH381 NUD336:NUD381 ODZ336:ODZ381 ONV336:ONV381 OXR336:OXR381 PHN336:PHN381 PRJ336:PRJ381 QBF336:QBF381 QLB336:QLB381 QUX336:QUX381 RET336:RET381 ROP336:ROP381 RYL336:RYL381 SIH336:SIH381 SSD336:SSD381 TBZ336:TBZ381 TLV336:TLV381 TVR336:TVR381 UFN336:UFN381 UPJ336:UPJ381 UZF336:UZF381 VJB336:VJB381 VSX336:VSX381 WCT336:WCT381 WMP336:WMP381 WWL336:WWL381 AV336:AV381 KC336:KC381 TY336:TY381 ADU336:ADU381 ANQ336:ANQ381 AXM336:AXM381 BHI336:BHI381 BRE336:BRE381 CBA336:CBA381 CKW336:CKW381 CUS336:CUS381 DEO336:DEO381 DOK336:DOK381 DYG336:DYG381 EIC336:EIC381 ERY336:ERY381 FBU336:FBU381 FLQ336:FLQ381 FVM336:FVM381 GFI336:GFI381 GPE336:GPE381 GZA336:GZA381 HIW336:HIW381 HSS336:HSS381 ICO336:ICO381 IMK336:IMK381 IWG336:IWG381 JGC336:JGC381 JPY336:JPY381 JZU336:JZU381 KJQ336:KJQ381 KTM336:KTM381 LDI336:LDI381 LNE336:LNE381 LXA336:LXA381 MGW336:MGW381 MQS336:MQS381 NAO336:NAO381 NKK336:NKK381 NUG336:NUG381 OEC336:OEC381 ONY336:ONY381 OXU336:OXU381 PHQ336:PHQ381 PRM336:PRM381 QBI336:QBI381 QLE336:QLE381 QVA336:QVA381 REW336:REW381 ROS336:ROS381 RYO336:RYO381 SIK336:SIK381 SSG336:SSG381 TCC336:TCC381 TLY336:TLY381 TVU336:TVU381 UFQ336:UFQ381 UPM336:UPM381 UZI336:UZI381 VJE336:VJE381 VTA336:VTA381 WCW336:WCW381 WMS336:WMS381 WWO336:WWO381 KI336:KI381 UE336:UE381 AEA336:AEA381 ANW336:ANW381 AXS336:AXS381 BHO336:BHO381 BRK336:BRK381 CBG336:CBG381 CLC336:CLC381 CUY336:CUY381 DEU336:DEU381 DOQ336:DOQ381 DYM336:DYM381 EII336:EII381 ESE336:ESE381 FCA336:FCA381 FLW336:FLW381 FVS336:FVS381 GFO336:GFO381 GPK336:GPK381 GZG336:GZG381 HJC336:HJC381 HSY336:HSY381 ICU336:ICU381 IMQ336:IMQ381 IWM336:IWM381 JGI336:JGI381 JQE336:JQE381 KAA336:KAA381 KJW336:KJW381 KTS336:KTS381 LDO336:LDO381 LNK336:LNK381 LXG336:LXG381 MHC336:MHC381 MQY336:MQY381 NAU336:NAU381 NKQ336:NKQ381 NUM336:NUM381 OEI336:OEI381 OOE336:OOE381 OYA336:OYA381 PHW336:PHW381 PRS336:PRS381 QBO336:QBO381 QLK336:QLK381 QVG336:QVG381 RFC336:RFC381 ROY336:ROY381 RYU336:RYU381 SIQ336:SIQ381 SSM336:SSM381 TCI336:TCI381 TME336:TME381 TWA336:TWA381 UFW336:UFW381 UPS336:UPS381 UZO336:UZO381 VJK336:VJK381 VTG336:VTG381 WDC336:WDC381 WMY336:WMY381 WWU336:WWU381 KO336:KO381 UK336:UK381 AEG336:AEG381 AOC336:AOC381 AXY336:AXY381 BHU336:BHU381 BRQ336:BRQ381 CBM336:CBM381 CLI336:CLI381 CVE336:CVE381 DFA336:DFA381 DOW336:DOW381 DYS336:DYS381 EIO336:EIO381 ESK336:ESK381 FCG336:FCG381 FMC336:FMC381 FVY336:FVY381 GFU336:GFU381 GPQ336:GPQ381 GZM336:GZM381 HJI336:HJI381 HTE336:HTE381 IDA336:IDA381 IMW336:IMW381 IWS336:IWS381 JGO336:JGO381 JQK336:JQK381 KAG336:KAG381 KKC336:KKC381 KTY336:KTY381 LDU336:LDU381 LNQ336:LNQ381 LXM336:LXM381 MHI336:MHI381 MRE336:MRE381 NBA336:NBA381 NKW336:NKW381 NUS336:NUS381 OEO336:OEO381 OOK336:OOK381 OYG336:OYG381 PIC336:PIC381 PRY336:PRY381 QBU336:QBU381 QLQ336:QLQ381 QVM336:QVM381 RFI336:RFI381 RPE336:RPE381 RZA336:RZA381 SIW336:SIW381 SSS336:SSS381 TCO336:TCO381 TMK336:TMK381 TWG336:TWG381 UGC336:UGC381 UPY336:UPY381 UZU336:UZU381 VJQ336:VJQ381 VTM336:VTM381 WDI336:WDI381 WNE336:WNE381 WXA336:WXA381 KF336:KF381 UB336:UB381 ADX336:ADX381 ANT336:ANT381 AXP336:AXP381 BHL336:BHL381 BRH336:BRH381 CBD336:CBD381 CKZ336:CKZ381 CUV336:CUV381 DER336:DER381 DON336:DON381 DYJ336:DYJ381 EIF336:EIF381 ESB336:ESB381 FBX336:FBX381 FLT336:FLT381 FVP336:FVP381 GFL336:GFL381 GPH336:GPH381 GZD336:GZD381 HIZ336:HIZ381 HSV336:HSV381 ICR336:ICR381 IMN336:IMN381 IWJ336:IWJ381 JGF336:JGF381 JQB336:JQB381 JZX336:JZX381 KJT336:KJT381 KTP336:KTP381 LDL336:LDL381 LNH336:LNH381 LXD336:LXD381 MGZ336:MGZ381 MQV336:MQV381 NAR336:NAR381 NKN336:NKN381 NUJ336:NUJ381 OEF336:OEF381 OOB336:OOB381 OXX336:OXX381 PHT336:PHT381 PRP336:PRP381 QBL336:QBL381 QLH336:QLH381 QVD336:QVD381 REZ336:REZ381 ROV336:ROV381 RYR336:RYR381 SIN336:SIN381 SSJ336:SSJ381 TCF336:TCF381 TMB336:TMB381 TVX336:TVX381 UFT336:UFT381 UPP336:UPP381 UZL336:UZL381 VJH336:VJH381 VTD336:VTD381 WCZ336:WCZ381 WMV336:WMV381 WWR336:WWR381 KR336:KR381 UN336:UN381 AEJ336:AEJ381 AOF336:AOF381 AYB336:AYB381 BHX336:BHX381 BRT336:BRT381 CBP336:CBP381 CLL336:CLL381 CVH336:CVH381 DFD336:DFD381 DOZ336:DOZ381 DYV336:DYV381 EIR336:EIR381 ESN336:ESN381 FCJ336:FCJ381 FMF336:FMF381 FWB336:FWB381 GFX336:GFX381 GPT336:GPT381 GZP336:GZP381 HJL336:HJL381 HTH336:HTH381 IDD336:IDD381 IMZ336:IMZ381 IWV336:IWV381 JGR336:JGR381 JQN336:JQN381 KAJ336:KAJ381 KKF336:KKF381 KUB336:KUB381 LDX336:LDX381 LNT336:LNT381 LXP336:LXP381 MHL336:MHL381 MRH336:MRH381 NBD336:NBD381 NKZ336:NKZ381 NUV336:NUV381 OER336:OER381 OON336:OON381 OYJ336:OYJ381 PIF336:PIF381 PSB336:PSB381 QBX336:QBX381 QLT336:QLT381 QVP336:QVP381 RFL336:RFL381 RPH336:RPH381 RZD336:RZD381 SIZ336:SIZ381 SSV336:SSV381 TCR336:TCR381 TMN336:TMN381 TWJ336:TWJ381 UGF336:UGF381 UQB336:UQB381 UZX336:UZX381 VJT336:VJT381 VTP336:VTP381 WDL336:WDL381 WNH336:WNH381 WXD336:WXD381 AM164 JT164 TP164 ADL164 ANH164 AXD164 BGZ164 BQV164 CAR164 CKN164 CUJ164 DEF164 DOB164 DXX164 EHT164 ERP164 FBL164 FLH164 FVD164 GEZ164 GOV164 GYR164 HIN164 HSJ164 ICF164 IMB164 IVX164 JFT164 JPP164 JZL164 KJH164 KTD164 LCZ164 LMV164 LWR164 MGN164 MQJ164 NAF164 NKB164 NTX164 ODT164 ONP164 OXL164 PHH164 PRD164 QAZ164 QKV164 QUR164 REN164 ROJ164 RYF164 SIB164 SRX164 TBT164 TLP164 TVL164 UFH164 UPD164 UYZ164 VIV164 VSR164 WCN164 WMJ164 WWF164 AM670:AM673 JT670:JT673 TP670:TP673 ADL670:ADL673 ANH670:ANH673 AXD670:AXD673 BGZ670:BGZ673 BQV670:BQV673 CAR670:CAR673 CKN670:CKN673 CUJ670:CUJ673 DEF670:DEF673 DOB670:DOB673 DXX670:DXX673 EHT670:EHT673 ERP670:ERP673 FBL670:FBL673 FLH670:FLH673 FVD670:FVD673 GEZ670:GEZ673 GOV670:GOV673 GYR670:GYR673 HIN670:HIN673 HSJ670:HSJ673 ICF670:ICF673 IMB670:IMB673 IVX670:IVX673 JFT670:JFT673 JPP670:JPP673 JZL670:JZL673 KJH670:KJH673 KTD670:KTD673 LCZ670:LCZ673 LMV670:LMV673 LWR670:LWR673 MGN670:MGN673 MQJ670:MQJ673 NAF670:NAF673 NKB670:NKB673 NTX670:NTX673 ODT670:ODT673 ONP670:ONP673 OXL670:OXL673 PHH670:PHH673 PRD670:PRD673 QAZ670:QAZ673 QKV670:QKV673 QUR670:QUR673 REN670:REN673 ROJ670:ROJ673 RYF670:RYF673 SIB670:SIB673 SRX670:SRX673 TBT670:TBT673 TLP670:TLP673 TVL670:TVL673 UFH670:UFH673 UPD670:UPD673 UYZ670:UYZ673 VIV670:VIV673 VSR670:VSR673 WCN670:WCN673 WMJ670:WMJ673 WWF670:WWF673 AP670:AP673 JW670:JW673 TS670:TS673 ADO670:ADO673 ANK670:ANK673 AXG670:AXG673 BHC670:BHC673 BQY670:BQY673 CAU670:CAU673 CKQ670:CKQ673 CUM670:CUM673 DEI670:DEI673 DOE670:DOE673 DYA670:DYA673 EHW670:EHW673 ERS670:ERS673 FBO670:FBO673 FLK670:FLK673 FVG670:FVG673 GFC670:GFC673 GOY670:GOY673 GYU670:GYU673 HIQ670:HIQ673 HSM670:HSM673 ICI670:ICI673 IME670:IME673 IWA670:IWA673 JFW670:JFW673 JPS670:JPS673 JZO670:JZO673 KJK670:KJK673 KTG670:KTG673 LDC670:LDC673 LMY670:LMY673 LWU670:LWU673 MGQ670:MGQ673 MQM670:MQM673 NAI670:NAI673 NKE670:NKE673 NUA670:NUA673 ODW670:ODW673 ONS670:ONS673 OXO670:OXO673 PHK670:PHK673 PRG670:PRG673 QBC670:QBC673 QKY670:QKY673 QUU670:QUU673 REQ670:REQ673 ROM670:ROM673 RYI670:RYI673 SIE670:SIE673 SSA670:SSA673 TBW670:TBW673 TLS670:TLS673 TVO670:TVO673 UFK670:UFK673 UPG670:UPG673 UZC670:UZC673 VIY670:VIY673 VSU670:VSU673 WCQ670:WCQ673 WMM670:WMM673 WWI670:WWI673 AM535 JT535 TP535 ADL535 ANH535 AXD535 BGZ535 BQV535 CAR535 CKN535 CUJ535 DEF535 DOB535 DXX535 EHT535 ERP535 FBL535 FLH535 FVD535 GEZ535 GOV535 GYR535 HIN535 HSJ535 ICF535 IMB535 IVX535 JFT535 JPP535 JZL535 KJH535 KTD535 LCZ535 LMV535 LWR535 MGN535 MQJ535 NAF535 NKB535 NTX535 ODT535 ONP535 OXL535 PHH535 PRD535 QAZ535 QKV535 QUR535 REN535 ROJ535 RYF535 SIB535 SRX535 TBT535 TLP535 TVL535 UFH535 UPD535 UYZ535 VIV535 VSR535 WCN535 WMJ535 WWF535 AJ879 JQ879 TM879 ADI879 ANE879 AXA879 BGW879 BQS879 CAO879 CKK879 CUG879 DEC879 DNY879 DXU879 EHQ879 ERM879 FBI879 FLE879 FVA879 GEW879 GOS879 GYO879 HIK879 HSG879 ICC879 ILY879 IVU879 JFQ879 JPM879 JZI879 KJE879 KTA879 LCW879 LMS879 LWO879 MGK879 MQG879 NAC879 NJY879 NTU879 ODQ879 ONM879 OXI879 PHE879 PRA879 QAW879 QKS879 QUO879 REK879 ROG879 RYC879 SHY879 SRU879 TBQ879 TLM879 TVI879 UFE879 UPA879 UYW879 VIS879 VSO879 WCK879 WMG879 WWC879 AG879 JN879 TJ879 ADF879 ANB879 AWX879 BGT879 BQP879 CAL879 CKH879 CUD879 DDZ879 DNV879 DXR879 EHN879 ERJ879 FBF879 FLB879 FUX879 GET879 GOP879 GYL879 HIH879 HSD879 IBZ879 ILV879 IVR879 JFN879 JPJ879 JZF879 KJB879 KSX879 LCT879 LMP879 LWL879 MGH879 MQD879 MZZ879 NJV879 NTR879 ODN879 ONJ879 OXF879 PHB879 PQX879 QAT879 QKP879 QUL879 REH879 ROD879 RXZ879 SHV879 SRR879 TBN879 TLJ879 TVF879 UFB879 UOX879 UYT879 VIP879 VSL879 WCH879 WMD879 WVZ879 AP879 JW879 TS879 ADO879 ANK879 AXG879 BHC879 BQY879 CAU879 CKQ879 CUM879 DEI879 DOE879 DYA879 EHW879 ERS879 FBO879 FLK879 FVG879 GFC879 GOY879 GYU879 HIQ879 HSM879 ICI879 IME879 IWA879 JFW879 JPS879 JZO879 KJK879 KTG879 LDC879 LMY879 LWU879 MGQ879 MQM879 NAI879 NKE879 NUA879 ODW879 ONS879 OXO879 PHK879 PRG879 QBC879 QKY879 QUU879 REQ879 ROM879 RYI879 SIE879 SSA879 TBW879 TLS879 TVO879 UFK879 UPG879 UZC879 VIY879 VSU879 WCQ879 WMM879 WWI879 AM879 JT879 TP879 ADL879 ANH879 AXD879 BGZ879 BQV879 CAR879 CKN879 CUJ879 DEF879 DOB879 DXX879 EHT879 ERP879 FBL879 FLH879 FVD879 GEZ879 GOV879 GYR879 HIN879 HSJ879 ICF879 IMB879 IVX879 JFT879 JPP879 JZL879 KJH879 KTD879 LCZ879 LMV879 LWR879 MGN879 MQJ879 NAF879 NKB879 NTX879 ODT879 ONP879 OXL879 PHH879 PRD879 QAZ879 QKV879 QUR879 REN879 ROJ879 RYF879 SIB879 SRX879 TBT879 TLP879 TVL879 UFH879 UPD879 UYZ879 VIV879 VSR879 WCN879 WMJ879 WWF879 AG902:AG908 JN902:JN908 TJ902:TJ908 ADF902:ADF908 ANB902:ANB908 AWX902:AWX908 BGT902:BGT908 BQP902:BQP908 CAL902:CAL908 CKH902:CKH908 CUD902:CUD908 DDZ902:DDZ908 DNV902:DNV908 DXR902:DXR908 EHN902:EHN908 ERJ902:ERJ908 FBF902:FBF908 FLB902:FLB908 FUX902:FUX908 GET902:GET908 GOP902:GOP908 GYL902:GYL908 HIH902:HIH908 HSD902:HSD908 IBZ902:IBZ908 ILV902:ILV908 IVR902:IVR908 JFN902:JFN908 JPJ902:JPJ908 JZF902:JZF908 KJB902:KJB908 KSX902:KSX908 LCT902:LCT908 LMP902:LMP908 LWL902:LWL908 MGH902:MGH908 MQD902:MQD908 MZZ902:MZZ908 NJV902:NJV908 NTR902:NTR908 ODN902:ODN908 ONJ902:ONJ908 OXF902:OXF908 PHB902:PHB908 PQX902:PQX908 QAT902:QAT908 QKP902:QKP908 QUL902:QUL908 REH902:REH908 ROD902:ROD908 RXZ902:RXZ908 SHV902:SHV908 SRR902:SRR908 TBN902:TBN908 TLJ902:TLJ908 TVF902:TVF908 UFB902:UFB908 UOX902:UOX908 UYT902:UYT908 VIP902:VIP908 VSL902:VSL908 WCH902:WCH908 WMD902:WMD908 WVZ902:WVZ908 AP905 JW905 TS905 ADO905 ANK905 AXG905 BHC905 BQY905 CAU905 CKQ905 CUM905 DEI905 DOE905 DYA905 EHW905 ERS905 FBO905 FLK905 FVG905 GFC905 GOY905 GYU905 HIQ905 HSM905 ICI905 IME905 IWA905 JFW905 JPS905 JZO905 KJK905 KTG905 LDC905 LMY905 LWU905 MGQ905 MQM905 NAI905 NKE905 NUA905 ODW905 ONS905 OXO905 PHK905 PRG905 QBC905 QKY905 QUU905 REQ905 ROM905 RYI905 SIE905 SSA905 TBW905 TLS905 TVO905 UFK905 UPG905 UZC905 VIY905 VSU905 WCQ905 WMM905 WWI905 AP903 JW903 TS903 ADO903 ANK903 AXG903 BHC903 BQY903 CAU903 CKQ903 CUM903 DEI903 DOE903 DYA903 EHW903 ERS903 FBO903 FLK903 FVG903 GFC903 GOY903 GYU903 HIQ903 HSM903 ICI903 IME903 IWA903 JFW903 JPS903 JZO903 KJK903 KTG903 LDC903 LMY903 LWU903 MGQ903 MQM903 NAI903 NKE903 NUA903 ODW903 ONS903 OXO903 PHK903 PRG903 QBC903 QKY903 QUU903 REQ903 ROM903 RYI903 SIE903 SSA903 TBW903 TLS903 TVO903 UFK903 UPG903 UZC903 VIY903 VSU903 WCQ903 WMM903 WWI903 AJ901 JQ901 TM901 ADI901 ANE901 AXA901 BGW901 BQS901 CAO901 CKK901 CUG901 DEC901 DNY901 DXU901 EHQ901 ERM901 FBI901 FLE901 FVA901 GEW901 GOS901 GYO901 HIK901 HSG901 ICC901 ILY901 IVU901 JFQ901 JPM901 JZI901 KJE901 KTA901 LCW901 LMS901 LWO901 MGK901 MQG901 NAC901 NJY901 NTU901 ODQ901 ONM901 OXI901 PHE901 PRA901 QAW901 QKS901 QUO901 REK901 ROG901 RYC901 SHY901 SRU901 TBQ901 TLM901 TVI901 UFE901 UPA901 UYW901 VIS901 VSO901 WCK901 WMG901 WWC901 AG890 JN890 TJ890 ADF890 ANB890 AWX890 BGT890 BQP890 CAL890 CKH890 CUD890 DDZ890 DNV890 DXR890 EHN890 ERJ890 FBF890 FLB890 FUX890 GET890 GOP890 GYL890 HIH890 HSD890 IBZ890 ILV890 IVR890 JFN890 JPJ890 JZF890 KJB890 KSX890 LCT890 LMP890 LWL890 MGH890 MQD890 MZZ890 NJV890 NTR890 ODN890 ONJ890 OXF890 PHB890 PQX890 QAT890 QKP890 QUL890 REH890 ROD890 RXZ890 SHV890 SRR890 TBN890 TLJ890 TVF890 UFB890 UOX890 UYT890 VIP890 VSL890 WCH890 WMD890 WVZ890 AG894 JN894 TJ894 ADF894 ANB894 AWX894 BGT894 BQP894 CAL894 CKH894 CUD894 DDZ894 DNV894 DXR894 EHN894 ERJ894 FBF894 FLB894 FUX894 GET894 GOP894 GYL894 HIH894 HSD894 IBZ894 ILV894 IVR894 JFN894 JPJ894 JZF894 KJB894 KSX894 LCT894 LMP894 LWL894 MGH894 MQD894 MZZ894 NJV894 NTR894 ODN894 ONJ894 OXF894 PHB894 PQX894 QAT894 QKP894 QUL894 REH894 ROD894 RXZ894 SHV894 SRR894 TBN894 TLJ894 TVF894 UFB894 UOX894 UYT894 VIP894 VSL894 WCH894 WMD894 WVZ894 AG896:AG897 JN896:JN897 TJ896:TJ897 ADF896:ADF897 ANB896:ANB897 AWX896:AWX897 BGT896:BGT897 BQP896:BQP897 CAL896:CAL897 CKH896:CKH897 CUD896:CUD897 DDZ896:DDZ897 DNV896:DNV897 DXR896:DXR897 EHN896:EHN897 ERJ896:ERJ897 FBF896:FBF897 FLB896:FLB897 FUX896:FUX897 GET896:GET897 GOP896:GOP897 GYL896:GYL897 HIH896:HIH897 HSD896:HSD897 IBZ896:IBZ897 ILV896:ILV897 IVR896:IVR897 JFN896:JFN897 JPJ896:JPJ897 JZF896:JZF897 KJB896:KJB897 KSX896:KSX897 LCT896:LCT897 LMP896:LMP897 LWL896:LWL897 MGH896:MGH897 MQD896:MQD897 MZZ896:MZZ897 NJV896:NJV897 NTR896:NTR897 ODN896:ODN897 ONJ896:ONJ897 OXF896:OXF897 PHB896:PHB897 PQX896:PQX897 QAT896:QAT897 QKP896:QKP897 QUL896:QUL897 REH896:REH897 ROD896:ROD897 RXZ896:RXZ897 SHV896:SHV897 SRR896:SRR897 TBN896:TBN897 TLJ896:TLJ897 TVF896:TVF897 UFB896:UFB897 UOX896:UOX897 UYT896:UYT897 VIP896:VIP897 VSL896:VSL897 WCH896:WCH897 WMD896:WMD897 WVZ896:WVZ897 AG899:AG900 JN899:JN900 TJ899:TJ900 ADF899:ADF900 ANB899:ANB900 AWX899:AWX900 BGT899:BGT900 BQP899:BQP900 CAL899:CAL900 CKH899:CKH900 CUD899:CUD900 DDZ899:DDZ900 DNV899:DNV900 DXR899:DXR900 EHN899:EHN900 ERJ899:ERJ900 FBF899:FBF900 FLB899:FLB900 FUX899:FUX900 GET899:GET900 GOP899:GOP900 GYL899:GYL900 HIH899:HIH900 HSD899:HSD900 IBZ899:IBZ900 ILV899:ILV900 IVR899:IVR900 JFN899:JFN900 JPJ899:JPJ900 JZF899:JZF900 KJB899:KJB900 KSX899:KSX900 LCT899:LCT900 LMP899:LMP900 LWL899:LWL900 MGH899:MGH900 MQD899:MQD900 MZZ899:MZZ900 NJV899:NJV900 NTR899:NTR900 ODN899:ODN900 ONJ899:ONJ900 OXF899:OXF900 PHB899:PHB900 PQX899:PQX900 QAT899:QAT900 QKP899:QKP900 QUL899:QUL900 REH899:REH900 ROD899:ROD900 RXZ899:RXZ900 SHV899:SHV900 SRR899:SRR900 TBN899:TBN900 TLJ899:TLJ900 TVF899:TVF900 UFB899:UFB900 UOX899:UOX900 UYT899:UYT900 VIP899:VIP900 VSL899:VSL900 WCH899:WCH900 WMD899:WMD900 WVZ899:WVZ900 AG892 JN892 TJ892 ADF892 ANB892 AWX892 BGT892 BQP892 CAL892 CKH892 CUD892 DDZ892 DNV892 DXR892 EHN892 ERJ892 FBF892 FLB892 FUX892 GET892 GOP892 GYL892 HIH892 HSD892 IBZ892 ILV892 IVR892 JFN892 JPJ892 JZF892 KJB892 KSX892 LCT892 LMP892 LWL892 MGH892 MQD892 MZZ892 NJV892 NTR892 ODN892 ONJ892 OXF892 PHB892 PQX892 QAT892 QKP892 QUL892 REH892 ROD892 RXZ892 SHV892 SRR892 TBN892 TLJ892 TVF892 UFB892 UOX892 UYT892 VIP892 VSL892 WCH892 WMD892 WVZ892 AM1009 JT1009 TP1009 ADL1009 ANH1009 AXD1009 BGZ1009 BQV1009 CAR1009 CKN1009 CUJ1009 DEF1009 DOB1009 DXX1009 EHT1009 ERP1009 FBL1009 FLH1009 FVD1009 GEZ1009 GOV1009 GYR1009 HIN1009 HSJ1009 ICF1009 IMB1009 IVX1009 JFT1009 JPP1009 JZL1009 KJH1009 KTD1009 LCZ1009 LMV1009 LWR1009 MGN1009 MQJ1009 NAF1009 NKB1009 NTX1009 ODT1009 ONP1009 OXL1009 PHH1009 PRD1009 QAZ1009 QKV1009 QUR1009 REN1009 ROJ1009 RYF1009 SIB1009 SRX1009 TBT1009 TLP1009 TVL1009 UFH1009 UPD1009 UYZ1009 VIV1009 VSR1009 WCN1009 WMJ1009 WWF1009 AP1009 JW1009 TS1009 ADO1009 ANK1009 AXG1009 BHC1009 BQY1009 CAU1009 CKQ1009 CUM1009 DEI1009 DOE1009 DYA1009 EHW1009 ERS1009 FBO1009 FLK1009 FVG1009 GFC1009 GOY1009 GYU1009 HIQ1009 HSM1009 ICI1009 IME1009 IWA1009 JFW1009 JPS1009 JZO1009 KJK1009 KTG1009 LDC1009 LMY1009 LWU1009 MGQ1009 MQM1009 NAI1009 NKE1009 NUA1009 ODW1009 ONS1009 OXO1009 PHK1009 PRG1009 QBC1009 QKY1009 QUU1009 REQ1009 ROM1009 RYI1009 SIE1009 SSA1009 TBW1009 TLS1009 TVO1009 UFK1009 UPG1009 UZC1009 VIY1009 VSU1009 WCQ1009 WMM1009 WWI1009 AJ1012 JQ1012 TM1012 ADI1012 ANE1012 AXA1012 BGW1012 BQS1012 CAO1012 CKK1012 CUG1012 DEC1012 DNY1012 DXU1012 EHQ1012 ERM1012 FBI1012 FLE1012 FVA1012 GEW1012 GOS1012 GYO1012 HIK1012 HSG1012 ICC1012 ILY1012 IVU1012 JFQ1012 JPM1012 JZI1012 KJE1012 KTA1012 LCW1012 LMS1012 LWO1012 MGK1012 MQG1012 NAC1012 NJY1012 NTU1012 ODQ1012 ONM1012 OXI1012 PHE1012 PRA1012 QAW1012 QKS1012 QUO1012 REK1012 ROG1012 RYC1012 SHY1012 SRU1012 TBQ1012 TLM1012 TVI1012 UFE1012 UPA1012 UYW1012 VIS1012 VSO1012 WCK1012 WMG1012 WWC1012 AM1012 JT1012 TP1012 ADL1012 ANH1012 AXD1012 BGZ1012 BQV1012 CAR1012 CKN1012 CUJ1012 DEF1012 DOB1012 DXX1012 EHT1012 ERP1012 FBL1012 FLH1012 FVD1012 GEZ1012 GOV1012 GYR1012 HIN1012 HSJ1012 ICF1012 IMB1012 IVX1012 JFT1012 JPP1012 JZL1012 KJH1012 KTD1012 LCZ1012 LMV1012 LWR1012 MGN1012 MQJ1012 NAF1012 NKB1012 NTX1012 ODT1012 ONP1012 OXL1012 PHH1012 PRD1012 QAZ1012 QKV1012 QUR1012 REN1012 ROJ1012 RYF1012 SIB1012 SRX1012 TBT1012 TLP1012 TVL1012 UFH1012 UPD1012 UYZ1012 VIV1012 VSR1012 WCN1012 WMJ1012 WWF1012 AP1012 JW1012 TS1012 ADO1012 ANK1012 AXG1012 BHC1012 BQY1012 CAU1012 CKQ1012 CUM1012 DEI1012 DOE1012 DYA1012 EHW1012 ERS1012 FBO1012 FLK1012 FVG1012 GFC1012 GOY1012 GYU1012 HIQ1012 HSM1012 ICI1012 IME1012 IWA1012 JFW1012 JPS1012 JZO1012 KJK1012 KTG1012 LDC1012 LMY1012 LWU1012 MGQ1012 MQM1012 NAI1012 NKE1012 NUA1012 ODW1012 ONS1012 OXO1012 PHK1012 PRG1012 QBC1012 QKY1012 QUU1012 REQ1012 ROM1012 RYI1012 SIE1012 SSA1012 TBW1012 TLS1012 TVO1012 UFK1012 UPG1012 UZC1012 VIY1012 VSU1012 WCQ1012 WMM1012 WWI1012 AJ1021 JQ1021 TM1021 ADI1021 ANE1021 AXA1021 BGW1021 BQS1021 CAO1021 CKK1021 CUG1021 DEC1021 DNY1021 DXU1021 EHQ1021 ERM1021 FBI1021 FLE1021 FVA1021 GEW1021 GOS1021 GYO1021 HIK1021 HSG1021 ICC1021 ILY1021 IVU1021 JFQ1021 JPM1021 JZI1021 KJE1021 KTA1021 LCW1021 LMS1021 LWO1021 MGK1021 MQG1021 NAC1021 NJY1021 NTU1021 ODQ1021 ONM1021 OXI1021 PHE1021 PRA1021 QAW1021 QKS1021 QUO1021 REK1021 ROG1021 RYC1021 SHY1021 SRU1021 TBQ1021 TLM1021 TVI1021 UFE1021 UPA1021 UYW1021 VIS1021 VSO1021 WCK1021 WMG1021 WWC1021 AM1021 JT1021 TP1021 ADL1021 ANH1021 AXD1021 BGZ1021 BQV1021 CAR1021 CKN1021 CUJ1021 DEF1021 DOB1021 DXX1021 EHT1021 ERP1021 FBL1021 FLH1021 FVD1021 GEZ1021 GOV1021 GYR1021 HIN1021 HSJ1021 ICF1021 IMB1021 IVX1021 JFT1021 JPP1021 JZL1021 KJH1021 KTD1021 LCZ1021 LMV1021 LWR1021 MGN1021 MQJ1021 NAF1021 NKB1021 NTX1021 ODT1021 ONP1021 OXL1021 PHH1021 PRD1021 QAZ1021 QKV1021 QUR1021 REN1021 ROJ1021 RYF1021 SIB1021 SRX1021 TBT1021 TLP1021 TVL1021 UFH1021 UPD1021 UYZ1021 VIV1021 VSR1021 WCN1021 WMJ1021 WWF1021 AP1021 JW1021 TS1021 ADO1021 ANK1021 AXG1021 BHC1021 BQY1021 CAU1021 CKQ1021 CUM1021 DEI1021 DOE1021 DYA1021 EHW1021 ERS1021 FBO1021 FLK1021 FVG1021 GFC1021 GOY1021 GYU1021 HIQ1021 HSM1021 ICI1021 IME1021 IWA1021 JFW1021 JPS1021 JZO1021 KJK1021 KTG1021 LDC1021 LMY1021 LWU1021 MGQ1021 MQM1021 NAI1021 NKE1021 NUA1021 ODW1021 ONS1021 OXO1021 PHK1021 PRG1021 QBC1021 QKY1021 QUU1021 REQ1021 ROM1021 RYI1021 SIE1021 SSA1021 TBW1021 TLS1021 TVO1021 UFK1021 UPG1021 UZC1021 VIY1021 VSU1021 WCQ1021 WMM1021 WWI1021 AS1072:AS1073 JZ1072:JZ1073 TV1072:TV1073 ADR1072:ADR1073 ANN1072:ANN1073 AXJ1072:AXJ1073 BHF1072:BHF1073 BRB1072:BRB1073 CAX1072:CAX1073 CKT1072:CKT1073 CUP1072:CUP1073 DEL1072:DEL1073 DOH1072:DOH1073 DYD1072:DYD1073 EHZ1072:EHZ1073 ERV1072:ERV1073 FBR1072:FBR1073 FLN1072:FLN1073 FVJ1072:FVJ1073 GFF1072:GFF1073 GPB1072:GPB1073 GYX1072:GYX1073 HIT1072:HIT1073 HSP1072:HSP1073 ICL1072:ICL1073 IMH1072:IMH1073 IWD1072:IWD1073 JFZ1072:JFZ1073 JPV1072:JPV1073 JZR1072:JZR1073 KJN1072:KJN1073 KTJ1072:KTJ1073 LDF1072:LDF1073 LNB1072:LNB1073 LWX1072:LWX1073 MGT1072:MGT1073 MQP1072:MQP1073 NAL1072:NAL1073 NKH1072:NKH1073 NUD1072:NUD1073 ODZ1072:ODZ1073 ONV1072:ONV1073 OXR1072:OXR1073 PHN1072:PHN1073 PRJ1072:PRJ1073 QBF1072:QBF1073 QLB1072:QLB1073 QUX1072:QUX1073 RET1072:RET1073 ROP1072:ROP1073 RYL1072:RYL1073 SIH1072:SIH1073 SSD1072:SSD1073 TBZ1072:TBZ1073 TLV1072:TLV1073 TVR1072:TVR1073 UFN1072:UFN1073 UPJ1072:UPJ1073 UZF1072:UZF1073 VJB1072:VJB1073 VSX1072:VSX1073 WCT1072:WCT1073 WMP1072:WMP1073 WWL1072:WWL1073 AP1087:AP1088 JW1087:JW1088 TS1087:TS1088 ADO1087:ADO1088 ANK1087:ANK1088 AXG1087:AXG1088 BHC1087:BHC1088 BQY1087:BQY1088 CAU1087:CAU1088 CKQ1087:CKQ1088 CUM1087:CUM1088 DEI1087:DEI1088 DOE1087:DOE1088 DYA1087:DYA1088 EHW1087:EHW1088 ERS1087:ERS1088 FBO1087:FBO1088 FLK1087:FLK1088 FVG1087:FVG1088 GFC1087:GFC1088 GOY1087:GOY1088 GYU1087:GYU1088 HIQ1087:HIQ1088 HSM1087:HSM1088 ICI1087:ICI1088 IME1087:IME1088 IWA1087:IWA1088 JFW1087:JFW1088 JPS1087:JPS1088 JZO1087:JZO1088 KJK1087:KJK1088 KTG1087:KTG1088 LDC1087:LDC1088 LMY1087:LMY1088 LWU1087:LWU1088 MGQ1087:MGQ1088 MQM1087:MQM1088 NAI1087:NAI1088 NKE1087:NKE1088 NUA1087:NUA1088 ODW1087:ODW1088 ONS1087:ONS1088 OXO1087:OXO1088 PHK1087:PHK1088 PRG1087:PRG1088 QBC1087:QBC1088 QKY1087:QKY1088 QUU1087:QUU1088 REQ1087:REQ1088 ROM1087:ROM1088 RYI1087:RYI1088 SIE1087:SIE1088 SSA1087:SSA1088 TBW1087:TBW1088 TLS1087:TLS1088 TVO1087:TVO1088 UFK1087:UFK1088 UPG1087:UPG1088 UZC1087:UZC1088 VIY1087:VIY1088 VSU1087:VSU1088 WCQ1087:WCQ1088 WMM1087:WMM1088 WWI1087:WWI1088 AJ1087:AJ1088 JQ1087:JQ1088 TM1087:TM1088 ADI1087:ADI1088 ANE1087:ANE1088 AXA1087:AXA1088 BGW1087:BGW1088 BQS1087:BQS1088 CAO1087:CAO1088 CKK1087:CKK1088 CUG1087:CUG1088 DEC1087:DEC1088 DNY1087:DNY1088 DXU1087:DXU1088 EHQ1087:EHQ1088 ERM1087:ERM1088 FBI1087:FBI1088 FLE1087:FLE1088 FVA1087:FVA1088 GEW1087:GEW1088 GOS1087:GOS1088 GYO1087:GYO1088 HIK1087:HIK1088 HSG1087:HSG1088 ICC1087:ICC1088 ILY1087:ILY1088 IVU1087:IVU1088 JFQ1087:JFQ1088 JPM1087:JPM1088 JZI1087:JZI1088 KJE1087:KJE1088 KTA1087:KTA1088 LCW1087:LCW1088 LMS1087:LMS1088 LWO1087:LWO1088 MGK1087:MGK1088 MQG1087:MQG1088 NAC1087:NAC1088 NJY1087:NJY1088 NTU1087:NTU1088 ODQ1087:ODQ1088 ONM1087:ONM1088 OXI1087:OXI1088 PHE1087:PHE1088 PRA1087:PRA1088 QAW1087:QAW1088 QKS1087:QKS1088 QUO1087:QUO1088 REK1087:REK1088 ROG1087:ROG1088 RYC1087:RYC1088 SHY1087:SHY1088 SRU1087:SRU1088 TBQ1087:TBQ1088 TLM1087:TLM1088 TVI1087:TVI1088 UFE1087:UFE1088 UPA1087:UPA1088 UYW1087:UYW1088 VIS1087:VIS1088 VSO1087:VSO1088 WCK1087:WCK1088 WMG1087:WMG1088 WWC1087:WWC1088 AG1087 JN1087 TJ1087 ADF1087 ANB1087 AWX1087 BGT1087 BQP1087 CAL1087 CKH1087 CUD1087 DDZ1087 DNV1087 DXR1087 EHN1087 ERJ1087 FBF1087 FLB1087 FUX1087 GET1087 GOP1087 GYL1087 HIH1087 HSD1087 IBZ1087 ILV1087 IVR1087 JFN1087 JPJ1087 JZF1087 KJB1087 KSX1087 LCT1087 LMP1087 LWL1087 MGH1087 MQD1087 MZZ1087 NJV1087 NTR1087 ODN1087 ONJ1087 OXF1087 PHB1087 PQX1087 QAT1087 QKP1087 QUL1087 REH1087 ROD1087 RXZ1087 SHV1087 SRR1087 TBN1087 TLJ1087 TVF1087 UFB1087 UOX1087 UYT1087 VIP1087 VSL1087 WCH1087 WMD1087 WVZ1087 AM1087 JT1087 TP1087 ADL1087 ANH1087 AXD1087 BGZ1087 BQV1087 CAR1087 CKN1087 CUJ1087 DEF1087 DOB1087 DXX1087 EHT1087 ERP1087 FBL1087 FLH1087 FVD1087 GEZ1087 GOV1087 GYR1087 HIN1087 HSJ1087 ICF1087 IMB1087 IVX1087 JFT1087 JPP1087 JZL1087 KJH1087 KTD1087 LCZ1087 LMV1087 LWR1087 MGN1087 MQJ1087 NAF1087 NKB1087 NTX1087 ODT1087 ONP1087 OXL1087 PHH1087 PRD1087 QAZ1087 QKV1087 QUR1087 REN1087 ROJ1087 RYF1087 SIB1087 SRX1087 TBT1087 TLP1087 TVL1087 UFH1087 UPD1087 UYZ1087 VIV1087 VSR1087 WCN1087 WMJ1087 WWF1087 AJ1178 JQ1176 TM1176 ADI1176 ANE1176 AXA1176 BGW1176 BQS1176 CAO1176 CKK1176 CUG1176 DEC1176 DNY1176 DXU1176 EHQ1176 ERM1176 FBI1176 FLE1176 FVA1176 GEW1176 GOS1176 GYO1176 HIK1176 HSG1176 ICC1176 ILY1176 IVU1176 JFQ1176 JPM1176 JZI1176 KJE1176 KTA1176 LCW1176 LMS1176 LWO1176 MGK1176 MQG1176 NAC1176 NJY1176 NTU1176 ODQ1176 ONM1176 OXI1176 PHE1176 PRA1176 QAW1176 QKS1176 QUO1176 REK1176 ROG1176 RYC1176 SHY1176 SRU1176 TBQ1176 TLM1176 TVI1176 UFE1176 UPA1176 UYW1176 VIS1176 VSO1176 WCK1176 WMG1176 WWC1176 AM1178 JT1176 TP1176 ADL1176 ANH1176 AXD1176 BGZ1176 BQV1176 CAR1176 CKN1176 CUJ1176 DEF1176 DOB1176 DXX1176 EHT1176 ERP1176 FBL1176 FLH1176 FVD1176 GEZ1176 GOV1176 GYR1176 HIN1176 HSJ1176 ICF1176 IMB1176 IVX1176 JFT1176 JPP1176 JZL1176 KJH1176 KTD1176 LCZ1176 LMV1176 LWR1176 MGN1176 MQJ1176 NAF1176 NKB1176 NTX1176 ODT1176 ONP1176 OXL1176 PHH1176 PRD1176 QAZ1176 QKV1176 QUR1176 REN1176 ROJ1176 RYF1176 SIB1176 SRX1176 TBT1176 TLP1176 TVL1176 UFH1176 UPD1176 UYZ1176 VIV1176 VSR1176 WCN1176 WMJ1176 WWF1176 AP1178 JW1176 TS1176 ADO1176 ANK1176 AXG1176 BHC1176 BQY1176 CAU1176 CKQ1176 CUM1176 DEI1176 DOE1176 DYA1176 EHW1176 ERS1176 FBO1176 FLK1176 FVG1176 GFC1176 GOY1176 GYU1176 HIQ1176 HSM1176 ICI1176 IME1176 IWA1176 JFW1176 JPS1176 JZO1176 KJK1176 KTG1176 LDC1176 LMY1176 LWU1176 MGQ1176 MQM1176 NAI1176 NKE1176 NUA1176 ODW1176 ONS1176 OXO1176 PHK1176 PRG1176 QBC1176 QKY1176 QUU1176 REQ1176 ROM1176 RYI1176 SIE1176 SSA1176 TBW1176 TLS1176 TVO1176 UFK1176 UPG1176 UZC1176 VIY1176 VSU1176 WCQ1176 WMM1176 WWI1176 AJ1195 JQ1193 TM1193 ADI1193 ANE1193 AXA1193 BGW1193 BQS1193 CAO1193 CKK1193 CUG1193 DEC1193 DNY1193 DXU1193 EHQ1193 ERM1193 FBI1193 FLE1193 FVA1193 GEW1193 GOS1193 GYO1193 HIK1193 HSG1193 ICC1193 ILY1193 IVU1193 JFQ1193 JPM1193 JZI1193 KJE1193 KTA1193 LCW1193 LMS1193 LWO1193 MGK1193 MQG1193 NAC1193 NJY1193 NTU1193 ODQ1193 ONM1193 OXI1193 PHE1193 PRA1193 QAW1193 QKS1193 QUO1193 REK1193 ROG1193 RYC1193 SHY1193 SRU1193 TBQ1193 TLM1193 TVI1193 UFE1193 UPA1193 UYW1193 VIS1193 VSO1193 WCK1193 WMG1193 WWC1193 AG1195 JN1193 TJ1193 ADF1193 ANB1193 AWX1193 BGT1193 BQP1193 CAL1193 CKH1193 CUD1193 DDZ1193 DNV1193 DXR1193 EHN1193 ERJ1193 FBF1193 FLB1193 FUX1193 GET1193 GOP1193 GYL1193 HIH1193 HSD1193 IBZ1193 ILV1193 IVR1193 JFN1193 JPJ1193 JZF1193 KJB1193 KSX1193 LCT1193 LMP1193 LWL1193 MGH1193 MQD1193 MZZ1193 NJV1193 NTR1193 ODN1193 ONJ1193 OXF1193 PHB1193 PQX1193 QAT1193 QKP1193 QUL1193 REH1193 ROD1193 RXZ1193 SHV1193 SRR1193 TBN1193 TLJ1193 TVF1193 UFB1193 UOX1193 UYT1193 VIP1193 VSL1193 WCH1193 WMD1193 WVZ1193 AP1195 JW1193 TS1193 ADO1193 ANK1193 AXG1193 BHC1193 BQY1193 CAU1193 CKQ1193 CUM1193 DEI1193 DOE1193 DYA1193 EHW1193 ERS1193 FBO1193 FLK1193 FVG1193 GFC1193 GOY1193 GYU1193 HIQ1193 HSM1193 ICI1193 IME1193 IWA1193 JFW1193 JPS1193 JZO1193 KJK1193 KTG1193 LDC1193 LMY1193 LWU1193 MGQ1193 MQM1193 NAI1193 NKE1193 NUA1193 ODW1193 ONS1193 OXO1193 PHK1193 PRG1193 QBC1193 QKY1193 QUU1193 REQ1193 ROM1193 RYI1193 SIE1193 SSA1193 TBW1193 TLS1193 TVO1193 UFK1193 UPG1193 UZC1193 VIY1193 VSU1193 WCQ1193 WMM1193 WWI1193 AM1195 JT1193 TP1193 ADL1193 ANH1193 AXD1193 BGZ1193 BQV1193 CAR1193 CKN1193 CUJ1193 DEF1193 DOB1193 DXX1193 EHT1193 ERP1193 FBL1193 FLH1193 FVD1193 GEZ1193 GOV1193 GYR1193 HIN1193 HSJ1193 ICF1193 IMB1193 IVX1193 JFT1193 JPP1193 JZL1193 KJH1193 KTD1193 LCZ1193 LMV1193 LWR1193 MGN1193 MQJ1193 NAF1193 NKB1193 NTX1193 ODT1193 ONP1193 OXL1193 PHH1193 PRD1193 QAZ1193 QKV1193 QUR1193 REN1193 ROJ1193 RYF1193 SIB1193 SRX1193 TBT1193 TLP1193 TVL1193 UFH1193 UPD1193 UYZ1193 VIV1193 VSR1193 WCN1193 WMJ1193 WWF1193 AP1226:AP1227 JW1224:JW1225 TS1224:TS1225 ADO1224:ADO1225 ANK1224:ANK1225 AXG1224:AXG1225 BHC1224:BHC1225 BQY1224:BQY1225 CAU1224:CAU1225 CKQ1224:CKQ1225 CUM1224:CUM1225 DEI1224:DEI1225 DOE1224:DOE1225 DYA1224:DYA1225 EHW1224:EHW1225 ERS1224:ERS1225 FBO1224:FBO1225 FLK1224:FLK1225 FVG1224:FVG1225 GFC1224:GFC1225 GOY1224:GOY1225 GYU1224:GYU1225 HIQ1224:HIQ1225 HSM1224:HSM1225 ICI1224:ICI1225 IME1224:IME1225 IWA1224:IWA1225 JFW1224:JFW1225 JPS1224:JPS1225 JZO1224:JZO1225 KJK1224:KJK1225 KTG1224:KTG1225 LDC1224:LDC1225 LMY1224:LMY1225 LWU1224:LWU1225 MGQ1224:MGQ1225 MQM1224:MQM1225 NAI1224:NAI1225 NKE1224:NKE1225 NUA1224:NUA1225 ODW1224:ODW1225 ONS1224:ONS1225 OXO1224:OXO1225 PHK1224:PHK1225 PRG1224:PRG1225 QBC1224:QBC1225 QKY1224:QKY1225 QUU1224:QUU1225 REQ1224:REQ1225 ROM1224:ROM1225 RYI1224:RYI1225 SIE1224:SIE1225 SSA1224:SSA1225 TBW1224:TBW1225 TLS1224:TLS1225 TVO1224:TVO1225 UFK1224:UFK1225 UPG1224:UPG1225 UZC1224:UZC1225 VIY1224:VIY1225 VSU1224:VSU1225 WCQ1224:WCQ1225 WMM1224:WMM1225 WWI1224:WWI1225 AJ1233:AJ1234 JQ1231:JQ1232 TM1231:TM1232 ADI1231:ADI1232 ANE1231:ANE1232 AXA1231:AXA1232 BGW1231:BGW1232 BQS1231:BQS1232 CAO1231:CAO1232 CKK1231:CKK1232 CUG1231:CUG1232 DEC1231:DEC1232 DNY1231:DNY1232 DXU1231:DXU1232 EHQ1231:EHQ1232 ERM1231:ERM1232 FBI1231:FBI1232 FLE1231:FLE1232 FVA1231:FVA1232 GEW1231:GEW1232 GOS1231:GOS1232 GYO1231:GYO1232 HIK1231:HIK1232 HSG1231:HSG1232 ICC1231:ICC1232 ILY1231:ILY1232 IVU1231:IVU1232 JFQ1231:JFQ1232 JPM1231:JPM1232 JZI1231:JZI1232 KJE1231:KJE1232 KTA1231:KTA1232 LCW1231:LCW1232 LMS1231:LMS1232 LWO1231:LWO1232 MGK1231:MGK1232 MQG1231:MQG1232 NAC1231:NAC1232 NJY1231:NJY1232 NTU1231:NTU1232 ODQ1231:ODQ1232 ONM1231:ONM1232 OXI1231:OXI1232 PHE1231:PHE1232 PRA1231:PRA1232 QAW1231:QAW1232 QKS1231:QKS1232 QUO1231:QUO1232 REK1231:REK1232 ROG1231:ROG1232 RYC1231:RYC1232 SHY1231:SHY1232 SRU1231:SRU1232 TBQ1231:TBQ1232 TLM1231:TLM1232 TVI1231:TVI1232 UFE1231:UFE1232 UPA1231:UPA1232 UYW1231:UYW1232 VIS1231:VIS1232 VSO1231:VSO1232 WCK1231:WCK1232 WMG1231:WMG1232 WWC1231:WWC1232 AG1233:AG1234 JN1231:JN1232 TJ1231:TJ1232 ADF1231:ADF1232 ANB1231:ANB1232 AWX1231:AWX1232 BGT1231:BGT1232 BQP1231:BQP1232 CAL1231:CAL1232 CKH1231:CKH1232 CUD1231:CUD1232 DDZ1231:DDZ1232 DNV1231:DNV1232 DXR1231:DXR1232 EHN1231:EHN1232 ERJ1231:ERJ1232 FBF1231:FBF1232 FLB1231:FLB1232 FUX1231:FUX1232 GET1231:GET1232 GOP1231:GOP1232 GYL1231:GYL1232 HIH1231:HIH1232 HSD1231:HSD1232 IBZ1231:IBZ1232 ILV1231:ILV1232 IVR1231:IVR1232 JFN1231:JFN1232 JPJ1231:JPJ1232 JZF1231:JZF1232 KJB1231:KJB1232 KSX1231:KSX1232 LCT1231:LCT1232 LMP1231:LMP1232 LWL1231:LWL1232 MGH1231:MGH1232 MQD1231:MQD1232 MZZ1231:MZZ1232 NJV1231:NJV1232 NTR1231:NTR1232 ODN1231:ODN1232 ONJ1231:ONJ1232 OXF1231:OXF1232 PHB1231:PHB1232 PQX1231:PQX1232 QAT1231:QAT1232 QKP1231:QKP1232 QUL1231:QUL1232 REH1231:REH1232 ROD1231:ROD1232 RXZ1231:RXZ1232 SHV1231:SHV1232 SRR1231:SRR1232 TBN1231:TBN1232 TLJ1231:TLJ1232 TVF1231:TVF1232 UFB1231:UFB1232 UOX1231:UOX1232 UYT1231:UYT1232 VIP1231:VIP1232 VSL1231:VSL1232 WCH1231:WCH1232 WMD1231:WMD1232 WVZ1231:WVZ1232 AP1233:AP1234 JW1231:JW1232 TS1231:TS1232 ADO1231:ADO1232 ANK1231:ANK1232 AXG1231:AXG1232 BHC1231:BHC1232 BQY1231:BQY1232 CAU1231:CAU1232 CKQ1231:CKQ1232 CUM1231:CUM1232 DEI1231:DEI1232 DOE1231:DOE1232 DYA1231:DYA1232 EHW1231:EHW1232 ERS1231:ERS1232 FBO1231:FBO1232 FLK1231:FLK1232 FVG1231:FVG1232 GFC1231:GFC1232 GOY1231:GOY1232 GYU1231:GYU1232 HIQ1231:HIQ1232 HSM1231:HSM1232 ICI1231:ICI1232 IME1231:IME1232 IWA1231:IWA1232 JFW1231:JFW1232 JPS1231:JPS1232 JZO1231:JZO1232 KJK1231:KJK1232 KTG1231:KTG1232 LDC1231:LDC1232 LMY1231:LMY1232 LWU1231:LWU1232 MGQ1231:MGQ1232 MQM1231:MQM1232 NAI1231:NAI1232 NKE1231:NKE1232 NUA1231:NUA1232 ODW1231:ODW1232 ONS1231:ONS1232 OXO1231:OXO1232 PHK1231:PHK1232 PRG1231:PRG1232 QBC1231:QBC1232 QKY1231:QKY1232 QUU1231:QUU1232 REQ1231:REQ1232 ROM1231:ROM1232 RYI1231:RYI1232 SIE1231:SIE1232 SSA1231:SSA1232 TBW1231:TBW1232 TLS1231:TLS1232 TVO1231:TVO1232 UFK1231:UFK1232 UPG1231:UPG1232 UZC1231:UZC1232 VIY1231:VIY1232 VSU1231:VSU1232 WCQ1231:WCQ1232 WMM1231:WMM1232 WWI1231:WWI1232 AM1233:AM1234 JT1231:JT1232 TP1231:TP1232 ADL1231:ADL1232 ANH1231:ANH1232 AXD1231:AXD1232 BGZ1231:BGZ1232 BQV1231:BQV1232 CAR1231:CAR1232 CKN1231:CKN1232 CUJ1231:CUJ1232 DEF1231:DEF1232 DOB1231:DOB1232 DXX1231:DXX1232 EHT1231:EHT1232 ERP1231:ERP1232 FBL1231:FBL1232 FLH1231:FLH1232 FVD1231:FVD1232 GEZ1231:GEZ1232 GOV1231:GOV1232 GYR1231:GYR1232 HIN1231:HIN1232 HSJ1231:HSJ1232 ICF1231:ICF1232 IMB1231:IMB1232 IVX1231:IVX1232 JFT1231:JFT1232 JPP1231:JPP1232 JZL1231:JZL1232 KJH1231:KJH1232 KTD1231:KTD1232 LCZ1231:LCZ1232 LMV1231:LMV1232 LWR1231:LWR1232 MGN1231:MGN1232 MQJ1231:MQJ1232 NAF1231:NAF1232 NKB1231:NKB1232 NTX1231:NTX1232 ODT1231:ODT1232 ONP1231:ONP1232 OXL1231:OXL1232 PHH1231:PHH1232 PRD1231:PRD1232 QAZ1231:QAZ1232 QKV1231:QKV1232 QUR1231:QUR1232 REN1231:REN1232 ROJ1231:ROJ1232 RYF1231:RYF1232 SIB1231:SIB1232 SRX1231:SRX1232 TBT1231:TBT1232 TLP1231:TLP1232 TVL1231:TVL1232 UFH1231:UFH1232 UPD1231:UPD1232 UYZ1231:UYZ1232 VIV1231:VIV1232 VSR1231:VSR1232 WCN1231:WCN1232 WMJ1231:WMJ1232 WWF1231:WWF1232 AJ1227 JQ1225 TM1225 ADI1225 ANE1225 AXA1225 BGW1225 BQS1225 CAO1225 CKK1225 CUG1225 DEC1225 DNY1225 DXU1225 EHQ1225 ERM1225 FBI1225 FLE1225 FVA1225 GEW1225 GOS1225 GYO1225 HIK1225 HSG1225 ICC1225 ILY1225 IVU1225 JFQ1225 JPM1225 JZI1225 KJE1225 KTA1225 LCW1225 LMS1225 LWO1225 MGK1225 MQG1225 NAC1225 NJY1225 NTU1225 ODQ1225 ONM1225 OXI1225 PHE1225 PRA1225 QAW1225 QKS1225 QUO1225 REK1225 ROG1225 RYC1225 SHY1225 SRU1225 TBQ1225 TLM1225 TVI1225 UFE1225 UPA1225 UYW1225 VIS1225 VSO1225 WCK1225 WMG1225 WWC1225 AG1227 JN1225 TJ1225 ADF1225 ANB1225 AWX1225 BGT1225 BQP1225 CAL1225 CKH1225 CUD1225 DDZ1225 DNV1225 DXR1225 EHN1225 ERJ1225 FBF1225 FLB1225 FUX1225 GET1225 GOP1225 GYL1225 HIH1225 HSD1225 IBZ1225 ILV1225 IVR1225 JFN1225 JPJ1225 JZF1225 KJB1225 KSX1225 LCT1225 LMP1225 LWL1225 MGH1225 MQD1225 MZZ1225 NJV1225 NTR1225 ODN1225 ONJ1225 OXF1225 PHB1225 PQX1225 QAT1225 QKP1225 QUL1225 REH1225 ROD1225 RXZ1225 SHV1225 SRR1225 TBN1225 TLJ1225 TVF1225 UFB1225 UOX1225 UYT1225 VIP1225 VSL1225 WCH1225 WMD1225 WVZ1225 AJ164 JQ164 TM164 ADI164 ANE164 AXA164 BGW164 BQS164 CAO164 CKK164 CUG164 DEC164 DNY164 DXU164 EHQ164 ERM164 FBI164 FLE164 FVA164 GEW164 GOS164 GYO164 HIK164 HSG164 ICC164 ILY164 IVU164 JFQ164 JPM164 JZI164 KJE164 KTA164 LCW164 LMS164 LWO164 MGK164 MQG164 NAC164 NJY164 NTU164 ODQ164 ONM164 OXI164 PHE164 PRA164 QAW164 QKS164 QUO164 REK164 ROG164 RYC164 SHY164 SRU164 TBQ164 TLM164 TVI164 UFE164 UPA164 UYW164 VIS164 VSO164 WCK164 WMG164 WWC164 AG164 JN164 TJ164 ADF164 ANB164 AWX164 BGT164 BQP164 CAL164 CKH164 CUD164 DDZ164 DNV164 DXR164 EHN164 ERJ164 FBF164 FLB164 FUX164 GET164 GOP164 GYL164 HIH164 HSD164 IBZ164 ILV164 IVR164 JFN164 JPJ164 JZF164 KJB164 KSX164 LCT164 LMP164 LWL164 MGH164 MQD164 MZZ164 NJV164 NTR164 ODN164 ONJ164 OXF164 PHB164 PQX164 QAT164 QKP164 QUL164 REH164 ROD164 RXZ164 SHV164 SRR164 TBN164 TLJ164 TVF164 UFB164 UOX164 UYT164 VIP164 VSL164 WCH164 WMD164 WVZ164 AP164 JW164 TS164 ADO164 ANK164 AXG164 BHC164 BQY164 CAU164 CKQ164 CUM164 DEI164 DOE164 DYA164 EHW164 ERS164 FBO164 FLK164 FVG164 GFC164 GOY164 GYU164 HIQ164 HSM164 ICI164 IME164 IWA164 JFW164 JPS164 JZO164 KJK164 KTG164 LDC164 LMY164 LWU164 MGQ164 MQM164 NAI164 NKE164 NUA164 ODW164 ONS164 OXO164 PHK164 PRG164 QBC164 QKY164 QUU164 REQ164 ROM164 RYI164 SIE164 SSA164 TBW164 TLS164 TVO164 UFK164 UPG164 UZC164 VIY164 VSU164 WCQ164 WMM164 WWI164 BB336:BB381 KX336:KX381 UT336:UT381 AEP336:AEP381 AOL336:AOL381 AYH336:AYH381 BID336:BID381 BRZ336:BRZ381 CBV336:CBV381 CLR336:CLR381 CVN336:CVN381 DFJ336:DFJ381 DPF336:DPF381 DZB336:DZB381 EIX336:EIX381 EST336:EST381 FCP336:FCP381 FML336:FML381 FWH336:FWH381 GGD336:GGD381 GPZ336:GPZ381 GZV336:GZV381 HJR336:HJR381 HTN336:HTN381 IDJ336:IDJ381 INF336:INF381 IXB336:IXB381 JGX336:JGX381 JQT336:JQT381 KAP336:KAP381 KKL336:KKL381 KUH336:KUH381 LED336:LED381 LNZ336:LNZ381 LXV336:LXV381 MHR336:MHR381 MRN336:MRN381 NBJ336:NBJ381 NLF336:NLF381 NVB336:NVB381 OEX336:OEX381 OOT336:OOT381 OYP336:OYP381 PIL336:PIL381 PSH336:PSH381 QCD336:QCD381 QLZ336:QLZ381 QVV336:QVV381 RFR336:RFR381 RPN336:RPN381 RZJ336:RZJ381 SJF336:SJF381 STB336:STB381 TCX336:TCX381 TMT336:TMT381 TWP336:TWP381 UGL336:UGL381 UQH336:UQH381 VAD336:VAD381 VJZ336:VJZ381 VTV336:VTV381 WDR336:WDR381 WNN336:WNN381 WXJ336:WXJ381 AM382 JT382 TP382 ADL382 ANH382 AXD382 BGZ382 BQV382 CAR382 CKN382 CUJ382 DEF382 DOB382 DXX382 EHT382 ERP382 FBL382 FLH382 FVD382 GEZ382 GOV382 GYR382 HIN382 HSJ382 ICF382 IMB382 IVX382 JFT382 JPP382 JZL382 KJH382 KTD382 LCZ382 LMV382 LWR382 MGN382 MQJ382 NAF382 NKB382 NTX382 ODT382 ONP382 OXL382 PHH382 PRD382 QAZ382 QKV382 QUR382 REN382 ROJ382 RYF382 SIB382 SRX382 TBT382 TLP382 TVL382 UFH382 UPD382 UYZ382 VIV382 VSR382 WCN382 WMJ382 WWF382 AJ535 JQ535 TM535 ADI535 ANE535 AXA535 BGW535 BQS535 CAO535 CKK535 CUG535 DEC535 DNY535 DXU535 EHQ535 ERM535 FBI535 FLE535 FVA535 GEW535 GOS535 GYO535 HIK535 HSG535 ICC535 ILY535 IVU535 JFQ535 JPM535 JZI535 KJE535 KTA535 LCW535 LMS535 LWO535 MGK535 MQG535 NAC535 NJY535 NTU535 ODQ535 ONM535 OXI535 PHE535 PRA535 QAW535 QKS535 QUO535 REK535 ROG535 RYC535 SHY535 SRU535 TBQ535 TLM535 TVI535 UFE535 UPA535 UYW535 VIS535 VSO535 WCK535 WMG535 WWC535 AG535 JN535 TJ535 ADF535 ANB535 AWX535 BGT535 BQP535 CAL535 CKH535 CUD535 DDZ535 DNV535 DXR535 EHN535 ERJ535 FBF535 FLB535 FUX535 GET535 GOP535 GYL535 HIH535 HSD535 IBZ535 ILV535 IVR535 JFN535 JPJ535 JZF535 KJB535 KSX535 LCT535 LMP535 LWL535 MGH535 MQD535 MZZ535 NJV535 NTR535 ODN535 ONJ535 OXF535 PHB535 PQX535 QAT535 QKP535 QUL535 REH535 ROD535 RXZ535 SHV535 SRR535 TBN535 TLJ535 TVF535 UFB535 UOX535 UYT535 VIP535 VSL535 WCH535 WMD535 WVZ535 AP535 JW535 TS535 ADO535 ANK535 AXG535 BHC535 BQY535 CAU535 CKQ535 CUM535 DEI535 DOE535 DYA535 EHW535 ERS535 FBO535 FLK535 FVG535 GFC535 GOY535 GYU535 HIQ535 HSM535 ICI535 IME535 IWA535 JFW535 JPS535 JZO535 KJK535 KTG535 LDC535 LMY535 LWU535 MGQ535 MQM535 NAI535 NKE535 NUA535 ODW535 ONS535 OXO535 PHK535 PRG535 QBC535 QKY535 QUU535 REQ535 ROM535 RYI535 SIE535 SSA535 TBW535 TLS535 TVO535 UFK535 UPG535 UZC535 VIY535 VSU535 WCQ535 WMM535 WWI535 AM676:AM678 JT676:JT678 TP676:TP678 ADL676:ADL678 ANH676:ANH678 AXD676:AXD678 BGZ676:BGZ678 BQV676:BQV678 CAR676:CAR678 CKN676:CKN678 CUJ676:CUJ678 DEF676:DEF678 DOB676:DOB678 DXX676:DXX678 EHT676:EHT678 ERP676:ERP678 FBL676:FBL678 FLH676:FLH678 FVD676:FVD678 GEZ676:GEZ678 GOV676:GOV678 GYR676:GYR678 HIN676:HIN678 HSJ676:HSJ678 ICF676:ICF678 IMB676:IMB678 IVX676:IVX678 JFT676:JFT678 JPP676:JPP678 JZL676:JZL678 KJH676:KJH678 KTD676:KTD678 LCZ676:LCZ678 LMV676:LMV678 LWR676:LWR678 MGN676:MGN678 MQJ676:MQJ678 NAF676:NAF678 NKB676:NKB678 NTX676:NTX678 ODT676:ODT678 ONP676:ONP678 OXL676:OXL678 PHH676:PHH678 PRD676:PRD678 QAZ676:QAZ678 QKV676:QKV678 QUR676:QUR678 REN676:REN678 ROJ676:ROJ678 RYF676:RYF678 SIB676:SIB678 SRX676:SRX678 TBT676:TBT678 TLP676:TLP678 TVL676:TVL678 UFH676:UFH678 UPD676:UPD678 UYZ676:UYZ678 VIV676:VIV678 VSR676:VSR678 WCN676:WCN678 WMJ676:WMJ678 WWF676:WWF678 AG670:AG678 JN670:JN678 TJ670:TJ678 ADF670:ADF678 ANB670:ANB678 AWX670:AWX678 BGT670:BGT678 BQP670:BQP678 CAL670:CAL678 CKH670:CKH678 CUD670:CUD678 DDZ670:DDZ678 DNV670:DNV678 DXR670:DXR678 EHN670:EHN678 ERJ670:ERJ678 FBF670:FBF678 FLB670:FLB678 FUX670:FUX678 GET670:GET678 GOP670:GOP678 GYL670:GYL678 HIH670:HIH678 HSD670:HSD678 IBZ670:IBZ678 ILV670:ILV678 IVR670:IVR678 JFN670:JFN678 JPJ670:JPJ678 JZF670:JZF678 KJB670:KJB678 KSX670:KSX678 LCT670:LCT678 LMP670:LMP678 LWL670:LWL678 MGH670:MGH678 MQD670:MQD678 MZZ670:MZZ678 NJV670:NJV678 NTR670:NTR678 ODN670:ODN678 ONJ670:ONJ678 OXF670:OXF678 PHB670:PHB678 PQX670:PQX678 QAT670:QAT678 QKP670:QKP678 QUL670:QUL678 REH670:REH678 ROD670:ROD678 RXZ670:RXZ678 SHV670:SHV678 SRR670:SRR678 TBN670:TBN678 TLJ670:TLJ678 TVF670:TVF678 UFB670:UFB678 UOX670:UOX678 UYT670:UYT678 VIP670:VIP678 VSL670:VSL678 WCH670:WCH678 WMD670:WMD678 WVZ670:WVZ678 AJ670:AJ678 JQ670:JQ678 TM670:TM678 ADI670:ADI678 ANE670:ANE678 AXA670:AXA678 BGW670:BGW678 BQS670:BQS678 CAO670:CAO678 CKK670:CKK678 CUG670:CUG678 DEC670:DEC678 DNY670:DNY678 DXU670:DXU678 EHQ670:EHQ678 ERM670:ERM678 FBI670:FBI678 FLE670:FLE678 FVA670:FVA678 GEW670:GEW678 GOS670:GOS678 GYO670:GYO678 HIK670:HIK678 HSG670:HSG678 ICC670:ICC678 ILY670:ILY678 IVU670:IVU678 JFQ670:JFQ678 JPM670:JPM678 JZI670:JZI678 KJE670:KJE678 KTA670:KTA678 LCW670:LCW678 LMS670:LMS678 LWO670:LWO678 MGK670:MGK678 MQG670:MQG678 NAC670:NAC678 NJY670:NJY678 NTU670:NTU678 ODQ670:ODQ678 ONM670:ONM678 OXI670:OXI678 PHE670:PHE678 PRA670:PRA678 QAW670:QAW678 QKS670:QKS678 QUO670:QUO678 REK670:REK678 ROG670:ROG678 RYC670:RYC678 SHY670:SHY678 SRU670:SRU678 TBQ670:TBQ678 TLM670:TLM678 TVI670:TVI678 UFE670:UFE678 UPA670:UPA678 UYW670:UYW678 VIS670:VIS678 VSO670:VSO678 WCK670:WCK678 WMG670:WMG678 WWC670:WWC678 AJ836 JQ836 TM836 ADI836 ANE836 AXA836 BGW836 BQS836 CAO836 CKK836 CUG836 DEC836 DNY836 DXU836 EHQ836 ERM836 FBI836 FLE836 FVA836 GEW836 GOS836 GYO836 HIK836 HSG836 ICC836 ILY836 IVU836 JFQ836 JPM836 JZI836 KJE836 KTA836 LCW836 LMS836 LWO836 MGK836 MQG836 NAC836 NJY836 NTU836 ODQ836 ONM836 OXI836 PHE836 PRA836 QAW836 QKS836 QUO836 REK836 ROG836 RYC836 SHY836 SRU836 TBQ836 TLM836 TVI836 UFE836 UPA836 UYW836 VIS836 VSO836 WCK836 WMG836 WWC836 AG836 JN836 TJ836 ADF836 ANB836 AWX836 BGT836 BQP836 CAL836 CKH836 CUD836 DDZ836 DNV836 DXR836 EHN836 ERJ836 FBF836 FLB836 FUX836 GET836 GOP836 GYL836 HIH836 HSD836 IBZ836 ILV836 IVR836 JFN836 JPJ836 JZF836 KJB836 KSX836 LCT836 LMP836 LWL836 MGH836 MQD836 MZZ836 NJV836 NTR836 ODN836 ONJ836 OXF836 PHB836 PQX836 QAT836 QKP836 QUL836 REH836 ROD836 RXZ836 SHV836 SRR836 TBN836 TLJ836 TVF836 UFB836 UOX836 UYT836 VIP836 VSL836 WCH836 WMD836 WVZ836 AM836 JT836 TP836 ADL836 ANH836 AXD836 BGZ836 BQV836 CAR836 CKN836 CUJ836 DEF836 DOB836 DXX836 EHT836 ERP836 FBL836 FLH836 FVD836 GEZ836 GOV836 GYR836 HIN836 HSJ836 ICF836 IMB836 IVX836 JFT836 JPP836 JZL836 KJH836 KTD836 LCZ836 LMV836 LWR836 MGN836 MQJ836 NAF836 NKB836 NTX836 ODT836 ONP836 OXL836 PHH836 PRD836 QAZ836 QKV836 QUR836 REN836 ROJ836 RYF836 SIB836 SRX836 TBT836 TLP836 TVL836 UFH836 UPD836 UYZ836 VIV836 VSR836 WCN836 WMJ836 WWF836 AP836 JW836 TS836 ADO836 ANK836 AXG836 BHC836 BQY836 CAU836 CKQ836 CUM836 DEI836 DOE836 DYA836 EHW836 ERS836 FBO836 FLK836 FVG836 GFC836 GOY836 GYU836 HIQ836 HSM836 ICI836 IME836 IWA836 JFW836 JPS836 JZO836 KJK836 KTG836 LDC836 LMY836 LWU836 MGQ836 MQM836 NAI836 NKE836 NUA836 ODW836 ONS836 OXO836 PHK836 PRG836 QBC836 QKY836 QUU836 REQ836 ROM836 RYI836 SIE836 SSA836 TBW836 TLS836 TVO836 UFK836 UPG836 UZC836 VIY836 VSU836 WCQ836 WMM836 WWI836 AP838 JW838 TS838 ADO838 ANK838 AXG838 BHC838 BQY838 CAU838 CKQ838 CUM838 DEI838 DOE838 DYA838 EHW838 ERS838 FBO838 FLK838 FVG838 GFC838 GOY838 GYU838 HIQ838 HSM838 ICI838 IME838 IWA838 JFW838 JPS838 JZO838 KJK838 KTG838 LDC838 LMY838 LWU838 MGQ838 MQM838 NAI838 NKE838 NUA838 ODW838 ONS838 OXO838 PHK838 PRG838 QBC838 QKY838 QUU838 REQ838 ROM838 RYI838 SIE838 SSA838 TBW838 TLS838 TVO838 UFK838 UPG838 UZC838 VIY838 VSU838 WCQ838 WMM838 WWI838 AP961 JW961 TS961 ADO961 ANK961 AXG961 BHC961 BQY961 CAU961 CKQ961 CUM961 DEI961 DOE961 DYA961 EHW961 ERS961 FBO961 FLK961 FVG961 GFC961 GOY961 GYU961 HIQ961 HSM961 ICI961 IME961 IWA961 JFW961 JPS961 JZO961 KJK961 KTG961 LDC961 LMY961 LWU961 MGQ961 MQM961 NAI961 NKE961 NUA961 ODW961 ONS961 OXO961 PHK961 PRG961 QBC961 QKY961 QUU961 REQ961 ROM961 RYI961 SIE961 SSA961 TBW961 TLS961 TVO961 UFK961 UPG961 UZC961 VIY961 VSU961 WCQ961 WMM961 WWI961 AJ961 JQ961 TM961 ADI961 ANE961 AXA961 BGW961 BQS961 CAO961 CKK961 CUG961 DEC961 DNY961 DXU961 EHQ961 ERM961 FBI961 FLE961 FVA961 GEW961 GOS961 GYO961 HIK961 HSG961 ICC961 ILY961 IVU961 JFQ961 JPM961 JZI961 KJE961 KTA961 LCW961 LMS961 LWO961 MGK961 MQG961 NAC961 NJY961 NTU961 ODQ961 ONM961 OXI961 PHE961 PRA961 QAW961 QKS961 QUO961 REK961 ROG961 RYC961 SHY961 SRU961 TBQ961 TLM961 TVI961 UFE961 UPA961 UYW961 VIS961 VSO961 WCK961 WMG961 WWC961 AM961 JT961 TP961 ADL961 ANH961 AXD961 BGZ961 BQV961 CAR961 CKN961 CUJ961 DEF961 DOB961 DXX961 EHT961 ERP961 FBL961 FLH961 FVD961 GEZ961 GOV961 GYR961 HIN961 HSJ961 ICF961 IMB961 IVX961 JFT961 JPP961 JZL961 KJH961 KTD961 LCZ961 LMV961 LWR961 MGN961 MQJ961 NAF961 NKB961 NTX961 ODT961 ONP961 OXL961 PHH961 PRD961 QAZ961 QKV961 QUR961 REN961 ROJ961 RYF961 SIB961 SRX961 TBT961 TLP961 TVL961 UFH961 UPD961 UYZ961 VIV961 VSR961 WCN961 WMJ961 WWF961 AG999 JN999 TJ999 ADF999 ANB999 AWX999 BGT999 BQP999 CAL999 CKH999 CUD999 DDZ999 DNV999 DXR999 EHN999 ERJ999 FBF999 FLB999 FUX999 GET999 GOP999 GYL999 HIH999 HSD999 IBZ999 ILV999 IVR999 JFN999 JPJ999 JZF999 KJB999 KSX999 LCT999 LMP999 LWL999 MGH999 MQD999 MZZ999 NJV999 NTR999 ODN999 ONJ999 OXF999 PHB999 PQX999 QAT999 QKP999 QUL999 REH999 ROD999 RXZ999 SHV999 SRR999 TBN999 TLJ999 TVF999 UFB999 UOX999 UYT999 VIP999 VSL999 WCH999 WMD999 WVZ999 AP966:AP971 JW966:JW971 TS966:TS971 ADO966:ADO971 ANK966:ANK971 AXG966:AXG971 BHC966:BHC971 BQY966:BQY971 CAU966:CAU971 CKQ966:CKQ971 CUM966:CUM971 DEI966:DEI971 DOE966:DOE971 DYA966:DYA971 EHW966:EHW971 ERS966:ERS971 FBO966:FBO971 FLK966:FLK971 FVG966:FVG971 GFC966:GFC971 GOY966:GOY971 GYU966:GYU971 HIQ966:HIQ971 HSM966:HSM971 ICI966:ICI971 IME966:IME971 IWA966:IWA971 JFW966:JFW971 JPS966:JPS971 JZO966:JZO971 KJK966:KJK971 KTG966:KTG971 LDC966:LDC971 LMY966:LMY971 LWU966:LWU971 MGQ966:MGQ971 MQM966:MQM971 NAI966:NAI971 NKE966:NKE971 NUA966:NUA971 ODW966:ODW971 ONS966:ONS971 OXO966:OXO971 PHK966:PHK971 PRG966:PRG971 QBC966:QBC971 QKY966:QKY971 QUU966:QUU971 REQ966:REQ971 ROM966:ROM971 RYI966:RYI971 SIE966:SIE971 SSA966:SSA971 TBW966:TBW971 TLS966:TLS971 TVO966:TVO971 UFK966:UFK971 UPG966:UPG971 UZC966:UZC971 VIY966:VIY971 VSU966:VSU971 WCQ966:WCQ971 WMM966:WMM971 WWI966:WWI971 AP973:AP974 JW973:JW974 TS973:TS974 ADO973:ADO974 ANK973:ANK974 AXG973:AXG974 BHC973:BHC974 BQY973:BQY974 CAU973:CAU974 CKQ973:CKQ974 CUM973:CUM974 DEI973:DEI974 DOE973:DOE974 DYA973:DYA974 EHW973:EHW974 ERS973:ERS974 FBO973:FBO974 FLK973:FLK974 FVG973:FVG974 GFC973:GFC974 GOY973:GOY974 GYU973:GYU974 HIQ973:HIQ974 HSM973:HSM974 ICI973:ICI974 IME973:IME974 IWA973:IWA974 JFW973:JFW974 JPS973:JPS974 JZO973:JZO974 KJK973:KJK974 KTG973:KTG974 LDC973:LDC974 LMY973:LMY974 LWU973:LWU974 MGQ973:MGQ974 MQM973:MQM974 NAI973:NAI974 NKE973:NKE974 NUA973:NUA974 ODW973:ODW974 ONS973:ONS974 OXO973:OXO974 PHK973:PHK974 PRG973:PRG974 QBC973:QBC974 QKY973:QKY974 QUU973:QUU974 REQ973:REQ974 ROM973:ROM974 RYI973:RYI974 SIE973:SIE974 SSA973:SSA974 TBW973:TBW974 TLS973:TLS974 TVO973:TVO974 UFK973:UFK974 UPG973:UPG974 UZC973:UZC974 VIY973:VIY974 VSU973:VSU974 WCQ973:WCQ974 WMM973:WMM974 WWI973:WWI974 AP976 JW976 TS976 ADO976 ANK976 AXG976 BHC976 BQY976 CAU976 CKQ976 CUM976 DEI976 DOE976 DYA976 EHW976 ERS976 FBO976 FLK976 FVG976 GFC976 GOY976 GYU976 HIQ976 HSM976 ICI976 IME976 IWA976 JFW976 JPS976 JZO976 KJK976 KTG976 LDC976 LMY976 LWU976 MGQ976 MQM976 NAI976 NKE976 NUA976 ODW976 ONS976 OXO976 PHK976 PRG976 QBC976 QKY976 QUU976 REQ976 ROM976 RYI976 SIE976 SSA976 TBW976 TLS976 TVO976 UFK976 UPG976 UZC976 VIY976 VSU976 WCQ976 WMM976 WWI976 AM978:AM984 JT978:JT984 TP978:TP984 ADL978:ADL984 ANH978:ANH984 AXD978:AXD984 BGZ978:BGZ984 BQV978:BQV984 CAR978:CAR984 CKN978:CKN984 CUJ978:CUJ984 DEF978:DEF984 DOB978:DOB984 DXX978:DXX984 EHT978:EHT984 ERP978:ERP984 FBL978:FBL984 FLH978:FLH984 FVD978:FVD984 GEZ978:GEZ984 GOV978:GOV984 GYR978:GYR984 HIN978:HIN984 HSJ978:HSJ984 ICF978:ICF984 IMB978:IMB984 IVX978:IVX984 JFT978:JFT984 JPP978:JPP984 JZL978:JZL984 KJH978:KJH984 KTD978:KTD984 LCZ978:LCZ984 LMV978:LMV984 LWR978:LWR984 MGN978:MGN984 MQJ978:MQJ984 NAF978:NAF984 NKB978:NKB984 NTX978:NTX984 ODT978:ODT984 ONP978:ONP984 OXL978:OXL984 PHH978:PHH984 PRD978:PRD984 QAZ978:QAZ984 QKV978:QKV984 QUR978:QUR984 REN978:REN984 ROJ978:ROJ984 RYF978:RYF984 SIB978:SIB984 SRX978:SRX984 TBT978:TBT984 TLP978:TLP984 TVL978:TVL984 UFH978:UFH984 UPD978:UPD984 UYZ978:UYZ984 VIV978:VIV984 VSR978:VSR984 WCN978:WCN984 WMJ978:WMJ984 WWF978:WWF984 AP983:AP984 JW983:JW984 TS983:TS984 ADO983:ADO984 ANK983:ANK984 AXG983:AXG984 BHC983:BHC984 BQY983:BQY984 CAU983:CAU984 CKQ983:CKQ984 CUM983:CUM984 DEI983:DEI984 DOE983:DOE984 DYA983:DYA984 EHW983:EHW984 ERS983:ERS984 FBO983:FBO984 FLK983:FLK984 FVG983:FVG984 GFC983:GFC984 GOY983:GOY984 GYU983:GYU984 HIQ983:HIQ984 HSM983:HSM984 ICI983:ICI984 IME983:IME984 IWA983:IWA984 JFW983:JFW984 JPS983:JPS984 JZO983:JZO984 KJK983:KJK984 KTG983:KTG984 LDC983:LDC984 LMY983:LMY984 LWU983:LWU984 MGQ983:MGQ984 MQM983:MQM984 NAI983:NAI984 NKE983:NKE984 NUA983:NUA984 ODW983:ODW984 ONS983:ONS984 OXO983:OXO984 PHK983:PHK984 PRG983:PRG984 QBC983:QBC984 QKY983:QKY984 QUU983:QUU984 REQ983:REQ984 ROM983:ROM984 RYI983:RYI984 SIE983:SIE984 SSA983:SSA984 TBW983:TBW984 TLS983:TLS984 TVO983:TVO984 UFK983:UFK984 UPG983:UPG984 UZC983:UZC984 VIY983:VIY984 VSU983:VSU984 WCQ983:WCQ984 WMM983:WMM984 WWI983:WWI984 AP986:AP988 JW986:JW988 TS986:TS988 ADO986:ADO988 ANK986:ANK988 AXG986:AXG988 BHC986:BHC988 BQY986:BQY988 CAU986:CAU988 CKQ986:CKQ988 CUM986:CUM988 DEI986:DEI988 DOE986:DOE988 DYA986:DYA988 EHW986:EHW988 ERS986:ERS988 FBO986:FBO988 FLK986:FLK988 FVG986:FVG988 GFC986:GFC988 GOY986:GOY988 GYU986:GYU988 HIQ986:HIQ988 HSM986:HSM988 ICI986:ICI988 IME986:IME988 IWA986:IWA988 JFW986:JFW988 JPS986:JPS988 JZO986:JZO988 KJK986:KJK988 KTG986:KTG988 LDC986:LDC988 LMY986:LMY988 LWU986:LWU988 MGQ986:MGQ988 MQM986:MQM988 NAI986:NAI988 NKE986:NKE988 NUA986:NUA988 ODW986:ODW988 ONS986:ONS988 OXO986:OXO988 PHK986:PHK988 PRG986:PRG988 QBC986:QBC988 QKY986:QKY988 QUU986:QUU988 REQ986:REQ988 ROM986:ROM988 RYI986:RYI988 SIE986:SIE988 SSA986:SSA988 TBW986:TBW988 TLS986:TLS988 TVO986:TVO988 UFK986:UFK988 UPG986:UPG988 UZC986:UZC988 VIY986:VIY988 VSU986:VSU988 WCQ986:WCQ988 WMM986:WMM988 WWI986:WWI988 AM986:AM988 JT986:JT988 TP986:TP988 ADL986:ADL988 ANH986:ANH988 AXD986:AXD988 BGZ986:BGZ988 BQV986:BQV988 CAR986:CAR988 CKN986:CKN988 CUJ986:CUJ988 DEF986:DEF988 DOB986:DOB988 DXX986:DXX988 EHT986:EHT988 ERP986:ERP988 FBL986:FBL988 FLH986:FLH988 FVD986:FVD988 GEZ986:GEZ988 GOV986:GOV988 GYR986:GYR988 HIN986:HIN988 HSJ986:HSJ988 ICF986:ICF988 IMB986:IMB988 IVX986:IVX988 JFT986:JFT988 JPP986:JPP988 JZL986:JZL988 KJH986:KJH988 KTD986:KTD988 LCZ986:LCZ988 LMV986:LMV988 LWR986:LWR988 MGN986:MGN988 MQJ986:MQJ988 NAF986:NAF988 NKB986:NKB988 NTX986:NTX988 ODT986:ODT988 ONP986:ONP988 OXL986:OXL988 PHH986:PHH988 PRD986:PRD988 QAZ986:QAZ988 QKV986:QKV988 QUR986:QUR988 REN986:REN988 ROJ986:ROJ988 RYF986:RYF988 SIB986:SIB988 SRX986:SRX988 TBT986:TBT988 TLP986:TLP988 TVL986:TVL988 UFH986:UFH988 UPD986:UPD988 UYZ986:UYZ988 VIV986:VIV988 VSR986:VSR988 WCN986:WCN988 WMJ986:WMJ988 WWF986:WWF988 AM990:AM992 JT990:JT992 TP990:TP992 ADL990:ADL992 ANH990:ANH992 AXD990:AXD992 BGZ990:BGZ992 BQV990:BQV992 CAR990:CAR992 CKN990:CKN992 CUJ990:CUJ992 DEF990:DEF992 DOB990:DOB992 DXX990:DXX992 EHT990:EHT992 ERP990:ERP992 FBL990:FBL992 FLH990:FLH992 FVD990:FVD992 GEZ990:GEZ992 GOV990:GOV992 GYR990:GYR992 HIN990:HIN992 HSJ990:HSJ992 ICF990:ICF992 IMB990:IMB992 IVX990:IVX992 JFT990:JFT992 JPP990:JPP992 JZL990:JZL992 KJH990:KJH992 KTD990:KTD992 LCZ990:LCZ992 LMV990:LMV992 LWR990:LWR992 MGN990:MGN992 MQJ990:MQJ992 NAF990:NAF992 NKB990:NKB992 NTX990:NTX992 ODT990:ODT992 ONP990:ONP992 OXL990:OXL992 PHH990:PHH992 PRD990:PRD992 QAZ990:QAZ992 QKV990:QKV992 QUR990:QUR992 REN990:REN992 ROJ990:ROJ992 RYF990:RYF992 SIB990:SIB992 SRX990:SRX992 TBT990:TBT992 TLP990:TLP992 TVL990:TVL992 UFH990:UFH992 UPD990:UPD992 UYZ990:UYZ992 VIV990:VIV992 VSR990:VSR992 WCN990:WCN992 WMJ990:WMJ992 WWF990:WWF992 AJ993:AJ997 JQ993:JQ997 TM993:TM997 ADI993:ADI997 ANE993:ANE997 AXA993:AXA997 BGW993:BGW997 BQS993:BQS997 CAO993:CAO997 CKK993:CKK997 CUG993:CUG997 DEC993:DEC997 DNY993:DNY997 DXU993:DXU997 EHQ993:EHQ997 ERM993:ERM997 FBI993:FBI997 FLE993:FLE997 FVA993:FVA997 GEW993:GEW997 GOS993:GOS997 GYO993:GYO997 HIK993:HIK997 HSG993:HSG997 ICC993:ICC997 ILY993:ILY997 IVU993:IVU997 JFQ993:JFQ997 JPM993:JPM997 JZI993:JZI997 KJE993:KJE997 KTA993:KTA997 LCW993:LCW997 LMS993:LMS997 LWO993:LWO997 MGK993:MGK997 MQG993:MQG997 NAC993:NAC997 NJY993:NJY997 NTU993:NTU997 ODQ993:ODQ997 ONM993:ONM997 OXI993:OXI997 PHE993:PHE997 PRA993:PRA997 QAW993:QAW997 QKS993:QKS997 QUO993:QUO997 REK993:REK997 ROG993:ROG997 RYC993:RYC997 SHY993:SHY997 SRU993:SRU997 TBQ993:TBQ997 TLM993:TLM997 TVI993:TVI997 UFE993:UFE997 UPA993:UPA997 UYW993:UYW997 VIS993:VIS997 VSO993:VSO997 WCK993:WCK997 WMG993:WMG997 WWC993:WWC997 AJ990:AJ991 JQ990:JQ991 TM990:TM991 ADI990:ADI991 ANE990:ANE991 AXA990:AXA991 BGW990:BGW991 BQS990:BQS991 CAO990:CAO991 CKK990:CKK991 CUG990:CUG991 DEC990:DEC991 DNY990:DNY991 DXU990:DXU991 EHQ990:EHQ991 ERM990:ERM991 FBI990:FBI991 FLE990:FLE991 FVA990:FVA991 GEW990:GEW991 GOS990:GOS991 GYO990:GYO991 HIK990:HIK991 HSG990:HSG991 ICC990:ICC991 ILY990:ILY991 IVU990:IVU991 JFQ990:JFQ991 JPM990:JPM991 JZI990:JZI991 KJE990:KJE991 KTA990:KTA991 LCW990:LCW991 LMS990:LMS991 LWO990:LWO991 MGK990:MGK991 MQG990:MQG991 NAC990:NAC991 NJY990:NJY991 NTU990:NTU991 ODQ990:ODQ991 ONM990:ONM991 OXI990:OXI991 PHE990:PHE991 PRA990:PRA991 QAW990:QAW991 QKS990:QKS991 QUO990:QUO991 REK990:REK991 ROG990:ROG991 RYC990:RYC991 SHY990:SHY991 SRU990:SRU991 TBQ990:TBQ991 TLM990:TLM991 TVI990:TVI991 UFE990:UFE991 UPA990:UPA991 UYW990:UYW991 VIS990:VIS991 VSO990:VSO991 WCK990:WCK991 WMG990:WMG991 WWC990:WWC991 AM966:AM976 JT966:JT976 TP966:TP976 ADL966:ADL976 ANH966:ANH976 AXD966:AXD976 BGZ966:BGZ976 BQV966:BQV976 CAR966:CAR976 CKN966:CKN976 CUJ966:CUJ976 DEF966:DEF976 DOB966:DOB976 DXX966:DXX976 EHT966:EHT976 ERP966:ERP976 FBL966:FBL976 FLH966:FLH976 FVD966:FVD976 GEZ966:GEZ976 GOV966:GOV976 GYR966:GYR976 HIN966:HIN976 HSJ966:HSJ976 ICF966:ICF976 IMB966:IMB976 IVX966:IVX976 JFT966:JFT976 JPP966:JPP976 JZL966:JZL976 KJH966:KJH976 KTD966:KTD976 LCZ966:LCZ976 LMV966:LMV976 LWR966:LWR976 MGN966:MGN976 MQJ966:MQJ976 NAF966:NAF976 NKB966:NKB976 NTX966:NTX976 ODT966:ODT976 ONP966:ONP976 OXL966:OXL976 PHH966:PHH976 PRD966:PRD976 QAZ966:QAZ976 QKV966:QKV976 QUR966:QUR976 REN966:REN976 ROJ966:ROJ976 RYF966:RYF976 SIB966:SIB976 SRX966:SRX976 TBT966:TBT976 TLP966:TLP976 TVL966:TVL976 UFH966:UFH976 UPD966:UPD976 UYZ966:UYZ976 VIV966:VIV976 VSR966:VSR976 WCN966:WCN976 WMJ966:WMJ976 WWF966:WWF976 AP990:AP992 JW990:JW992 TS990:TS992 ADO990:ADO992 ANK990:ANK992 AXG990:AXG992 BHC990:BHC992 BQY990:BQY992 CAU990:CAU992 CKQ990:CKQ992 CUM990:CUM992 DEI990:DEI992 DOE990:DOE992 DYA990:DYA992 EHW990:EHW992 ERS990:ERS992 FBO990:FBO992 FLK990:FLK992 FVG990:FVG992 GFC990:GFC992 GOY990:GOY992 GYU990:GYU992 HIQ990:HIQ992 HSM990:HSM992 ICI990:ICI992 IME990:IME992 IWA990:IWA992 JFW990:JFW992 JPS990:JPS992 JZO990:JZO992 KJK990:KJK992 KTG990:KTG992 LDC990:LDC992 LMY990:LMY992 LWU990:LWU992 MGQ990:MGQ992 MQM990:MQM992 NAI990:NAI992 NKE990:NKE992 NUA990:NUA992 ODW990:ODW992 ONS990:ONS992 OXO990:OXO992 PHK990:PHK992 PRG990:PRG992 QBC990:QBC992 QKY990:QKY992 QUU990:QUU992 REQ990:REQ992 ROM990:ROM992 RYI990:RYI992 SIE990:SIE992 SSA990:SSA992 TBW990:TBW992 TLS990:TLS992 TVO990:TVO992 UFK990:UFK992 UPG990:UPG992 UZC990:UZC992 VIY990:VIY992 VSU990:VSU992 WCQ990:WCQ992 WMM990:WMM992 WWI990:WWI992 AG1006:AG1007 JN1006:JN1007 TJ1006:TJ1007 ADF1006:ADF1007 ANB1006:ANB1007 AWX1006:AWX1007 BGT1006:BGT1007 BQP1006:BQP1007 CAL1006:CAL1007 CKH1006:CKH1007 CUD1006:CUD1007 DDZ1006:DDZ1007 DNV1006:DNV1007 DXR1006:DXR1007 EHN1006:EHN1007 ERJ1006:ERJ1007 FBF1006:FBF1007 FLB1006:FLB1007 FUX1006:FUX1007 GET1006:GET1007 GOP1006:GOP1007 GYL1006:GYL1007 HIH1006:HIH1007 HSD1006:HSD1007 IBZ1006:IBZ1007 ILV1006:ILV1007 IVR1006:IVR1007 JFN1006:JFN1007 JPJ1006:JPJ1007 JZF1006:JZF1007 KJB1006:KJB1007 KSX1006:KSX1007 LCT1006:LCT1007 LMP1006:LMP1007 LWL1006:LWL1007 MGH1006:MGH1007 MQD1006:MQD1007 MZZ1006:MZZ1007 NJV1006:NJV1007 NTR1006:NTR1007 ODN1006:ODN1007 ONJ1006:ONJ1007 OXF1006:OXF1007 PHB1006:PHB1007 PQX1006:PQX1007 QAT1006:QAT1007 QKP1006:QKP1007 QUL1006:QUL1007 REH1006:REH1007 ROD1006:ROD1007 RXZ1006:RXZ1007 SHV1006:SHV1007 SRR1006:SRR1007 TBN1006:TBN1007 TLJ1006:TLJ1007 TVF1006:TVF1007 UFB1006:UFB1007 UOX1006:UOX1007 UYT1006:UYT1007 VIP1006:VIP1007 VSL1006:VSL1007 WCH1006:WCH1007 WMD1006:WMD1007 WVZ1006:WVZ1007 AJ1007:AJ1009 JQ1007:JQ1009 TM1007:TM1009 ADI1007:ADI1009 ANE1007:ANE1009 AXA1007:AXA1009 BGW1007:BGW1009 BQS1007:BQS1009 CAO1007:CAO1009 CKK1007:CKK1009 CUG1007:CUG1009 DEC1007:DEC1009 DNY1007:DNY1009 DXU1007:DXU1009 EHQ1007:EHQ1009 ERM1007:ERM1009 FBI1007:FBI1009 FLE1007:FLE1009 FVA1007:FVA1009 GEW1007:GEW1009 GOS1007:GOS1009 GYO1007:GYO1009 HIK1007:HIK1009 HSG1007:HSG1009 ICC1007:ICC1009 ILY1007:ILY1009 IVU1007:IVU1009 JFQ1007:JFQ1009 JPM1007:JPM1009 JZI1007:JZI1009 KJE1007:KJE1009 KTA1007:KTA1009 LCW1007:LCW1009 LMS1007:LMS1009 LWO1007:LWO1009 MGK1007:MGK1009 MQG1007:MQG1009 NAC1007:NAC1009 NJY1007:NJY1009 NTU1007:NTU1009 ODQ1007:ODQ1009 ONM1007:ONM1009 OXI1007:OXI1009 PHE1007:PHE1009 PRA1007:PRA1009 QAW1007:QAW1009 QKS1007:QKS1009 QUO1007:QUO1009 REK1007:REK1009 ROG1007:ROG1009 RYC1007:RYC1009 SHY1007:SHY1009 SRU1007:SRU1009 TBQ1007:TBQ1009 TLM1007:TLM1009 TVI1007:TVI1009 UFE1007:UFE1009 UPA1007:UPA1009 UYW1007:UYW1009 VIS1007:VIS1009 VSO1007:VSO1009 WCK1007:WCK1009 WMG1007:WMG1009 WWC1007:WWC1009 AP978:AP981 JW978:JW981 TS978:TS981 ADO978:ADO981 ANK978:ANK981 AXG978:AXG981 BHC978:BHC981 BQY978:BQY981 CAU978:CAU981 CKQ978:CKQ981 CUM978:CUM981 DEI978:DEI981 DOE978:DOE981 DYA978:DYA981 EHW978:EHW981 ERS978:ERS981 FBO978:FBO981 FLK978:FLK981 FVG978:FVG981 GFC978:GFC981 GOY978:GOY981 GYU978:GYU981 HIQ978:HIQ981 HSM978:HSM981 ICI978:ICI981 IME978:IME981 IWA978:IWA981 JFW978:JFW981 JPS978:JPS981 JZO978:JZO981 KJK978:KJK981 KTG978:KTG981 LDC978:LDC981 LMY978:LMY981 LWU978:LWU981 MGQ978:MGQ981 MQM978:MQM981 NAI978:NAI981 NKE978:NKE981 NUA978:NUA981 ODW978:ODW981 ONS978:ONS981 OXO978:OXO981 PHK978:PHK981 PRG978:PRG981 QBC978:QBC981 QKY978:QKY981 QUU978:QUU981 REQ978:REQ981 ROM978:ROM981 RYI978:RYI981 SIE978:SIE981 SSA978:SSA981 TBW978:TBW981 TLS978:TLS981 TVO978:TVO981 UFK978:UFK981 UPG978:UPG981 UZC978:UZC981 VIY978:VIY981 VSU978:VSU981 WCQ978:WCQ981 WMM978:WMM981 WWI978:WWI981 AJ966:AJ988 JQ966:JQ988 TM966:TM988 ADI966:ADI988 ANE966:ANE988 AXA966:AXA988 BGW966:BGW988 BQS966:BQS988 CAO966:CAO988 CKK966:CKK988 CUG966:CUG988 DEC966:DEC988 DNY966:DNY988 DXU966:DXU988 EHQ966:EHQ988 ERM966:ERM988 FBI966:FBI988 FLE966:FLE988 FVA966:FVA988 GEW966:GEW988 GOS966:GOS988 GYO966:GYO988 HIK966:HIK988 HSG966:HSG988 ICC966:ICC988 ILY966:ILY988 IVU966:IVU988 JFQ966:JFQ988 JPM966:JPM988 JZI966:JZI988 KJE966:KJE988 KTA966:KTA988 LCW966:LCW988 LMS966:LMS988 LWO966:LWO988 MGK966:MGK988 MQG966:MQG988 NAC966:NAC988 NJY966:NJY988 NTU966:NTU988 ODQ966:ODQ988 ONM966:ONM988 OXI966:OXI988 PHE966:PHE988 PRA966:PRA988 QAW966:QAW988 QKS966:QKS988 QUO966:QUO988 REK966:REK988 ROG966:ROG988 RYC966:RYC988 SHY966:SHY988 SRU966:SRU988 TBQ966:TBQ988 TLM966:TLM988 TVI966:TVI988 UFE966:UFE988 UPA966:UPA988 UYW966:UYW988 VIS966:VIS988 VSO966:VSO988 WCK966:WCK988 WMG966:WMG988 WWC966:WWC988 AG961:AG997 JN961:JN997 TJ961:TJ997 ADF961:ADF997 ANB961:ANB997 AWX961:AWX997 BGT961:BGT997 BQP961:BQP997 CAL961:CAL997 CKH961:CKH997 CUD961:CUD997 DDZ961:DDZ997 DNV961:DNV997 DXR961:DXR997 EHN961:EHN997 ERJ961:ERJ997 FBF961:FBF997 FLB961:FLB997 FUX961:FUX997 GET961:GET997 GOP961:GOP997 GYL961:GYL997 HIH961:HIH997 HSD961:HSD997 IBZ961:IBZ997 ILV961:ILV997 IVR961:IVR997 JFN961:JFN997 JPJ961:JPJ997 JZF961:JZF997 KJB961:KJB997 KSX961:KSX997 LCT961:LCT997 LMP961:LMP997 LWL961:LWL997 MGH961:MGH997 MQD961:MQD997 MZZ961:MZZ997 NJV961:NJV997 NTR961:NTR997 ODN961:ODN997 ONJ961:ONJ997 OXF961:OXF997 PHB961:PHB997 PQX961:PQX997 QAT961:QAT997 QKP961:QKP997 QUL961:QUL997 REH961:REH997 ROD961:ROD997 RXZ961:RXZ997 SHV961:SHV997 SRR961:SRR997 TBN961:TBN997 TLJ961:TLJ997 TVF961:TVF997 UFB961:UFB997 UOX961:UOX997 UYT961:UYT997 VIP961:VIP997 VSL961:VSL997 WCH961:WCH997 WMD961:WMD997 WVZ961:WVZ997 AF1008:AG1008 JM1008:JN1008 TI1008:TJ1008 ADE1008:ADF1008 ANA1008:ANB1008 AWW1008:AWX1008 BGS1008:BGT1008 BQO1008:BQP1008 CAK1008:CAL1008 CKG1008:CKH1008 CUC1008:CUD1008 DDY1008:DDZ1008 DNU1008:DNV1008 DXQ1008:DXR1008 EHM1008:EHN1008 ERI1008:ERJ1008 FBE1008:FBF1008 FLA1008:FLB1008 FUW1008:FUX1008 GES1008:GET1008 GOO1008:GOP1008 GYK1008:GYL1008 HIG1008:HIH1008 HSC1008:HSD1008 IBY1008:IBZ1008 ILU1008:ILV1008 IVQ1008:IVR1008 JFM1008:JFN1008 JPI1008:JPJ1008 JZE1008:JZF1008 KJA1008:KJB1008 KSW1008:KSX1008 LCS1008:LCT1008 LMO1008:LMP1008 LWK1008:LWL1008 MGG1008:MGH1008 MQC1008:MQD1008 MZY1008:MZZ1008 NJU1008:NJV1008 NTQ1008:NTR1008 ODM1008:ODN1008 ONI1008:ONJ1008 OXE1008:OXF1008 PHA1008:PHB1008 PQW1008:PQX1008 QAS1008:QAT1008 QKO1008:QKP1008 QUK1008:QUL1008 REG1008:REH1008 ROC1008:ROD1008 RXY1008:RXZ1008 SHU1008:SHV1008 SRQ1008:SRR1008 TBM1008:TBN1008 TLI1008:TLJ1008 TVE1008:TVF1008 UFA1008:UFB1008 UOW1008:UOX1008 UYS1008:UYT1008 VIO1008:VIP1008 VSK1008:VSL1008 WCG1008:WCH1008 WMC1008:WMD1008 WVY1008:WVZ1008 AP676:AP678 JW676:JW678 TS676:TS678 ADO676:ADO678 ANK676:ANK678 AXG676:AXG678 BHC676:BHC678 BQY676:BQY678 CAU676:CAU678 CKQ676:CKQ678 CUM676:CUM678 DEI676:DEI678 DOE676:DOE678 DYA676:DYA678 EHW676:EHW678 ERS676:ERS678 FBO676:FBO678 FLK676:FLK678 FVG676:FVG678 GFC676:GFC678 GOY676:GOY678 GYU676:GYU678 HIQ676:HIQ678 HSM676:HSM678 ICI676:ICI678 IME676:IME678 IWA676:IWA678 JFW676:JFW678 JPS676:JPS678 JZO676:JZO678 KJK676:KJK678 KTG676:KTG678 LDC676:LDC678 LMY676:LMY678 LWU676:LWU678 MGQ676:MGQ678 MQM676:MQM678 NAI676:NAI678 NKE676:NKE678 NUA676:NUA678 ODW676:ODW678 ONS676:ONS678 OXO676:OXO678 PHK676:PHK678 PRG676:PRG678 QBC676:QBC678 QKY676:QKY678 QUU676:QUU678 REQ676:REQ678 ROM676:ROM678 RYI676:RYI678 SIE676:SIE678 SSA676:SSA678 TBW676:TBW678 TLS676:TLS678 TVO676:TVO678 UFK676:UFK678 UPG676:UPG678 UZC676:UZC678 VIY676:VIY678 VSU676:VSU678 WCQ676:WCQ678 WMM676:WMM678 WWI676:WWI678 AJ1070:AJ1078 JQ1070:JQ1078 TM1070:TM1078 ADI1070:ADI1078 ANE1070:ANE1078 AXA1070:AXA1078 BGW1070:BGW1078 BQS1070:BQS1078 CAO1070:CAO1078 CKK1070:CKK1078 CUG1070:CUG1078 DEC1070:DEC1078 DNY1070:DNY1078 DXU1070:DXU1078 EHQ1070:EHQ1078 ERM1070:ERM1078 FBI1070:FBI1078 FLE1070:FLE1078 FVA1070:FVA1078 GEW1070:GEW1078 GOS1070:GOS1078 GYO1070:GYO1078 HIK1070:HIK1078 HSG1070:HSG1078 ICC1070:ICC1078 ILY1070:ILY1078 IVU1070:IVU1078 JFQ1070:JFQ1078 JPM1070:JPM1078 JZI1070:JZI1078 KJE1070:KJE1078 KTA1070:KTA1078 LCW1070:LCW1078 LMS1070:LMS1078 LWO1070:LWO1078 MGK1070:MGK1078 MQG1070:MQG1078 NAC1070:NAC1078 NJY1070:NJY1078 NTU1070:NTU1078 ODQ1070:ODQ1078 ONM1070:ONM1078 OXI1070:OXI1078 PHE1070:PHE1078 PRA1070:PRA1078 QAW1070:QAW1078 QKS1070:QKS1078 QUO1070:QUO1078 REK1070:REK1078 ROG1070:ROG1078 RYC1070:RYC1078 SHY1070:SHY1078 SRU1070:SRU1078 TBQ1070:TBQ1078 TLM1070:TLM1078 TVI1070:TVI1078 UFE1070:UFE1078 UPA1070:UPA1078 UYW1070:UYW1078 VIS1070:VIS1078 VSO1070:VSO1078 WCK1070:WCK1078 WMG1070:WMG1078 WWC1070:WWC1078 AG1070:AG1083 JN1070:JN1083 TJ1070:TJ1083 ADF1070:ADF1083 ANB1070:ANB1083 AWX1070:AWX1083 BGT1070:BGT1083 BQP1070:BQP1083 CAL1070:CAL1083 CKH1070:CKH1083 CUD1070:CUD1083 DDZ1070:DDZ1083 DNV1070:DNV1083 DXR1070:DXR1083 EHN1070:EHN1083 ERJ1070:ERJ1083 FBF1070:FBF1083 FLB1070:FLB1083 FUX1070:FUX1083 GET1070:GET1083 GOP1070:GOP1083 GYL1070:GYL1083 HIH1070:HIH1083 HSD1070:HSD1083 IBZ1070:IBZ1083 ILV1070:ILV1083 IVR1070:IVR1083 JFN1070:JFN1083 JPJ1070:JPJ1083 JZF1070:JZF1083 KJB1070:KJB1083 KSX1070:KSX1083 LCT1070:LCT1083 LMP1070:LMP1083 LWL1070:LWL1083 MGH1070:MGH1083 MQD1070:MQD1083 MZZ1070:MZZ1083 NJV1070:NJV1083 NTR1070:NTR1083 ODN1070:ODN1083 ONJ1070:ONJ1083 OXF1070:OXF1083 PHB1070:PHB1083 PQX1070:PQX1083 QAT1070:QAT1083 QKP1070:QKP1083 QUL1070:QUL1083 REH1070:REH1083 ROD1070:ROD1083 RXZ1070:RXZ1083 SHV1070:SHV1083 SRR1070:SRR1083 TBN1070:TBN1083 TLJ1070:TLJ1083 TVF1070:TVF1083 UFB1070:UFB1083 UOX1070:UOX1083 UYT1070:UYT1083 VIP1070:VIP1083 VSL1070:VSL1083 WCH1070:WCH1083 WMD1070:WMD1083 WVZ1070:WVZ1083 AJ1183 JQ1181 TM1181 ADI1181 ANE1181 AXA1181 BGW1181 BQS1181 CAO1181 CKK1181 CUG1181 DEC1181 DNY1181 DXU1181 EHQ1181 ERM1181 FBI1181 FLE1181 FVA1181 GEW1181 GOS1181 GYO1181 HIK1181 HSG1181 ICC1181 ILY1181 IVU1181 JFQ1181 JPM1181 JZI1181 KJE1181 KTA1181 LCW1181 LMS1181 LWO1181 MGK1181 MQG1181 NAC1181 NJY1181 NTU1181 ODQ1181 ONM1181 OXI1181 PHE1181 PRA1181 QAW1181 QKS1181 QUO1181 REK1181 ROG1181 RYC1181 SHY1181 SRU1181 TBQ1181 TLM1181 TVI1181 UFE1181 UPA1181 UYW1181 VIS1181 VSO1181 WCK1181 WMG1181 WWC1181 AG1183 JN1181 TJ1181 ADF1181 ANB1181 AWX1181 BGT1181 BQP1181 CAL1181 CKH1181 CUD1181 DDZ1181 DNV1181 DXR1181 EHN1181 ERJ1181 FBF1181 FLB1181 FUX1181 GET1181 GOP1181 GYL1181 HIH1181 HSD1181 IBZ1181 ILV1181 IVR1181 JFN1181 JPJ1181 JZF1181 KJB1181 KSX1181 LCT1181 LMP1181 LWL1181 MGH1181 MQD1181 MZZ1181 NJV1181 NTR1181 ODN1181 ONJ1181 OXF1181 PHB1181 PQX1181 QAT1181 QKP1181 QUL1181 REH1181 ROD1181 RXZ1181 SHV1181 SRR1181 TBN1181 TLJ1181 TVF1181 UFB1181 UOX1181 UYT1181 VIP1181 VSL1181 WCH1181 WMD1181 WVZ1181 AP1183 JW1181 TS1181 ADO1181 ANK1181 AXG1181 BHC1181 BQY1181 CAU1181 CKQ1181 CUM1181 DEI1181 DOE1181 DYA1181 EHW1181 ERS1181 FBO1181 FLK1181 FVG1181 GFC1181 GOY1181 GYU1181 HIQ1181 HSM1181 ICI1181 IME1181 IWA1181 JFW1181 JPS1181 JZO1181 KJK1181 KTG1181 LDC1181 LMY1181 LWU1181 MGQ1181 MQM1181 NAI1181 NKE1181 NUA1181 ODW1181 ONS1181 OXO1181 PHK1181 PRG1181 QBC1181 QKY1181 QUU1181 REQ1181 ROM1181 RYI1181 SIE1181 SSA1181 TBW1181 TLS1181 TVO1181 UFK1181 UPG1181 UZC1181 VIY1181 VSU1181 WCQ1181 WMM1181 WWI1181 AM1183 JT1181 TP1181 ADL1181 ANH1181 AXD1181 BGZ1181 BQV1181 CAR1181 CKN1181 CUJ1181 DEF1181 DOB1181 DXX1181 EHT1181 ERP1181 FBL1181 FLH1181 FVD1181 GEZ1181 GOV1181 GYR1181 HIN1181 HSJ1181 ICF1181 IMB1181 IVX1181 JFT1181 JPP1181 JZL1181 KJH1181 KTD1181 LCZ1181 LMV1181 LWR1181 MGN1181 MQJ1181 NAF1181 NKB1181 NTX1181 ODT1181 ONP1181 OXL1181 PHH1181 PRD1181 QAZ1181 QKV1181 QUR1181 REN1181 ROJ1181 RYF1181 SIB1181 SRX1181 TBT1181 TLP1181 TVL1181 UFH1181 UPD1181 UYZ1181 VIV1181 VSR1181 WCN1181 WMJ1181 WWF1181 AG1142:AG1169 JN1140:JN1167 TJ1140:TJ1167 ADF1140:ADF1167 ANB1140:ANB1167 AWX1140:AWX1167 BGT1140:BGT1167 BQP1140:BQP1167 CAL1140:CAL1167 CKH1140:CKH1167 CUD1140:CUD1167 DDZ1140:DDZ1167 DNV1140:DNV1167 DXR1140:DXR1167 EHN1140:EHN1167 ERJ1140:ERJ1167 FBF1140:FBF1167 FLB1140:FLB1167 FUX1140:FUX1167 GET1140:GET1167 GOP1140:GOP1167 GYL1140:GYL1167 HIH1140:HIH1167 HSD1140:HSD1167 IBZ1140:IBZ1167 ILV1140:ILV1167 IVR1140:IVR1167 JFN1140:JFN1167 JPJ1140:JPJ1167 JZF1140:JZF1167 KJB1140:KJB1167 KSX1140:KSX1167 LCT1140:LCT1167 LMP1140:LMP1167 LWL1140:LWL1167 MGH1140:MGH1167 MQD1140:MQD1167 MZZ1140:MZZ1167 NJV1140:NJV1167 NTR1140:NTR1167 ODN1140:ODN1167 ONJ1140:ONJ1167 OXF1140:OXF1167 PHB1140:PHB1167 PQX1140:PQX1167 QAT1140:QAT1167 QKP1140:QKP1167 QUL1140:QUL1167 REH1140:REH1167 ROD1140:ROD1167 RXZ1140:RXZ1167 SHV1140:SHV1167 SRR1140:SRR1167 TBN1140:TBN1167 TLJ1140:TLJ1167 TVF1140:TVF1167 UFB1140:UFB1167 UOX1140:UOX1167 UYT1140:UYT1167 VIP1140:VIP1167 VSL1140:VSL1167 WCH1140:WCH1167 WMD1140:WMD1167 WVZ1140:WVZ1167 AJ1142:AJ1169 JQ1140:JQ1167 TM1140:TM1167 ADI1140:ADI1167 ANE1140:ANE1167 AXA1140:AXA1167 BGW1140:BGW1167 BQS1140:BQS1167 CAO1140:CAO1167 CKK1140:CKK1167 CUG1140:CUG1167 DEC1140:DEC1167 DNY1140:DNY1167 DXU1140:DXU1167 EHQ1140:EHQ1167 ERM1140:ERM1167 FBI1140:FBI1167 FLE1140:FLE1167 FVA1140:FVA1167 GEW1140:GEW1167 GOS1140:GOS1167 GYO1140:GYO1167 HIK1140:HIK1167 HSG1140:HSG1167 ICC1140:ICC1167 ILY1140:ILY1167 IVU1140:IVU1167 JFQ1140:JFQ1167 JPM1140:JPM1167 JZI1140:JZI1167 KJE1140:KJE1167 KTA1140:KTA1167 LCW1140:LCW1167 LMS1140:LMS1167 LWO1140:LWO1167 MGK1140:MGK1167 MQG1140:MQG1167 NAC1140:NAC1167 NJY1140:NJY1167 NTU1140:NTU1167 ODQ1140:ODQ1167 ONM1140:ONM1167 OXI1140:OXI1167 PHE1140:PHE1167 PRA1140:PRA1167 QAW1140:QAW1167 QKS1140:QKS1167 QUO1140:QUO1167 REK1140:REK1167 ROG1140:ROG1167 RYC1140:RYC1167 SHY1140:SHY1167 SRU1140:SRU1167 TBQ1140:TBQ1167 TLM1140:TLM1167 TVI1140:TVI1167 UFE1140:UFE1167 UPA1140:UPA1167 UYW1140:UYW1167 VIS1140:VIS1167 VSO1140:VSO1167 WCK1140:WCK1167 WMG1140:WMG1167 WWC1140:WWC1167 AP1142:AP1169 JW1140:JW1167 TS1140:TS1167 ADO1140:ADO1167 ANK1140:ANK1167 AXG1140:AXG1167 BHC1140:BHC1167 BQY1140:BQY1167 CAU1140:CAU1167 CKQ1140:CKQ1167 CUM1140:CUM1167 DEI1140:DEI1167 DOE1140:DOE1167 DYA1140:DYA1167 EHW1140:EHW1167 ERS1140:ERS1167 FBO1140:FBO1167 FLK1140:FLK1167 FVG1140:FVG1167 GFC1140:GFC1167 GOY1140:GOY1167 GYU1140:GYU1167 HIQ1140:HIQ1167 HSM1140:HSM1167 ICI1140:ICI1167 IME1140:IME1167 IWA1140:IWA1167 JFW1140:JFW1167 JPS1140:JPS1167 JZO1140:JZO1167 KJK1140:KJK1167 KTG1140:KTG1167 LDC1140:LDC1167 LMY1140:LMY1167 LWU1140:LWU1167 MGQ1140:MGQ1167 MQM1140:MQM1167 NAI1140:NAI1167 NKE1140:NKE1167 NUA1140:NUA1167 ODW1140:ODW1167 ONS1140:ONS1167 OXO1140:OXO1167 PHK1140:PHK1167 PRG1140:PRG1167 QBC1140:QBC1167 QKY1140:QKY1167 QUU1140:QUU1167 REQ1140:REQ1167 ROM1140:ROM1167 RYI1140:RYI1167 SIE1140:SIE1167 SSA1140:SSA1167 TBW1140:TBW1167 TLS1140:TLS1167 TVO1140:TVO1167 UFK1140:UFK1167 UPG1140:UPG1167 UZC1140:UZC1167 VIY1140:VIY1167 VSU1140:VSU1167 WCQ1140:WCQ1167 WMM1140:WMM1167 WWI1140:WWI1167 AM1142:AM1169 JT1140:JT1167 TP1140:TP1167 ADL1140:ADL1167 ANH1140:ANH1167 AXD1140:AXD1167 BGZ1140:BGZ1167 BQV1140:BQV1167 CAR1140:CAR1167 CKN1140:CKN1167 CUJ1140:CUJ1167 DEF1140:DEF1167 DOB1140:DOB1167 DXX1140:DXX1167 EHT1140:EHT1167 ERP1140:ERP1167 FBL1140:FBL1167 FLH1140:FLH1167 FVD1140:FVD1167 GEZ1140:GEZ1167 GOV1140:GOV1167 GYR1140:GYR1167 HIN1140:HIN1167 HSJ1140:HSJ1167 ICF1140:ICF1167 IMB1140:IMB1167 IVX1140:IVX1167 JFT1140:JFT1167 JPP1140:JPP1167 JZL1140:JZL1167 KJH1140:KJH1167 KTD1140:KTD1167 LCZ1140:LCZ1167 LMV1140:LMV1167 LWR1140:LWR1167 MGN1140:MGN1167 MQJ1140:MQJ1167 NAF1140:NAF1167 NKB1140:NKB1167 NTX1140:NTX1167 ODT1140:ODT1167 ONP1140:ONP1167 OXL1140:OXL1167 PHH1140:PHH1167 PRD1140:PRD1167 QAZ1140:QAZ1167 QKV1140:QKV1167 QUR1140:QUR1167 REN1140:REN1167 ROJ1140:ROJ1167 RYF1140:RYF1167 SIB1140:SIB1167 SRX1140:SRX1167 TBT1140:TBT1167 TLP1140:TLP1167 TVL1140:TVL1167 UFH1140:UFH1167 UPD1140:UPD1167 UYZ1140:UYZ1167 VIV1140:VIV1167 VSR1140:VSR1167 WCN1140:WCN1167 WMJ1140:WMJ1167 WWF1140:WWF1167 AP1070:AP1084 JW1070:JW1084 TS1070:TS1084 ADO1070:ADO1084 ANK1070:ANK1084 AXG1070:AXG1084 BHC1070:BHC1084 BQY1070:BQY1084 CAU1070:CAU1084 CKQ1070:CKQ1084 CUM1070:CUM1084 DEI1070:DEI1084 DOE1070:DOE1084 DYA1070:DYA1084 EHW1070:EHW1084 ERS1070:ERS1084 FBO1070:FBO1084 FLK1070:FLK1084 FVG1070:FVG1084 GFC1070:GFC1084 GOY1070:GOY1084 GYU1070:GYU1084 HIQ1070:HIQ1084 HSM1070:HSM1084 ICI1070:ICI1084 IME1070:IME1084 IWA1070:IWA1084 JFW1070:JFW1084 JPS1070:JPS1084 JZO1070:JZO1084 KJK1070:KJK1084 KTG1070:KTG1084 LDC1070:LDC1084 LMY1070:LMY1084 LWU1070:LWU1084 MGQ1070:MGQ1084 MQM1070:MQM1084 NAI1070:NAI1084 NKE1070:NKE1084 NUA1070:NUA1084 ODW1070:ODW1084 ONS1070:ONS1084 OXO1070:OXO1084 PHK1070:PHK1084 PRG1070:PRG1084 QBC1070:QBC1084 QKY1070:QKY1084 QUU1070:QUU1084 REQ1070:REQ1084 ROM1070:ROM1084 RYI1070:RYI1084 SIE1070:SIE1084 SSA1070:SSA1084 TBW1070:TBW1084 TLS1070:TLS1084 TVO1070:TVO1084 UFK1070:UFK1084 UPG1070:UPG1084 UZC1070:UZC1084 VIY1070:VIY1084 VSU1070:VSU1084 WCQ1070:WCQ1084 WMM1070:WMM1084 WWI1070:WWI1084 AM1070:AM1084 JT1070:JT1084 TP1070:TP1084 ADL1070:ADL1084 ANH1070:ANH1084 AXD1070:AXD1084 BGZ1070:BGZ1084 BQV1070:BQV1084 CAR1070:CAR1084 CKN1070:CKN1084 CUJ1070:CUJ1084 DEF1070:DEF1084 DOB1070:DOB1084 DXX1070:DXX1084 EHT1070:EHT1084 ERP1070:ERP1084 FBL1070:FBL1084 FLH1070:FLH1084 FVD1070:FVD1084 GEZ1070:GEZ1084 GOV1070:GOV1084 GYR1070:GYR1084 HIN1070:HIN1084 HSJ1070:HSJ1084 ICF1070:ICF1084 IMB1070:IMB1084 IVX1070:IVX1084 JFT1070:JFT1084 JPP1070:JPP1084 JZL1070:JZL1084 KJH1070:KJH1084 KTD1070:KTD1084 LCZ1070:LCZ1084 LMV1070:LMV1084 LWR1070:LWR1084 MGN1070:MGN1084 MQJ1070:MQJ1084 NAF1070:NAF1084 NKB1070:NKB1084 NTX1070:NTX1084 ODT1070:ODT1084 ONP1070:ONP1084 OXL1070:OXL1084 PHH1070:PHH1084 PRD1070:PRD1084 QAZ1070:QAZ1084 QKV1070:QKV1084 QUR1070:QUR1084 REN1070:REN1084 ROJ1070:ROJ1084 RYF1070:RYF1084 SIB1070:SIB1084 SRX1070:SRX1084 TBT1070:TBT1084 TLP1070:TLP1084 TVL1070:TVL1084 UFH1070:UFH1084 UPD1070:UPD1084 UYZ1070:UYZ1084 VIV1070:VIV1084 VSR1070:VSR1084 WCN1070:WCN1084 WMJ1070:WMJ1084 WWF1070:WWF1084 AJ1083:AJ1084 JQ1083:JQ1084 TM1083:TM1084 ADI1083:ADI1084 ANE1083:ANE1084 AXA1083:AXA1084 BGW1083:BGW1084 BQS1083:BQS1084 CAO1083:CAO1084 CKK1083:CKK1084 CUG1083:CUG1084 DEC1083:DEC1084 DNY1083:DNY1084 DXU1083:DXU1084 EHQ1083:EHQ1084 ERM1083:ERM1084 FBI1083:FBI1084 FLE1083:FLE1084 FVA1083:FVA1084 GEW1083:GEW1084 GOS1083:GOS1084 GYO1083:GYO1084 HIK1083:HIK1084 HSG1083:HSG1084 ICC1083:ICC1084 ILY1083:ILY1084 IVU1083:IVU1084 JFQ1083:JFQ1084 JPM1083:JPM1084 JZI1083:JZI1084 KJE1083:KJE1084 KTA1083:KTA1084 LCW1083:LCW1084 LMS1083:LMS1084 LWO1083:LWO1084 MGK1083:MGK1084 MQG1083:MQG1084 NAC1083:NAC1084 NJY1083:NJY1084 NTU1083:NTU1084 ODQ1083:ODQ1084 ONM1083:ONM1084 OXI1083:OXI1084 PHE1083:PHE1084 PRA1083:PRA1084 QAW1083:QAW1084 QKS1083:QKS1084 QUO1083:QUO1084 REK1083:REK1084 ROG1083:ROG1084 RYC1083:RYC1084 SHY1083:SHY1084 SRU1083:SRU1084 TBQ1083:TBQ1084 TLM1083:TLM1084 TVI1083:TVI1084 UFE1083:UFE1084 UPA1083:UPA1084 UYW1083:UYW1084 VIS1083:VIS1084 VSO1083:VSO1084 WCK1083:WCK1084 WMG1083:WMG1084 WWC1083:WWC1084 WWC16:WWC35 WMG16:WMG35 WCK16:WCK35 VSO16:VSO35 VIS16:VIS35 UYW16:UYW35 UPA16:UPA35 UFE16:UFE35 TVI16:TVI35 TLM16:TLM35 TBQ16:TBQ35 SRU16:SRU35 SHY16:SHY35 RYC16:RYC35 ROG16:ROG35 REK16:REK35 QUO16:QUO35 QKS16:QKS35 QAW16:QAW35 PRA16:PRA35 PHE16:PHE35 OXI16:OXI35 ONM16:ONM35 ODQ16:ODQ35 NTU16:NTU35 NJY16:NJY35 NAC16:NAC35 MQG16:MQG35 MGK16:MGK35 LWO16:LWO35 LMS16:LMS35 LCW16:LCW35 KTA16:KTA35 KJE16:KJE35 JZI16:JZI35 JPM16:JPM35 JFQ16:JFQ35 IVU16:IVU35 ILY16:ILY35 ICC16:ICC35 HSG16:HSG35 HIK16:HIK35 GYO16:GYO35 GOS16:GOS35 GEW16:GEW35 FVA16:FVA35 FLE16:FLE35 FBI16:FBI35 ERM16:ERM35 EHQ16:EHQ35 DXU16:DXU35 DNY16:DNY35 DEC16:DEC35 CUG16:CUG35 CKK16:CKK35 CAO16:CAO35 BQS16:BQS35 BGW16:BGW35 AXA16:AXA35 ANE16:ANE35 ADI16:ADI35 TM16:TM35 JQ16:JQ35 AJ16:AJ35 WWF11:WWF35 WMJ11:WMJ35 WCN11:WCN35 VSR11:VSR35 VIV11:VIV35 UYZ11:UYZ35 UPD11:UPD35 UFH11:UFH35 TVL11:TVL35 TLP11:TLP35 TBT11:TBT35 SRX11:SRX35 SIB11:SIB35 RYF11:RYF35 ROJ11:ROJ35 REN11:REN35 QUR11:QUR35 QKV11:QKV35 QAZ11:QAZ35 PRD11:PRD35 PHH11:PHH35 OXL11:OXL35 ONP11:ONP35 ODT11:ODT35 NTX11:NTX35 NKB11:NKB35 NAF11:NAF35 MQJ11:MQJ35 MGN11:MGN35 LWR11:LWR35 LMV11:LMV35 LCZ11:LCZ35 KTD11:KTD35 KJH11:KJH35 JZL11:JZL35 JPP11:JPP35 JFT11:JFT35 IVX11:IVX35 IMB11:IMB35 ICF11:ICF35 HSJ11:HSJ35 HIN11:HIN35 GYR11:GYR35 GOV11:GOV35 GEZ11:GEZ35 FVD11:FVD35 FLH11:FLH35 FBL11:FBL35 ERP11:ERP35 EHT11:EHT35 DXX11:DXX35 DOB11:DOB35 DEF11:DEF35 CUJ11:CUJ35 CKN11:CKN35 CAR11:CAR35 BQV11:BQV35 BGZ11:BGZ35 AXD11:AXD35 ANH11:ANH35 ADL11:ADL35 TP11:TP35 JT11:JT35 AM11:AM35 WWI28:WWI35 WMM28:WMM35 WCQ28:WCQ35 VSU28:VSU35 VIY28:VIY35 UZC28:UZC35 UPG28:UPG35 UFK28:UFK35 TVO28:TVO35 TLS28:TLS35 TBW28:TBW35 SSA28:SSA35 SIE28:SIE35 RYI28:RYI35 ROM28:ROM35 REQ28:REQ35 QUU28:QUU35 QKY28:QKY35 QBC28:QBC35 PRG28:PRG35 PHK28:PHK35 OXO28:OXO35 ONS28:ONS35 ODW28:ODW35 NUA28:NUA35 NKE28:NKE35 NAI28:NAI35 MQM28:MQM35 MGQ28:MGQ35 LWU28:LWU35 LMY28:LMY35 LDC28:LDC35 KTG28:KTG35 KJK28:KJK35 JZO28:JZO35 JPS28:JPS35 JFW28:JFW35 IWA28:IWA35 IME28:IME35 ICI28:ICI35 HSM28:HSM35 HIQ28:HIQ35 GYU28:GYU35 GOY28:GOY35 GFC28:GFC35 FVG28:FVG35 FLK28:FLK35 FBO28:FBO35 ERS28:ERS35 EHW28:EHW35 DYA28:DYA35 DOE28:DOE35 DEI28:DEI35 CUM28:CUM35 CKQ28:CKQ35 CAU28:CAU35 BQY28:BQY35 BHC28:BHC35 AXG28:AXG35 ANK28:ANK35 ADO28:ADO35 TS28:TS35 JW28:JW35 AP28:AP35 AJ827 JQ827 TM827 ADI827 ANE827 AXA827 BGW827 BQS827 CAO827 CKK827 CUG827 DEC827 DNY827 DXU827 EHQ827 ERM827 FBI827 FLE827 FVA827 GEW827 GOS827 GYO827 HIK827 HSG827 ICC827 ILY827 IVU827 JFQ827 JPM827 JZI827 KJE827 KTA827 LCW827 LMS827 LWO827 MGK827 MQG827 NAC827 NJY827 NTU827 ODQ827 ONM827 OXI827 PHE827 PRA827 QAW827 QKS827 QUO827 REK827 ROG827 RYC827 SHY827 SRU827 TBQ827 TLM827 TVI827 UFE827 UPA827 UYW827 VIS827 VSO827 WCK827 WMG827 WWC827 AG827 JN827 TJ827 ADF827 ANB827 AWX827 BGT827 BQP827 CAL827 CKH827 CUD827 DDZ827 DNV827 DXR827 EHN827 ERJ827 FBF827 FLB827 FUX827 GET827 GOP827 GYL827 HIH827 HSD827 IBZ827 ILV827 IVR827 JFN827 JPJ827 JZF827 KJB827 KSX827 LCT827 LMP827 LWL827 MGH827 MQD827 MZZ827 NJV827 NTR827 ODN827 ONJ827 OXF827 PHB827 PQX827 QAT827 QKP827 QUL827 REH827 ROD827 RXZ827 SHV827 SRR827 TBN827 TLJ827 TVF827 UFB827 UOX827 UYT827 VIP827 VSL827 WCH827 WMD827 WVZ827 AP827 JW827 TS827 ADO827 ANK827 AXG827 BHC827 BQY827 CAU827 CKQ827 CUM827 DEI827 DOE827 DYA827 EHW827 ERS827 FBO827 FLK827 FVG827 GFC827 GOY827 GYU827 HIQ827 HSM827 ICI827 IME827 IWA827 JFW827 JPS827 JZO827 KJK827 KTG827 LDC827 LMY827 LWU827 MGQ827 MQM827 NAI827 NKE827 NUA827 ODW827 ONS827 OXO827 PHK827 PRG827 QBC827 QKY827 QUU827 REQ827 ROM827 RYI827 SIE827 SSA827 TBW827 TLS827 TVO827 UFK827 UPG827 UZC827 VIY827 VSU827 WCQ827 WMM827 WWI827 AM827 JT827 TP827 ADL827 ANH827 AXD827 BGZ827 BQV827 CAR827 CKN827 CUJ827 DEF827 DOB827 DXX827 EHT827 ERP827 FBL827 FLH827 FVD827 GEZ827 GOV827 GYR827 HIN827 HSJ827 ICF827 IMB827 IVX827 JFT827 JPP827 JZL827 KJH827 KTD827 LCZ827 LMV827 LWR827 MGN827 MQJ827 NAF827 NKB827 NTX827 ODT827 ONP827 OXL827 PHH827 PRD827 QAZ827 QKV827 QUR827 REN827 ROJ827 RYF827 SIB827 SRX827 TBT827 TLP827 TVL827 UFH827 UPD827 UYZ827 VIV827 VSR827 WCN827 WMJ827 WWF827 AP1092 AM1092 AJ1092 AG1092 AG518 KC518 TY518 ADU518 ANQ518 AXM518 BHI518 BRE518 CBA518 CKW518 CUS518 DEO518 DOK518 DYG518 EIC518 ERY518 FBU518 FLQ518 FVM518 GFI518 GPE518 GZA518 HIW518 HSS518 ICO518 IMK518 IWG518 JGC518 JPY518 JZU518 KJQ518 KTM518 LDI518 LNE518 LXA518 MGW518 MQS518 NAO518 NKK518 NUG518 OEC518 ONY518 OXU518 PHQ518 PRM518 QBI518 QLE518 QVA518 REW518 ROS518 RYO518 SIK518 SSG518 TCC518 TLY518 TVU518 UFQ518 UPM518 UZI518 VJE518 VTA518 WCW518 WMS518 WWO518 AJ524 KF524 UB524 ADX524 ANT524 AXP524 BHL524 BRH524 CBD524 CKZ524 CUV524 DER524 DON524 DYJ524 EIF524 ESB524 FBX524 FLT524 FVP524 GFL524 GPH524 GZD524 HIZ524 HSV524 ICR524 IMN524 IWJ524 JGF524 JQB524 JZX524 KJT524 KTP524 LDL524 LNH524 LXD524 MGZ524 MQV524 NAR524 NKN524 NUJ524 OEF524 OOB524 OXX524 PHT524 PRP524 QBL524 QLH524 QVD524 REZ524 ROV524 RYR524 SIN524 SSJ524 TCF524 TMB524 TVX524 UFT524 UPP524 UZL524 VJH524 VTD524 WCZ524 WMV524 WWR524 AG524 KC524 TY524 ADU524 ANQ524 AXM524 BHI524 BRE524 CBA524 CKW524 CUS524 DEO524 DOK524 DYG524 EIC524 ERY524 FBU524 FLQ524 FVM524 GFI524 GPE524 GZA524 HIW524 HSS524 ICO524 IMK524 IWG524 JGC524 JPY524 JZU524 KJQ524 KTM524 LDI524 LNE524 LXA524 MGW524 MQS524 NAO524 NKK524 NUG524 OEC524 ONY524 OXU524 PHQ524 PRM524 QBI524 QLE524 QVA524 REW524 ROS524 RYO524 SIK524 SSG524 TCC524 TLY524 TVU524 UFQ524 UPM524 UZI524 VJE524 VTA524 WCW524 WMS524 WWO524 AP508:AP514 KL508:KL514 UH508:UH514 AED508:AED514 ANZ508:ANZ514 AXV508:AXV514 BHR508:BHR514 BRN508:BRN514 CBJ508:CBJ514 CLF508:CLF514 CVB508:CVB514 DEX508:DEX514 DOT508:DOT514 DYP508:DYP514 EIL508:EIL514 ESH508:ESH514 FCD508:FCD514 FLZ508:FLZ514 FVV508:FVV514 GFR508:GFR514 GPN508:GPN514 GZJ508:GZJ514 HJF508:HJF514 HTB508:HTB514 ICX508:ICX514 IMT508:IMT514 IWP508:IWP514 JGL508:JGL514 JQH508:JQH514 KAD508:KAD514 KJZ508:KJZ514 KTV508:KTV514 LDR508:LDR514 LNN508:LNN514 LXJ508:LXJ514 MHF508:MHF514 MRB508:MRB514 NAX508:NAX514 NKT508:NKT514 NUP508:NUP514 OEL508:OEL514 OOH508:OOH514 OYD508:OYD514 PHZ508:PHZ514 PRV508:PRV514 QBR508:QBR514 QLN508:QLN514 QVJ508:QVJ514 RFF508:RFF514 RPB508:RPB514 RYX508:RYX514 SIT508:SIT514 SSP508:SSP514 TCL508:TCL514 TMH508:TMH514 TWD508:TWD514 UFZ508:UFZ514 UPV508:UPV514 UZR508:UZR514 VJN508:VJN514 VTJ508:VTJ514 WDF508:WDF514 WNB508:WNB514 WWX508:WWX514 AG508:AG514 KC508:KC514 TY508:TY514 ADU508:ADU514 ANQ508:ANQ514 AXM508:AXM514 BHI508:BHI514 BRE508:BRE514 CBA508:CBA514 CKW508:CKW514 CUS508:CUS514 DEO508:DEO514 DOK508:DOK514 DYG508:DYG514 EIC508:EIC514 ERY508:ERY514 FBU508:FBU514 FLQ508:FLQ514 FVM508:FVM514 GFI508:GFI514 GPE508:GPE514 GZA508:GZA514 HIW508:HIW514 HSS508:HSS514 ICO508:ICO514 IMK508:IMK514 IWG508:IWG514 JGC508:JGC514 JPY508:JPY514 JZU508:JZU514 KJQ508:KJQ514 KTM508:KTM514 LDI508:LDI514 LNE508:LNE514 LXA508:LXA514 MGW508:MGW514 MQS508:MQS514 NAO508:NAO514 NKK508:NKK514 NUG508:NUG514 OEC508:OEC514 ONY508:ONY514 OXU508:OXU514 PHQ508:PHQ514 PRM508:PRM514 QBI508:QBI514 QLE508:QLE514 QVA508:QVA514 REW508:REW514 ROS508:ROS514 RYO508:RYO514 SIK508:SIK514 SSG508:SSG514 TCC508:TCC514 TLY508:TLY514 TVU508:TVU514 UFQ508:UFQ514 UPM508:UPM514 UZI508:UZI514 VJE508:VJE514 VTA508:VTA514 WCW508:WCW514 WMS508:WMS514 WWO508:WWO514 AJ508:AJ514 KF508:KF514 UB508:UB514 ADX508:ADX514 ANT508:ANT514 AXP508:AXP514 BHL508:BHL514 BRH508:BRH514 CBD508:CBD514 CKZ508:CKZ514 CUV508:CUV514 DER508:DER514 DON508:DON514 DYJ508:DYJ514 EIF508:EIF514 ESB508:ESB514 FBX508:FBX514 FLT508:FLT514 FVP508:FVP514 GFL508:GFL514 GPH508:GPH514 GZD508:GZD514 HIZ508:HIZ514 HSV508:HSV514 ICR508:ICR514 IMN508:IMN514 IWJ508:IWJ514 JGF508:JGF514 JQB508:JQB514 JZX508:JZX514 KJT508:KJT514 KTP508:KTP514 LDL508:LDL514 LNH508:LNH514 LXD508:LXD514 MGZ508:MGZ514 MQV508:MQV514 NAR508:NAR514 NKN508:NKN514 NUJ508:NUJ514 OEF508:OEF514 OOB508:OOB514 OXX508:OXX514 PHT508:PHT514 PRP508:PRP514 QBL508:QBL514 QLH508:QLH514 QVD508:QVD514 REZ508:REZ514 ROV508:ROV514 RYR508:RYR514 SIN508:SIN514 SSJ508:SSJ514 TCF508:TCF514 TMB508:TMB514 TVX508:TVX514 UFT508:UFT514 UPP508:UPP514 UZL508:UZL514 VJH508:VJH514 VTD508:VTD514 WCZ508:WCZ514 WMV508:WMV514 WWR508:WWR514 AM508:AM514 KI508:KI514 UE508:UE514 AEA508:AEA514 ANW508:ANW514 AXS508:AXS514 BHO508:BHO514 BRK508:BRK514 CBG508:CBG514 CLC508:CLC514 CUY508:CUY514 DEU508:DEU514 DOQ508:DOQ514 DYM508:DYM514 EII508:EII514 ESE508:ESE514 FCA508:FCA514 FLW508:FLW514 FVS508:FVS514 GFO508:GFO514 GPK508:GPK514 GZG508:GZG514 HJC508:HJC514 HSY508:HSY514 ICU508:ICU514 IMQ508:IMQ514 IWM508:IWM514 JGI508:JGI514 JQE508:JQE514 KAA508:KAA514 KJW508:KJW514 KTS508:KTS514 LDO508:LDO514 LNK508:LNK514 LXG508:LXG514 MHC508:MHC514 MQY508:MQY514 NAU508:NAU514 NKQ508:NKQ514 NUM508:NUM514 OEI508:OEI514 OOE508:OOE514 OYA508:OYA514 PHW508:PHW514 PRS508:PRS514 QBO508:QBO514 QLK508:QLK514 QVG508:QVG514 RFC508:RFC514 ROY508:ROY514 RYU508:RYU514 SIQ508:SIQ514 SSM508:SSM514 TCI508:TCI514 TME508:TME514 TWA508:TWA514 UFW508:UFW514 UPS508:UPS514 UZO508:UZO514 VJK508:VJK514 VTG508:VTG514 WDC508:WDC514 WMY508:WMY514 WWU508:WWU514 AJ570 KF570 UB570 ADX570 ANT570 AXP570 BHL570 BRH570 CBD570 CKZ570 CUV570 DER570 DON570 DYJ570 EIF570 ESB570 FBX570 FLT570 FVP570 GFL570 GPH570 GZD570 HIZ570 HSV570 ICR570 IMN570 IWJ570 JGF570 JQB570 JZX570 KJT570 KTP570 LDL570 LNH570 LXD570 MGZ570 MQV570 NAR570 NKN570 NUJ570 OEF570 OOB570 OXX570 PHT570 PRP570 QBL570 QLH570 QVD570 REZ570 ROV570 RYR570 SIN570 SSJ570 TCF570 TMB570 TVX570 UFT570 UPP570 UZL570 VJH570 VTD570 WCZ570 WMV570 WWR570 AG570 KC570 TY570 ADU570 ANQ570 AXM570 BHI570 BRE570 CBA570 CKW570 CUS570 DEO570 DOK570 DYG570 EIC570 ERY570 FBU570 FLQ570 FVM570 GFI570 GPE570 GZA570 HIW570 HSS570 ICO570 IMK570 IWG570 JGC570 JPY570 JZU570 KJQ570 KTM570 LDI570 LNE570 LXA570 MGW570 MQS570 NAO570 NKK570 NUG570 OEC570 ONY570 OXU570 PHQ570 PRM570 QBI570 QLE570 QVA570 REW570 ROS570 RYO570 SIK570 SSG570 TCC570 TLY570 TVU570 UFQ570 UPM570 UZI570 VJE570 VTA570 WCW570 WMS570 WWO570 AP570 KL570 UH570 AED570 ANZ570 AXV570 BHR570 BRN570 CBJ570 CLF570 CVB570 DEX570 DOT570 DYP570 EIL570 ESH570 FCD570 FLZ570 FVV570 GFR570 GPN570 GZJ570 HJF570 HTB570 ICX570 IMT570 IWP570 JGL570 JQH570 KAD570 KJZ570 KTV570 LDR570 LNN570 LXJ570 MHF570 MRB570 NAX570 NKT570 NUP570 OEL570 OOH570 OYD570 PHZ570 PRV570 QBR570 QLN570 QVJ570 RFF570 RPB570 RYX570 SIT570 SSP570 TCL570 TMH570 TWD570 UFZ570 UPV570 UZR570 VJN570 VTJ570 WDF570 WNB570 WWX570 AM570 KI570 UE570 AEA570 ANW570 AXS570 BHO570 BRK570 CBG570 CLC570 CUY570 DEU570 DOQ570 DYM570 EII570 ESE570 FCA570 FLW570 FVS570 GFO570 GPK570 GZG570 HJC570 HSY570 ICU570 IMQ570 IWM570 JGI570 JQE570 KAA570 KJW570 KTS570 LDO570 LNK570 LXG570 MHC570 MQY570 NAU570 NKQ570 NUM570 OEI570 OOE570 OYA570 PHW570 PRS570 QBO570 QLK570 QVG570 RFC570 ROY570 RYU570 SIQ570 SSM570 TCI570 TME570 TWA570 UFW570 UPS570 UZO570 VJK570 VTG570 WDC570 WMY570 WWU570 AP585 KL585 UH585 AED585 ANZ585 AXV585 BHR585 BRN585 CBJ585 CLF585 CVB585 DEX585 DOT585 DYP585 EIL585 ESH585 FCD585 FLZ585 FVV585 GFR585 GPN585 GZJ585 HJF585 HTB585 ICX585 IMT585 IWP585 JGL585 JQH585 KAD585 KJZ585 KTV585 LDR585 LNN585 LXJ585 MHF585 MRB585 NAX585 NKT585 NUP585 OEL585 OOH585 OYD585 PHZ585 PRV585 QBR585 QLN585 QVJ585 RFF585 RPB585 RYX585 SIT585 SSP585 TCL585 TMH585 TWD585 UFZ585 UPV585 UZR585 VJN585 VTJ585 WDF585 WNB585 WWX585 AM585 KI585 UE585 AEA585 ANW585 AXS585 BHO585 BRK585 CBG585 CLC585 CUY585 DEU585 DOQ585 DYM585 EII585 ESE585 FCA585 FLW585 FVS585 GFO585 GPK585 GZG585 HJC585 HSY585 ICU585 IMQ585 IWM585 JGI585 JQE585 KAA585 KJW585 KTS585 LDO585 LNK585 LXG585 MHC585 MQY585 NAU585 NKQ585 NUM585 OEI585 OOE585 OYA585 PHW585 PRS585 QBO585 QLK585 QVG585 RFC585 ROY585 RYU585 SIQ585 SSM585 TCI585 TME585 TWA585 UFW585 UPS585 UZO585 VJK585 VTG585 WDC585 WMY585 WWU585 VTG741 KF741 UB741 ADX741 ANT741 AXP741 BHL741 BRH741 CBD741 CKZ741 CUV741 DER741 DON741 DYJ741 EIF741 ESB741 FBX741 FLT741 FVP741 GFL741 GPH741 GZD741 HIZ741 HSV741 ICR741 IMN741 IWJ741 JGF741 JQB741 JZX741 KJT741 KTP741 LDL741 LNH741 LXD741 MGZ741 MQV741 NAR741 NKN741 NUJ741 OEF741 OOB741 OXX741 PHT741 PRP741 QBL741 QLH741 QVD741 REZ741 ROV741 RYR741 SIN741 SSJ741 TCF741 TMB741 TVX741 UFT741 UPP741 UZL741 VJH741 VTD741 WCZ741 WMV741 WWR741 WDC741 KC741 TY741 ADU741 ANQ741 AXM741 BHI741 BRE741 CBA741 CKW741 CUS741 DEO741 DOK741 DYG741 EIC741 ERY741 FBU741 FLQ741 FVM741 GFI741 GPE741 GZA741 HIW741 HSS741 ICO741 IMK741 IWG741 JGC741 JPY741 JZU741 KJQ741 KTM741 LDI741 LNE741 LXA741 MGW741 MQS741 NAO741 NKK741 NUG741 OEC741 ONY741 OXU741 PHQ741 PRM741 QBI741 QLE741 QVA741 REW741 ROS741 RYO741 SIK741 SSG741 TCC741 TLY741 TVU741 UFQ741 UPM741 UZI741 VJE741 VTA741 WCW741 WMS741 WWO741 WMY741 KL741 UH741 AED741 ANZ741 AXV741 BHR741 BRN741 CBJ741 CLF741 CVB741 DEX741 DOT741 DYP741 EIL741 ESH741 FCD741 FLZ741 FVV741 GFR741 GPN741 GZJ741 HJF741 HTB741 ICX741 IMT741 IWP741 JGL741 JQH741 KAD741 KJZ741 KTV741 LDR741 LNN741 LXJ741 MHF741 MRB741 NAX741 NKT741 NUP741 OEL741 OOH741 OYD741 PHZ741 PRV741 QBR741 QLN741 QVJ741 RFF741 RPB741 RYX741 SIT741 SSP741 TCL741 TMH741 TWD741 UFZ741 UPV741 UZR741 VJN741 VTJ741 WDF741 WNB741 WWX741 WWU741 KI741 UE741 AEA741 ANW741 AXS741 BHO741 BRK741 CBG741 CLC741 CUY741 DEU741 DOQ741 DYM741 EII741 ESE741 FCA741 FLW741 FVS741 GFO741 GPK741 GZG741 HJC741 HSY741 ICU741 IMQ741 IWM741 JGI741 JQE741 KAA741 KJW741 KTS741 LDO741 LNK741 LXG741 MHC741 MQY741 NAU741 NKQ741 NUM741 OEI741 OOE741 OYA741 PHW741 PRS741 QBO741 QLK741 QVG741 RFC741 ROY741 RYU741 SIQ741 SSM741 TCI741 TME741 TWA741 UFW741 UPS741 UZO741 VJK741 AJ948:AJ951 KF948:KF951 UB948:UB951 ADX948:ADX951 ANT948:ANT951 AXP948:AXP951 BHL948:BHL951 BRH948:BRH951 CBD948:CBD951 CKZ948:CKZ951 CUV948:CUV951 DER948:DER951 DON948:DON951 DYJ948:DYJ951 EIF948:EIF951 ESB948:ESB951 FBX948:FBX951 FLT948:FLT951 FVP948:FVP951 GFL948:GFL951 GPH948:GPH951 GZD948:GZD951 HIZ948:HIZ951 HSV948:HSV951 ICR948:ICR951 IMN948:IMN951 IWJ948:IWJ951 JGF948:JGF951 JQB948:JQB951 JZX948:JZX951 KJT948:KJT951 KTP948:KTP951 LDL948:LDL951 LNH948:LNH951 LXD948:LXD951 MGZ948:MGZ951 MQV948:MQV951 NAR948:NAR951 NKN948:NKN951 NUJ948:NUJ951 OEF948:OEF951 OOB948:OOB951 OXX948:OXX951 PHT948:PHT951 PRP948:PRP951 QBL948:QBL951 QLH948:QLH951 QVD948:QVD951 REZ948:REZ951 ROV948:ROV951 RYR948:RYR951 SIN948:SIN951 SSJ948:SSJ951 TCF948:TCF951 TMB948:TMB951 TVX948:TVX951 UFT948:UFT951 UPP948:UPP951 UZL948:UZL951 VJH948:VJH951 VTD948:VTD951 WCZ948:WCZ951 WMV948:WMV951 WWR948:WWR951 AM941:AM946 KI941:KI946 UE941:UE946 AEA941:AEA946 ANW941:ANW946 AXS941:AXS946 BHO941:BHO946 BRK941:BRK946 CBG941:CBG946 CLC941:CLC946 CUY941:CUY946 DEU941:DEU946 DOQ941:DOQ946 DYM941:DYM946 EII941:EII946 ESE941:ESE946 FCA941:FCA946 FLW941:FLW946 FVS941:FVS946 GFO941:GFO946 GPK941:GPK946 GZG941:GZG946 HJC941:HJC946 HSY941:HSY946 ICU941:ICU946 IMQ941:IMQ946 IWM941:IWM946 JGI941:JGI946 JQE941:JQE946 KAA941:KAA946 KJW941:KJW946 KTS941:KTS946 LDO941:LDO946 LNK941:LNK946 LXG941:LXG946 MHC941:MHC946 MQY941:MQY946 NAU941:NAU946 NKQ941:NKQ946 NUM941:NUM946 OEI941:OEI946 OOE941:OOE946 OYA941:OYA946 PHW941:PHW946 PRS941:PRS946 QBO941:QBO946 QLK941:QLK946 QVG941:QVG946 RFC941:RFC946 ROY941:ROY946 RYU941:RYU946 SIQ941:SIQ946 SSM941:SSM946 TCI941:TCI946 TME941:TME946 TWA941:TWA946 UFW941:UFW946 UPS941:UPS946 UZO941:UZO946 VJK941:VJK946 VTG941:VTG946 WDC941:WDC946 WMY941:WMY946 WWU941:WWU946 AP941:AP951 KL941:KL951 UH941:UH951 AED941:AED951 ANZ941:ANZ951 AXV941:AXV951 BHR941:BHR951 BRN941:BRN951 CBJ941:CBJ951 CLF941:CLF951 CVB941:CVB951 DEX941:DEX951 DOT941:DOT951 DYP941:DYP951 EIL941:EIL951 ESH941:ESH951 FCD941:FCD951 FLZ941:FLZ951 FVV941:FVV951 GFR941:GFR951 GPN941:GPN951 GZJ941:GZJ951 HJF941:HJF951 HTB941:HTB951 ICX941:ICX951 IMT941:IMT951 IWP941:IWP951 JGL941:JGL951 JQH941:JQH951 KAD941:KAD951 KJZ941:KJZ951 KTV941:KTV951 LDR941:LDR951 LNN941:LNN951 LXJ941:LXJ951 MHF941:MHF951 MRB941:MRB951 NAX941:NAX951 NKT941:NKT951 NUP941:NUP951 OEL941:OEL951 OOH941:OOH951 OYD941:OYD951 PHZ941:PHZ951 PRV941:PRV951 QBR941:QBR951 QLN941:QLN951 QVJ941:QVJ951 RFF941:RFF951 RPB941:RPB951 RYX941:RYX951 SIT941:SIT951 SSP941:SSP951 TCL941:TCL951 TMH941:TMH951 TWD941:TWD951 UFZ941:UFZ951 UPV941:UPV951 UZR941:UZR951 VJN941:VJN951 VTJ941:VTJ951 WDF941:WDF951 WNB941:WNB951 WWX941:WWX951 AJ941:AJ944 KF941:KF944 UB941:UB944 ADX941:ADX944 ANT941:ANT944 AXP941:AXP944 BHL941:BHL944 BRH941:BRH944 CBD941:CBD944 CKZ941:CKZ944 CUV941:CUV944 DER941:DER944 DON941:DON944 DYJ941:DYJ944 EIF941:EIF944 ESB941:ESB944 FBX941:FBX944 FLT941:FLT944 FVP941:FVP944 GFL941:GFL944 GPH941:GPH944 GZD941:GZD944 HIZ941:HIZ944 HSV941:HSV944 ICR941:ICR944 IMN941:IMN944 IWJ941:IWJ944 JGF941:JGF944 JQB941:JQB944 JZX941:JZX944 KJT941:KJT944 KTP941:KTP944 LDL941:LDL944 LNH941:LNH944 LXD941:LXD944 MGZ941:MGZ944 MQV941:MQV944 NAR941:NAR944 NKN941:NKN944 NUJ941:NUJ944 OEF941:OEF944 OOB941:OOB944 OXX941:OXX944 PHT941:PHT944 PRP941:PRP944 QBL941:QBL944 QLH941:QLH944 QVD941:QVD944 REZ941:REZ944 ROV941:ROV944 RYR941:RYR944 SIN941:SIN944 SSJ941:SSJ944 TCF941:TCF944 TMB941:TMB944 TVX941:TVX944 UFT941:UFT944 UPP941:UPP944 UZL941:UZL944 VJH941:VJH944 VTD941:VTD944 WCZ941:WCZ944 WMV941:WMV944 WWR941:WWR944 AS941 KO941 UK941 AEG941 AOC941 AXY941 BHU941 BRQ941 CBM941 CLI941 CVE941 DFA941 DOW941 DYS941 EIO941 ESK941 FCG941 FMC941 FVY941 GFU941 GPQ941 GZM941 HJI941 HTE941 IDA941 IMW941 IWS941 JGO941 JQK941 KAG941 KKC941 KTY941 LDU941 LNQ941 LXM941 MHI941 MRE941 NBA941 NKW941 NUS941 OEO941 OOK941 OYG941 PIC941 PRY941 QBU941 QLQ941 QVM941 RFI941 RPE941 RZA941 SIW941 SSS941 TCO941 TMK941 TWG941 UGC941 UPY941 UZU941 VJQ941 VTM941 WDI941 WNE941 WXA941 AG951 KC951 TY951 ADU951 ANQ951 AXM951 BHI951 BRE951 CBA951 CKW951 CUS951 DEO951 DOK951 DYG951 EIC951 ERY951 FBU951 FLQ951 FVM951 GFI951 GPE951 GZA951 HIW951 HSS951 ICO951 IMK951 IWG951 JGC951 JPY951 JZU951 KJQ951 KTM951 LDI951 LNE951 LXA951 MGW951 MQS951 NAO951 NKK951 NUG951 OEC951 ONY951 OXU951 PHQ951 PRM951 QBI951 QLE951 QVA951 REW951 ROS951 RYO951 SIK951 SSG951 TCC951 TLY951 TVU951 UFQ951 UPM951 UZI951 VJE951 VTA951 WCW951 WMS951 WWO951 AG945:AG948 KC945:KC948 TY945:TY948 ADU945:ADU948 ANQ945:ANQ948 AXM945:AXM948 BHI945:BHI948 BRE945:BRE948 CBA945:CBA948 CKW945:CKW948 CUS945:CUS948 DEO945:DEO948 DOK945:DOK948 DYG945:DYG948 EIC945:EIC948 ERY945:ERY948 FBU945:FBU948 FLQ945:FLQ948 FVM945:FVM948 GFI945:GFI948 GPE945:GPE948 GZA945:GZA948 HIW945:HIW948 HSS945:HSS948 ICO945:ICO948 IMK945:IMK948 IWG945:IWG948 JGC945:JGC948 JPY945:JPY948 JZU945:JZU948 KJQ945:KJQ948 KTM945:KTM948 LDI945:LDI948 LNE945:LNE948 LXA945:LXA948 MGW945:MGW948 MQS945:MQS948 NAO945:NAO948 NKK945:NKK948 NUG945:NUG948 OEC945:OEC948 ONY945:ONY948 OXU945:OXU948 PHQ945:PHQ948 PRM945:PRM948 QBI945:QBI948 QLE945:QLE948 QVA945:QVA948 REW945:REW948 ROS945:ROS948 RYO945:RYO948 SIK945:SIK948 SSG945:SSG948 TCC945:TCC948 TLY945:TLY948 TVU945:TVU948 UFQ945:UFQ948 UPM945:UPM948 UZI945:UZI948 VJE945:VJE948 VTA945:VTA948 WCW945:WCW948 WMS945:WMS948 WWO945:WWO948 AG941 KC941 TY941 ADU941 ANQ941 AXM941 BHI941 BRE941 CBA941 CKW941 CUS941 DEO941 DOK941 DYG941 EIC941 ERY941 FBU941 FLQ941 FVM941 GFI941 GPE941 GZA941 HIW941 HSS941 ICO941 IMK941 IWG941 JGC941 JPY941 JZU941 KJQ941 KTM941 LDI941 LNE941 LXA941 MGW941 MQS941 NAO941 NKK941 NUG941 OEC941 ONY941 OXU941 PHQ941 PRM941 QBI941 QLE941 QVA941 REW941 ROS941 RYO941 SIK941 SSG941 TCC941 TLY941 TVU941 UFQ941 UPM941 UZI941 VJE941 VTA941 WCW941 WMS941 WWO941 AG943 KC943 TY943 ADU943 ANQ943 AXM943 BHI943 BRE943 CBA943 CKW943 CUS943 DEO943 DOK943 DYG943 EIC943 ERY943 FBU943 FLQ943 FVM943 GFI943 GPE943 GZA943 HIW943 HSS943 ICO943 IMK943 IWG943 JGC943 JPY943 JZU943 KJQ943 KTM943 LDI943 LNE943 LXA943 MGW943 MQS943 NAO943 NKK943 NUG943 OEC943 ONY943 OXU943 PHQ943 PRM943 QBI943 QLE943 QVA943 REW943 ROS943 RYO943 SIK943 SSG943 TCC943 TLY943 TVU943 UFQ943 UPM943 UZI943 VJE943 VTA943 WCW943 WMS943 WWO943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1</vt:i4>
      </vt:variant>
    </vt:vector>
  </HeadingPairs>
  <TitlesOfParts>
    <vt:vector size="1" baseType="lpstr">
      <vt:lpstr>List1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Neziri Špresa</dc:creator>
  <cp:lastModifiedBy>Neziri Špresa</cp:lastModifiedBy>
  <cp:lastPrinted>2022-09-30T09:05:26Z</cp:lastPrinted>
  <dcterms:created xsi:type="dcterms:W3CDTF">2022-04-20T09:13:51Z</dcterms:created>
  <dcterms:modified xsi:type="dcterms:W3CDTF">2022-09-30T09:51:34Z</dcterms:modified>
</cp:coreProperties>
</file>